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Materiál Žádanky" sheetId="420" r:id="rId10"/>
    <sheet name="MŽ Detail" sheetId="403" r:id="rId11"/>
    <sheet name="Osobní náklady" sheetId="419" r:id="rId12"/>
    <sheet name="ON Data" sheetId="418" state="hidden" r:id="rId13"/>
    <sheet name="ZV Vykáz.-A" sheetId="344" r:id="rId14"/>
    <sheet name="ZV Vykáz.-A Lékaři" sheetId="429" r:id="rId15"/>
    <sheet name="ZV Vykáz.-A Detail" sheetId="345" r:id="rId16"/>
    <sheet name="ZV Vykáz.-H" sheetId="410" r:id="rId17"/>
    <sheet name="ZV Vykáz.-H Detail" sheetId="377" r:id="rId18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9" hidden="1">'Materiál Žádanky'!$A$4:$I$4</definedName>
    <definedName name="_xlnm._FilterDatabase" localSheetId="10" hidden="1">'MŽ Detail'!$A$4:$K$4</definedName>
    <definedName name="_xlnm._FilterDatabase" localSheetId="15" hidden="1">'ZV Vykáz.-A Detail'!$A$5:$Q$5</definedName>
    <definedName name="_xlnm._FilterDatabase" localSheetId="14" hidden="1">'ZV Vykáz.-A Lékaři'!$A$4:$A$5</definedName>
    <definedName name="_xlnm._FilterDatabase" localSheetId="17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A8" i="414" l="1"/>
  <c r="A7" i="414"/>
  <c r="F3" i="344" l="1"/>
  <c r="D3" i="344"/>
  <c r="B3" i="344"/>
  <c r="AH21" i="419" l="1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J18" i="419" l="1"/>
  <c r="N18" i="419"/>
  <c r="R18" i="419"/>
  <c r="Z18" i="419"/>
  <c r="AD18" i="419"/>
  <c r="AC23" i="419"/>
  <c r="V18" i="419"/>
  <c r="M23" i="419"/>
  <c r="U23" i="419"/>
  <c r="J23" i="419"/>
  <c r="N23" i="419"/>
  <c r="R23" i="419"/>
  <c r="Z23" i="419"/>
  <c r="AD23" i="419"/>
  <c r="N22" i="419"/>
  <c r="AD22" i="419"/>
  <c r="I18" i="419"/>
  <c r="Q18" i="419"/>
  <c r="U18" i="419"/>
  <c r="AC18" i="419"/>
  <c r="AG18" i="419"/>
  <c r="K23" i="419"/>
  <c r="S23" i="419"/>
  <c r="AA23" i="419"/>
  <c r="AE23" i="419"/>
  <c r="R22" i="419"/>
  <c r="V23" i="419"/>
  <c r="M18" i="419"/>
  <c r="Y18" i="419"/>
  <c r="H23" i="419"/>
  <c r="L23" i="419"/>
  <c r="P23" i="419"/>
  <c r="T23" i="419"/>
  <c r="X23" i="419"/>
  <c r="AB23" i="419"/>
  <c r="AF23" i="419"/>
  <c r="I23" i="419"/>
  <c r="Q23" i="419"/>
  <c r="Y23" i="419"/>
  <c r="AG23" i="419"/>
  <c r="H18" i="419"/>
  <c r="L18" i="419"/>
  <c r="P18" i="419"/>
  <c r="T18" i="419"/>
  <c r="X18" i="419"/>
  <c r="AB18" i="419"/>
  <c r="AF18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20" i="383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H26" i="419" l="1"/>
  <c r="AH25" i="419"/>
  <c r="C11" i="340" l="1"/>
  <c r="A14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AC6" i="419"/>
  <c r="Y6" i="419"/>
  <c r="U6" i="419"/>
  <c r="Q6" i="419"/>
  <c r="M6" i="419"/>
  <c r="I6" i="419"/>
  <c r="AH6" i="419"/>
  <c r="W6" i="419"/>
  <c r="K6" i="419"/>
  <c r="AD6" i="419"/>
  <c r="R6" i="419"/>
  <c r="AF6" i="419"/>
  <c r="AB6" i="419"/>
  <c r="X6" i="419"/>
  <c r="T6" i="419"/>
  <c r="P6" i="419"/>
  <c r="L6" i="419"/>
  <c r="H6" i="419"/>
  <c r="AE6" i="419"/>
  <c r="S6" i="419"/>
  <c r="Z6" i="419"/>
  <c r="N6" i="419"/>
  <c r="AA6" i="419"/>
  <c r="O6" i="419"/>
  <c r="V6" i="419"/>
  <c r="J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9" i="414" l="1"/>
  <c r="A16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8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7" i="414" s="1"/>
  <c r="C11" i="339"/>
  <c r="H11" i="339" l="1"/>
  <c r="G11" i="339"/>
  <c r="A18" i="414"/>
  <c r="A17" i="414"/>
  <c r="A12" i="414"/>
  <c r="A13" i="414"/>
  <c r="A4" i="414"/>
  <c r="A6" i="339" l="1"/>
  <c r="A5" i="339"/>
  <c r="D4" i="414"/>
  <c r="C13" i="414"/>
  <c r="D16" i="414"/>
  <c r="C16" i="414"/>
  <c r="D13" i="414"/>
  <c r="C12" i="414" l="1"/>
  <c r="C7" i="414"/>
  <c r="E18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N3" i="220"/>
  <c r="L3" i="220" s="1"/>
  <c r="D19" i="414"/>
  <c r="C19" i="414"/>
  <c r="F13" i="339" l="1"/>
  <c r="E13" i="339"/>
  <c r="E15" i="339" s="1"/>
  <c r="H12" i="339"/>
  <c r="G12" i="339"/>
  <c r="A4" i="383"/>
  <c r="A23" i="383"/>
  <c r="A22" i="383"/>
  <c r="A21" i="383"/>
  <c r="A19" i="383"/>
  <c r="A16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D15" i="414"/>
  <c r="C4" i="414"/>
  <c r="H13" i="339" l="1"/>
  <c r="F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19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<sst xmlns="http://schemas.openxmlformats.org/spreadsheetml/2006/main" count="27148" uniqueCount="4478">
  <si>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</si>
  <si>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</si>
  <si>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</si>
  <si>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</si>
  <si>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</si>
  <si>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</si>
  <si>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</si>
  <si>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</si>
  <si>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</si>
  <si>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</si>
  <si>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</si>
  <si>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</si>
  <si>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</si>
  <si>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</si>
  <si>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</si>
  <si>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</si>
  <si>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</si>
  <si>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</si>
  <si>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</si>
  <si>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</si>
  <si>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</si>
  <si>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</si>
  <si>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</si>
  <si>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</si>
  <si>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</si>
  <si>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</si>
  <si>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</si>
  <si>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</si>
  <si>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</si>
  <si>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</si>
  <si>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</si>
  <si>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</si>
  <si>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</si>
  <si>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</si>
  <si>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</si>
  <si>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</si>
  <si>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</si>
  <si>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</si>
  <si>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</si>
  <si>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</si>
  <si>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</si>
  <si>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</si>
  <si>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</si>
  <si>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</si>
  <si>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</si>
  <si>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</si>
  <si>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</si>
  <si>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</si>
  <si>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</si>
  <si>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</si>
  <si>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</si>
  <si>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</si>
  <si>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</si>
  <si>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</si>
  <si>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</si>
  <si>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</si>
  <si>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</si>
  <si>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</si>
  <si>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</si>
  <si>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</si>
  <si>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</si>
  <si>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</si>
  <si>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</si>
  <si>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</si>
  <si>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</si>
  <si>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</si>
  <si>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</si>
  <si>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</si>
  <si>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</si>
  <si>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</si>
  <si>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</si>
  <si>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</si>
  <si>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</si>
  <si>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</si>
  <si>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</si>
  <si>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</si>
  <si>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</si>
  <si>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</si>
  <si>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</si>
  <si>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</si>
  <si>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</si>
  <si>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</si>
  <si>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</si>
  <si>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</si>
  <si>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</si>
  <si>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</si>
  <si>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</si>
  <si>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</si>
  <si>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</si>
  <si>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</si>
  <si>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</si>
  <si>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</si>
  <si>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</si>
  <si>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</si>
  <si>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</si>
  <si>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</si>
  <si>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</si>
  <si>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</si>
  <si>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</si>
  <si>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</si>
  <si>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</si>
  <si>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</si>
  <si>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</si>
  <si>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</si>
  <si>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</si>
  <si>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</si>
  <si>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</si>
  <si>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</si>
  <si>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</si>
  <si>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</si>
  <si>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</si>
  <si>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</si>
  <si>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</si>
  <si>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</si>
  <si>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</si>
  <si>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</si>
  <si>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</si>
  <si>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</si>
  <si>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</si>
  <si>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</si>
  <si>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</si>
  <si>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</si>
  <si>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</si>
  <si>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</si>
  <si>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</si>
  <si>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</si>
  <si>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</si>
  <si>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</si>
  <si>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</si>
  <si>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</si>
  <si>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</si>
  <si>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</si>
  <si>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</si>
  <si>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</si>
  <si>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</si>
  <si>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</si>
  <si>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</si>
  <si>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</si>
  <si>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</si>
  <si>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</si>
  <si>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</si>
  <si>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</si>
  <si>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</si>
  <si>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</si>
  <si>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</si>
  <si>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</si>
  <si>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</si>
  <si>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</si>
  <si>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</si>
  <si>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</si>
  <si>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</si>
  <si>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</si>
  <si>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</si>
  <si>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</si>
  <si>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</si>
  <si>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</si>
  <si>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</si>
  <si>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</si>
  <si>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</si>
  <si>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</si>
  <si>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</si>
  <si>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</si>
  <si>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</si>
  <si>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</si>
  <si>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</si>
  <si>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</si>
  <si>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</si>
  <si>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</si>
  <si>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</si>
  <si>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</si>
  <si>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</si>
  <si>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</si>
  <si>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</si>
  <si>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</si>
  <si>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</si>
  <si>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</si>
  <si>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</si>
  <si>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</si>
  <si>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</si>
  <si>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</si>
  <si>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</si>
  <si>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</si>
  <si>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</si>
  <si>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</si>
  <si>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</si>
  <si>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</si>
  <si>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</si>
  <si>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</si>
  <si>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</si>
  <si>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</si>
  <si>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</si>
  <si>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</si>
  <si>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</si>
  <si>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</si>
  <si>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</si>
  <si>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</si>
  <si>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</si>
  <si>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</si>
  <si>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</si>
  <si>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</si>
  <si>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</si>
  <si>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</si>
  <si>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</si>
  <si>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</si>
  <si>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</si>
  <si>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</si>
  <si>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</si>
  <si>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</si>
  <si>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</si>
  <si>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</si>
  <si>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</si>
  <si>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</si>
  <si>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</si>
  <si>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</si>
  <si>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</si>
  <si>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</si>
  <si>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</si>
  <si>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</si>
  <si>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</si>
  <si>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</si>
  <si>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</si>
  <si>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</si>
  <si>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</si>
  <si>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</si>
  <si>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</si>
  <si>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</si>
  <si>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</si>
  <si>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</si>
  <si>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</si>
  <si>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</si>
  <si>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</si>
  <si>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</si>
  <si>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</si>
  <si>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</si>
  <si>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</si>
  <si>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</si>
  <si>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</si>
  <si>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</si>
  <si>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</si>
  <si>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</si>
  <si>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</si>
  <si>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</si>
  <si>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</si>
  <si>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</si>
  <si>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</si>
  <si>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</si>
  <si>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t>Sml.odb./NS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</si>
  <si>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Ústav imunologie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</si>
  <si>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</si>
  <si>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</si>
  <si>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</si>
  <si>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</si>
  <si>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</si>
  <si>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</si>
  <si>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</si>
  <si>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</si>
  <si>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paušál+TISS (LEK)</t>
  </si>
  <si>
    <t>50113009     léky - RTG diagnostika ZUL (LEK)</t>
  </si>
  <si>
    <t>50113190     medicinální plyny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</si>
  <si>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</si>
  <si>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</si>
  <si>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</si>
  <si>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</si>
  <si>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</si>
  <si>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50115065     ostatní ZPr - vpichovací materiál (sk.Z_530)</t>
  </si>
  <si>
    <t>--</t>
  </si>
  <si>
    <t>50115067     ostatní ZPr - rukavice (sk.Z_532)</t>
  </si>
  <si>
    <t>50116     Potraviny</t>
  </si>
  <si>
    <t>50116099     nápoje - horké dny (daň.neúčinné)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</si>
  <si>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</si>
  <si>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</si>
  <si>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</si>
  <si>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</si>
  <si>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</si>
  <si>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</si>
  <si>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</si>
  <si>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50117015     IT - spotřební materiál (sk. P37, 48)</t>
  </si>
  <si>
    <t>50117020     všeob.mat. - nábytek (V30) do 1tis.</t>
  </si>
  <si>
    <t>50117024     všeob.mat. - ostatní-vyjímky (V44) od 0,01 do 999,99</t>
  </si>
  <si>
    <t>50117025     všeob.mat. - razítka ostatní (V111) od 0,01 do 2999,99</t>
  </si>
  <si>
    <t>50117190     technické plyny</t>
  </si>
  <si>
    <t>50118     Náhradní díly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</si>
  <si>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</si>
  <si>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</si>
  <si>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</si>
  <si>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</si>
  <si>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</si>
  <si>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50119100     jednorázové ochranné pomůcky (sk.T18A)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</si>
  <si>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</si>
  <si>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</si>
  <si>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</si>
  <si>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</si>
  <si>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</si>
  <si>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</si>
  <si>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</si>
  <si>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</si>
  <si>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</si>
  <si>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</si>
  <si>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</si>
  <si>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</si>
  <si>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</si>
  <si>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</si>
  <si>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</si>
  <si>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</si>
  <si>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</si>
  <si>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</si>
  <si>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</si>
  <si>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</si>
  <si>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</si>
  <si>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</si>
  <si>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</si>
  <si>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</si>
  <si>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</si>
  <si>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</si>
  <si>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</si>
  <si>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</si>
  <si>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51806006     odpad (ostatní)</t>
  </si>
  <si>
    <t>51808     Revize a smluvní servisy majetku</t>
  </si>
  <si>
    <t>51808007     revize, sml.servis - energetik</t>
  </si>
  <si>
    <t>51808008     revize, tech.kontroly, prev.prohl.- OHM</t>
  </si>
  <si>
    <t>51808013     revize - kalibrace - metrolog</t>
  </si>
  <si>
    <t>51808018     smluvní servis - OHM</t>
  </si>
  <si>
    <t>51809     Náklady za poplatky na bankovní služby</t>
  </si>
  <si>
    <t>51809001     ČS - poplatky za vedení účtu</t>
  </si>
  <si>
    <t>51874     Ostatní služby</t>
  </si>
  <si>
    <t>51874001     ostatní služby - provozní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</si>
  <si>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</si>
  <si>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</si>
  <si>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</si>
  <si>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</si>
  <si>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</si>
  <si>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</si>
  <si>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</si>
  <si>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</si>
  <si>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</si>
  <si>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</si>
  <si>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</si>
  <si>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</si>
  <si>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</si>
  <si>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</si>
  <si>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</si>
  <si>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</si>
  <si>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</si>
  <si>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</si>
  <si>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</si>
  <si>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</si>
  <si>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</si>
  <si>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</si>
  <si>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</si>
  <si>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</si>
  <si>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54921     Odměny dárcům</t>
  </si>
  <si>
    <t>54921000     odměny dárcům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</si>
  <si>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</si>
  <si>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</si>
  <si>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</si>
  <si>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</si>
  <si>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</si>
  <si>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</si>
  <si>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</si>
  <si>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</si>
  <si>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</si>
  <si>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</si>
  <si>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</si>
  <si>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</si>
  <si>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</si>
  <si>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</si>
  <si>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</si>
  <si>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</si>
  <si>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</si>
  <si>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</si>
  <si>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</si>
  <si>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</si>
  <si>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</si>
  <si>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</si>
  <si>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</si>
  <si>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55804     DDHM - výpočetní technika</t>
  </si>
  <si>
    <t>55804002     DDHM - telefony (sk.P_49)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</si>
  <si>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</si>
  <si>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</si>
  <si>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</si>
  <si>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</si>
  <si>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</si>
  <si>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</si>
  <si>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</si>
  <si>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</si>
  <si>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</si>
  <si>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</si>
  <si>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</si>
  <si>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</si>
  <si>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</si>
  <si>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</si>
  <si>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</si>
  <si>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</si>
  <si>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</si>
  <si>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</si>
  <si>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</si>
  <si>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</si>
  <si>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</si>
  <si>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</si>
  <si>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</si>
  <si>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</si>
  <si>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</si>
  <si>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</si>
  <si>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</si>
  <si>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</si>
  <si>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</si>
  <si>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</si>
  <si>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</si>
  <si>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</si>
  <si>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</si>
  <si>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</si>
  <si>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</si>
  <si>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</si>
  <si>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</si>
  <si>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</si>
  <si>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</si>
  <si>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</si>
  <si>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</si>
  <si>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</si>
  <si>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</si>
  <si>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</si>
  <si>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</si>
  <si>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</si>
  <si>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</si>
  <si>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</si>
  <si>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</si>
  <si>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</si>
  <si>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</si>
  <si>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</si>
  <si>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</si>
  <si>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</si>
  <si>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</si>
  <si>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</si>
  <si>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</si>
  <si>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</si>
  <si>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</si>
  <si>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41</t>
  </si>
  <si>
    <t>Ústav imunologie</t>
  </si>
  <si>
    <t/>
  </si>
  <si>
    <t>Ústav imunologie Celkem</t>
  </si>
  <si>
    <t>SumaKL</t>
  </si>
  <si>
    <t>4141</t>
  </si>
  <si>
    <t>imunologie - laboratoř</t>
  </si>
  <si>
    <t>imunologie - laboratoř Celkem</t>
  </si>
  <si>
    <t>SumaNS</t>
  </si>
  <si>
    <t>mezeraNS</t>
  </si>
  <si>
    <t>50113001</t>
  </si>
  <si>
    <t>O</t>
  </si>
  <si>
    <t>395997</t>
  </si>
  <si>
    <t>DZ SOFTASEPT N BEZBARVÝ 250 ml</t>
  </si>
  <si>
    <t>102818</t>
  </si>
  <si>
    <t>2818</t>
  </si>
  <si>
    <t>ENDIARON</t>
  </si>
  <si>
    <t>TBL OBD 20X250MG</t>
  </si>
  <si>
    <t>900321</t>
  </si>
  <si>
    <t>KL PRIPRAVEK</t>
  </si>
  <si>
    <t>394712</t>
  </si>
  <si>
    <t>IR  AQUA STERILE OPLACH.1x1000 ml ECOTAINER</t>
  </si>
  <si>
    <t>IR OPLACH</t>
  </si>
  <si>
    <t>192414</t>
  </si>
  <si>
    <t>92414</t>
  </si>
  <si>
    <t>SEPTONEX</t>
  </si>
  <si>
    <t>SPR 1X45ML</t>
  </si>
  <si>
    <t>921176</t>
  </si>
  <si>
    <t>KL Paraffinum perliq. 800g  HVLP</t>
  </si>
  <si>
    <t>920219</t>
  </si>
  <si>
    <t>DZ TRIXO 100 ML</t>
  </si>
  <si>
    <t>500808</t>
  </si>
  <si>
    <t>IR  0.9%SOD.CHLOR.FOR IRR.1000 ECOTAINER</t>
  </si>
  <si>
    <t>IR OR B/BR</t>
  </si>
  <si>
    <t>397412</t>
  </si>
  <si>
    <t>IR  0.9%SOD.CHLOR.FOR IRR. 6X1000 ML</t>
  </si>
  <si>
    <t>IR-Fres. 6X1000 ML 15%</t>
  </si>
  <si>
    <t>45</t>
  </si>
  <si>
    <t>4598</t>
  </si>
  <si>
    <t>847713</t>
  </si>
  <si>
    <t>125526</t>
  </si>
  <si>
    <t>APO-IBUPROFEN 400 MG</t>
  </si>
  <si>
    <t>POR TBL FLM 100X400MG</t>
  </si>
  <si>
    <t>47</t>
  </si>
  <si>
    <t>4764</t>
  </si>
  <si>
    <t>100362</t>
  </si>
  <si>
    <t>362</t>
  </si>
  <si>
    <t>ADRENALIN LECIVA</t>
  </si>
  <si>
    <t>INJ 5X1ML/1MG</t>
  </si>
  <si>
    <t>100502</t>
  </si>
  <si>
    <t>502</t>
  </si>
  <si>
    <t>MESOCAIN</t>
  </si>
  <si>
    <t>INJ 10X10ML 1%</t>
  </si>
  <si>
    <t>100802</t>
  </si>
  <si>
    <t>1000</t>
  </si>
  <si>
    <t>IR OG. OPHTHALMO-SEPTONEX</t>
  </si>
  <si>
    <t>GTT OPH 1X10ML</t>
  </si>
  <si>
    <t>162320</t>
  </si>
  <si>
    <t>62320</t>
  </si>
  <si>
    <t>BETADINE</t>
  </si>
  <si>
    <t>UNG 1X20GM</t>
  </si>
  <si>
    <t>193746</t>
  </si>
  <si>
    <t>93746</t>
  </si>
  <si>
    <t>HEPARIN LECIVA</t>
  </si>
  <si>
    <t>INJ 1X10ML/50KU</t>
  </si>
  <si>
    <t>395210</t>
  </si>
  <si>
    <t>Aqua Touch Jelly 25x6ml</t>
  </si>
  <si>
    <t>846629</t>
  </si>
  <si>
    <t>100013</t>
  </si>
  <si>
    <t>IBALGIN 400 TBL 24</t>
  </si>
  <si>
    <t xml:space="preserve">POR TBL FLM 24X400MG </t>
  </si>
  <si>
    <t>905098</t>
  </si>
  <si>
    <t>23989</t>
  </si>
  <si>
    <t>DZ OCTENISEPT 1 l</t>
  </si>
  <si>
    <t>921458</t>
  </si>
  <si>
    <t>KL ETHER 200G</t>
  </si>
  <si>
    <t>841498</t>
  </si>
  <si>
    <t>Carbosorb tbl.20-blistr</t>
  </si>
  <si>
    <t>198864</t>
  </si>
  <si>
    <t>98864</t>
  </si>
  <si>
    <t>FYZIOLOGICKÝ ROZTOK VIAFLO</t>
  </si>
  <si>
    <t>INF SOL 50X100ML</t>
  </si>
  <si>
    <t>117011</t>
  </si>
  <si>
    <t>17011</t>
  </si>
  <si>
    <t>DICYNONE 250</t>
  </si>
  <si>
    <t>INJ SOL 4X2ML/250MG</t>
  </si>
  <si>
    <t>100809</t>
  </si>
  <si>
    <t>809</t>
  </si>
  <si>
    <t>SANORIN-ANALERGIN</t>
  </si>
  <si>
    <t>LIQ 1X10ML</t>
  </si>
  <si>
    <t>790001</t>
  </si>
  <si>
    <t>TRAUMACEL P 2G</t>
  </si>
  <si>
    <t>neleč.</t>
  </si>
  <si>
    <t>198880</t>
  </si>
  <si>
    <t>98880</t>
  </si>
  <si>
    <t>INF SOL 10X1000ML</t>
  </si>
  <si>
    <t>920200</t>
  </si>
  <si>
    <t>15877</t>
  </si>
  <si>
    <t>DZ BRAUNOL 1 L</t>
  </si>
  <si>
    <t>102439</t>
  </si>
  <si>
    <t>2439</t>
  </si>
  <si>
    <t>MARCAINE 0.5%</t>
  </si>
  <si>
    <t>INJ SOL5X20ML/100MG</t>
  </si>
  <si>
    <t>115879</t>
  </si>
  <si>
    <t>198313</t>
  </si>
  <si>
    <t>DZ BRAUNOL FOAM 200ml</t>
  </si>
  <si>
    <t>166503</t>
  </si>
  <si>
    <t>66503</t>
  </si>
  <si>
    <t>DRM SPR SOL 1X30ML</t>
  </si>
  <si>
    <t>844940</t>
  </si>
  <si>
    <t>KL ELIXÍR NA OPTIKU</t>
  </si>
  <si>
    <t>850152</t>
  </si>
  <si>
    <t>153349</t>
  </si>
  <si>
    <t>Tisseel Lyo 2 ml</t>
  </si>
  <si>
    <t>850153</t>
  </si>
  <si>
    <t>153350</t>
  </si>
  <si>
    <t>Tisseel Lyo 4 ml</t>
  </si>
  <si>
    <t>103761</t>
  </si>
  <si>
    <t>3761</t>
  </si>
  <si>
    <t>CHIROCAINE 5 MG/ML</t>
  </si>
  <si>
    <t>INJ CNC SOL 10X10ML</t>
  </si>
  <si>
    <t>395850</t>
  </si>
  <si>
    <t>OptiLube lubrikační gel</t>
  </si>
  <si>
    <t>tuba 113g</t>
  </si>
  <si>
    <t>920273</t>
  </si>
  <si>
    <t>KL SOL.FORMAL.K FIXACI TKANI,5000G</t>
  </si>
  <si>
    <t>500989</t>
  </si>
  <si>
    <t>KL MS HYDROG.PEROX. 3% 1000g</t>
  </si>
  <si>
    <t>501075</t>
  </si>
  <si>
    <t>IR  NaCl 0,9% 3000 ml vak Bieffe</t>
  </si>
  <si>
    <t>for irrig. 1x3000 ml 15%</t>
  </si>
  <si>
    <t>501048</t>
  </si>
  <si>
    <t>KL SOL.EPINEPHRINI T.0,1%  250G (1:1000)</t>
  </si>
  <si>
    <t>116325</t>
  </si>
  <si>
    <t>16325</t>
  </si>
  <si>
    <t>BRAUNOVIDON GAZA S MASTI</t>
  </si>
  <si>
    <t>DRM LIG IPR 1X20X10CM</t>
  </si>
  <si>
    <t>901171</t>
  </si>
  <si>
    <t>IR PARAFFINUM PERLIQUIDUM 10 ml</t>
  </si>
  <si>
    <t>IR 10 ml</t>
  </si>
  <si>
    <t>200863</t>
  </si>
  <si>
    <t>OPHTHALMO-SEPTONEX</t>
  </si>
  <si>
    <t>OPH GTT SOL 1X10ML PLAST</t>
  </si>
  <si>
    <t>153347</t>
  </si>
  <si>
    <t>TISSEEL (FROZ)</t>
  </si>
  <si>
    <t>EPL GKU SOL 1X4ML</t>
  </si>
  <si>
    <t>201452</t>
  </si>
  <si>
    <t>OPHTAL</t>
  </si>
  <si>
    <t>OPH AQA 4X25ML PLAST</t>
  </si>
  <si>
    <t>901176</t>
  </si>
  <si>
    <t>IR AC.BORICI AQ.OPHTAL.50 ML</t>
  </si>
  <si>
    <t>IR OČNI VODA 50 ml</t>
  </si>
  <si>
    <t>124935</t>
  </si>
  <si>
    <t>ARTISS (FROZEN)</t>
  </si>
  <si>
    <t>GKU SOL 4ML (1X2ML+2ML)</t>
  </si>
  <si>
    <t>16326</t>
  </si>
  <si>
    <t>BRAUNOVIDON GÁZA S MASTÍ</t>
  </si>
  <si>
    <t>DRM LIG IPR 10X7.5X10CM</t>
  </si>
  <si>
    <t>50113013</t>
  </si>
  <si>
    <t>101076</t>
  </si>
  <si>
    <t>1076</t>
  </si>
  <si>
    <t>OPHTHALMO-FRAMYKOIN</t>
  </si>
  <si>
    <t>UNG OPH 1X5GM</t>
  </si>
  <si>
    <t>114875</t>
  </si>
  <si>
    <t>14875</t>
  </si>
  <si>
    <t>IALUGEN PLUS</t>
  </si>
  <si>
    <t>CRM 1X20GM</t>
  </si>
  <si>
    <t>101077</t>
  </si>
  <si>
    <t>1077</t>
  </si>
  <si>
    <t>OPHTHALMO-FRAMYKOIN COMPOSITUM</t>
  </si>
  <si>
    <t>P</t>
  </si>
  <si>
    <t>144328</t>
  </si>
  <si>
    <t>GARAMYCIN SCHWAMM</t>
  </si>
  <si>
    <t>DRM SPO 1X130MG</t>
  </si>
  <si>
    <t>4766</t>
  </si>
  <si>
    <t>198872</t>
  </si>
  <si>
    <t>98872</t>
  </si>
  <si>
    <t>INF SOL 30X250ML</t>
  </si>
  <si>
    <t>48</t>
  </si>
  <si>
    <t>4802</t>
  </si>
  <si>
    <t>501397</t>
  </si>
  <si>
    <t>MO SACEK RYCHLOUZAV. 8x12 cm</t>
  </si>
  <si>
    <t>4841</t>
  </si>
  <si>
    <t>900240</t>
  </si>
  <si>
    <t>DZ TRIXO LIND 500ML</t>
  </si>
  <si>
    <t>920056</t>
  </si>
  <si>
    <t>KL ETHANOLUM 70% 800 g</t>
  </si>
  <si>
    <t>107812</t>
  </si>
  <si>
    <t>BRUFEN 400</t>
  </si>
  <si>
    <t>395084</t>
  </si>
  <si>
    <t>MO LEKOVKA RD 20 ml</t>
  </si>
  <si>
    <t>930610</t>
  </si>
  <si>
    <t>MO LAHEV 130 ml S ROZPRASOVACEM</t>
  </si>
  <si>
    <t>900051</t>
  </si>
  <si>
    <t>KL BENZINUM 65g</t>
  </si>
  <si>
    <t>176954</t>
  </si>
  <si>
    <t>ALGIFEN NEO</t>
  </si>
  <si>
    <t>POR GTT SOL 1X50ML</t>
  </si>
  <si>
    <t>500537</t>
  </si>
  <si>
    <t>KL CHLORNAN SODNÝ 5% 100g</t>
  </si>
  <si>
    <t>CYTO</t>
  </si>
  <si>
    <t>500601</t>
  </si>
  <si>
    <t>KL THIOSÍRAN  SODNÝ 1% 100g</t>
  </si>
  <si>
    <t>500602</t>
  </si>
  <si>
    <t>KL THIOSÍRAN  SODNÝ 0,5% 50g</t>
  </si>
  <si>
    <t>4842</t>
  </si>
  <si>
    <t>169789</t>
  </si>
  <si>
    <t>69789</t>
  </si>
  <si>
    <t>AQUA PRO INJECTIONE ARDEAPHARMA</t>
  </si>
  <si>
    <t>INF 1X500ML</t>
  </si>
  <si>
    <t>101674</t>
  </si>
  <si>
    <t>1674</t>
  </si>
  <si>
    <t>JOX SPR 30ML</t>
  </si>
  <si>
    <t>900569</t>
  </si>
  <si>
    <t>MS PERSTERIL KONC,ZASOBNI</t>
  </si>
  <si>
    <t>UN 3109</t>
  </si>
  <si>
    <t>921331</t>
  </si>
  <si>
    <t>KL ETHANOLUM 70% 400G</t>
  </si>
  <si>
    <t>202924</t>
  </si>
  <si>
    <t>POR TBL FLM 10X250MG</t>
  </si>
  <si>
    <t>4843</t>
  </si>
  <si>
    <t>849941</t>
  </si>
  <si>
    <t>162142</t>
  </si>
  <si>
    <t>PARALEN 500</t>
  </si>
  <si>
    <t>POR TBL NOB 24X500MG</t>
  </si>
  <si>
    <t>930043</t>
  </si>
  <si>
    <t>DZ TRIXO LIND 100 ml</t>
  </si>
  <si>
    <t>130229</t>
  </si>
  <si>
    <t>30229</t>
  </si>
  <si>
    <t>PARALEN PLUS</t>
  </si>
  <si>
    <t>TBL OBD 24</t>
  </si>
  <si>
    <t>57338</t>
  </si>
  <si>
    <t>CARBO MEDICINALIS</t>
  </si>
  <si>
    <t>POR TBL NOB 20X300MG</t>
  </si>
  <si>
    <t>920072</t>
  </si>
  <si>
    <t>MS ETHANOLUM BENZ.DENAT. ZASOB.</t>
  </si>
  <si>
    <t>UN 1170</t>
  </si>
  <si>
    <t>930308</t>
  </si>
  <si>
    <t>KL GLYCEROLUM 85% 1200G</t>
  </si>
  <si>
    <t>500942</t>
  </si>
  <si>
    <t>MS TROMETAMOLUM</t>
  </si>
  <si>
    <t>900315</t>
  </si>
  <si>
    <t>MS IODUM ZASOBNI</t>
  </si>
  <si>
    <t>900354</t>
  </si>
  <si>
    <t>MS ARGENTI NITRAS ZASOBNI</t>
  </si>
  <si>
    <t>UN 1493</t>
  </si>
  <si>
    <t>900409</t>
  </si>
  <si>
    <t>MS BENZINUM ZASOBNI</t>
  </si>
  <si>
    <t>UN 3295</t>
  </si>
  <si>
    <t>920275</t>
  </si>
  <si>
    <t>MS KAL.BROMIDUM, ZASOBNI</t>
  </si>
  <si>
    <t>900284</t>
  </si>
  <si>
    <t>MS KAL.PERMANGANAS, ZASOBNI</t>
  </si>
  <si>
    <t>UN 1490</t>
  </si>
  <si>
    <t>153646</t>
  </si>
  <si>
    <t>53646</t>
  </si>
  <si>
    <t>RENNIE</t>
  </si>
  <si>
    <t>POR TBL MND 24</t>
  </si>
  <si>
    <t>501428</t>
  </si>
  <si>
    <t>MS DICHROMAN DRASELNY</t>
  </si>
  <si>
    <t>112891</t>
  </si>
  <si>
    <t>12891</t>
  </si>
  <si>
    <t>AULIN</t>
  </si>
  <si>
    <t>TBL 15X100MG</t>
  </si>
  <si>
    <t>50</t>
  </si>
  <si>
    <t>5011</t>
  </si>
  <si>
    <t>113316</t>
  </si>
  <si>
    <t>13316</t>
  </si>
  <si>
    <t>LUSOPRESS</t>
  </si>
  <si>
    <t>TBL 28X20MG</t>
  </si>
  <si>
    <t>130187</t>
  </si>
  <si>
    <t>30187</t>
  </si>
  <si>
    <t>MIDAZOLAM TORREX 5MG/ML</t>
  </si>
  <si>
    <t>INJ 10X1ML/5MG</t>
  </si>
  <si>
    <t>845493</t>
  </si>
  <si>
    <t>105844</t>
  </si>
  <si>
    <t>MIRTAZAPIN ORION 15 MG</t>
  </si>
  <si>
    <t>POR TBL DIS 30X15MG</t>
  </si>
  <si>
    <t>178533</t>
  </si>
  <si>
    <t>TELMISARTAN APOTEX 80 MG</t>
  </si>
  <si>
    <t>POR TBL NOB 30X80MG</t>
  </si>
  <si>
    <t>136083</t>
  </si>
  <si>
    <t>AMPICILLIN AND SULBACTAM IBI 1 G + 500 MG PRÁŠEK P</t>
  </si>
  <si>
    <t>INJ PLV SOL 10X1G+500MG/LAH</t>
  </si>
  <si>
    <t>147982</t>
  </si>
  <si>
    <t>TELMISARTAN-RATIOPHARM 80 MG</t>
  </si>
  <si>
    <t>POR TBL NOB 28X80MG</t>
  </si>
  <si>
    <t>159754</t>
  </si>
  <si>
    <t>59754</t>
  </si>
  <si>
    <t>FRONTIN 0.25MG</t>
  </si>
  <si>
    <t>TBL 30X0.25MG</t>
  </si>
  <si>
    <t>178536</t>
  </si>
  <si>
    <t>POR TBL NOB 100X80MG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</si>
  <si>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</si>
  <si>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</si>
  <si>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</si>
  <si>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</si>
  <si>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</si>
  <si>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</si>
  <si>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47244</t>
  </si>
  <si>
    <t>GLUKÓZA 5 BRAUN</t>
  </si>
  <si>
    <t>47256</t>
  </si>
  <si>
    <t>INF SOL 20X100ML-PE</t>
  </si>
  <si>
    <t>51367</t>
  </si>
  <si>
    <t>INF SOL 10X250MLPELAH</t>
  </si>
  <si>
    <t>51383</t>
  </si>
  <si>
    <t>INF SOL 10X500MLPELAH</t>
  </si>
  <si>
    <t>100168</t>
  </si>
  <si>
    <t>168</t>
  </si>
  <si>
    <t>HYDROCHLOROTHIAZID LECIVA</t>
  </si>
  <si>
    <t>TBL 20X25MG</t>
  </si>
  <si>
    <t>100269</t>
  </si>
  <si>
    <t>269</t>
  </si>
  <si>
    <t>PREDNISON 5 LECIVA</t>
  </si>
  <si>
    <t>TBL 20X5MG</t>
  </si>
  <si>
    <t>100498</t>
  </si>
  <si>
    <t>498</t>
  </si>
  <si>
    <t>MAGNESIUM SULFURICUM BIOTIKA</t>
  </si>
  <si>
    <t>INJ 5X10ML 10%</t>
  </si>
  <si>
    <t>100499</t>
  </si>
  <si>
    <t>499</t>
  </si>
  <si>
    <t>INJ 5X10ML 20%</t>
  </si>
  <si>
    <t>100610</t>
  </si>
  <si>
    <t>610</t>
  </si>
  <si>
    <t>SYNTOPHYLLIN</t>
  </si>
  <si>
    <t>INJ 5X10ML/240MG</t>
  </si>
  <si>
    <t>100720</t>
  </si>
  <si>
    <t>720</t>
  </si>
  <si>
    <t>KANAVIT</t>
  </si>
  <si>
    <t>GTT 1X5ML 20MG/ML</t>
  </si>
  <si>
    <t>101125</t>
  </si>
  <si>
    <t>1125</t>
  </si>
  <si>
    <t>MORPHIN BIOTIKA 1%</t>
  </si>
  <si>
    <t>INJ 10X1ML/10MG</t>
  </si>
  <si>
    <t>101290</t>
  </si>
  <si>
    <t>1290</t>
  </si>
  <si>
    <t>DIAPREL MR</t>
  </si>
  <si>
    <t>TBL RET 60X30MG</t>
  </si>
  <si>
    <t>101328</t>
  </si>
  <si>
    <t>1328</t>
  </si>
  <si>
    <t>DOPEGYT</t>
  </si>
  <si>
    <t>TBL 50X250MG</t>
  </si>
  <si>
    <t>102133</t>
  </si>
  <si>
    <t>2133</t>
  </si>
  <si>
    <t>FUROSEMID BIOTIKA</t>
  </si>
  <si>
    <t>INJ 5X2ML/20MG</t>
  </si>
  <si>
    <t>102478</t>
  </si>
  <si>
    <t>2478</t>
  </si>
  <si>
    <t>DIAZEPAM SLOVAKOFARMA</t>
  </si>
  <si>
    <t>TBL 20X10MG</t>
  </si>
  <si>
    <t>102479</t>
  </si>
  <si>
    <t>2479</t>
  </si>
  <si>
    <t>DITHIADEN</t>
  </si>
  <si>
    <t>TBL 20X2MG</t>
  </si>
  <si>
    <t>102592</t>
  </si>
  <si>
    <t>2592</t>
  </si>
  <si>
    <t>MILURIT</t>
  </si>
  <si>
    <t>TBL 50X100MG</t>
  </si>
  <si>
    <t>102679</t>
  </si>
  <si>
    <t>2679</t>
  </si>
  <si>
    <t>BERODUAL N</t>
  </si>
  <si>
    <t>INH SOL PSS 200DÁV</t>
  </si>
  <si>
    <t>102785</t>
  </si>
  <si>
    <t>2785</t>
  </si>
  <si>
    <t>FUROSEMID SLOVAKOFARMA FORTE</t>
  </si>
  <si>
    <t>TBL 10X250MG</t>
  </si>
  <si>
    <t>103542</t>
  </si>
  <si>
    <t>3542</t>
  </si>
  <si>
    <t>DIGOXIN 0.250 LECIVA</t>
  </si>
  <si>
    <t>103575</t>
  </si>
  <si>
    <t>3575</t>
  </si>
  <si>
    <t>HEPAROID LECIVA</t>
  </si>
  <si>
    <t>UNG 1X30GM</t>
  </si>
  <si>
    <t>103688</t>
  </si>
  <si>
    <t>3688</t>
  </si>
  <si>
    <t>SUPPOSITORIA GLYCERINI LECIVA</t>
  </si>
  <si>
    <t>SUP 10X2.35GM</t>
  </si>
  <si>
    <t>104307</t>
  </si>
  <si>
    <t>4307</t>
  </si>
  <si>
    <t>NITRO POHL INFUS.</t>
  </si>
  <si>
    <t>INF 10X10ML/10MG</t>
  </si>
  <si>
    <t>107981</t>
  </si>
  <si>
    <t>7981</t>
  </si>
  <si>
    <t>NOVALGIN</t>
  </si>
  <si>
    <t>INJ 10X2ML/1000MG</t>
  </si>
  <si>
    <t>109159</t>
  </si>
  <si>
    <t>9159</t>
  </si>
  <si>
    <t>HYLAK FORTE</t>
  </si>
  <si>
    <t>GTT 1X100ML</t>
  </si>
  <si>
    <t>109847</t>
  </si>
  <si>
    <t>9847</t>
  </si>
  <si>
    <t>TORECAN</t>
  </si>
  <si>
    <t>SUP 6X6.5MG</t>
  </si>
  <si>
    <t>110151</t>
  </si>
  <si>
    <t>10151</t>
  </si>
  <si>
    <t>LOPERON CPS</t>
  </si>
  <si>
    <t>POR CPS DUR 10X2MG</t>
  </si>
  <si>
    <t>111671</t>
  </si>
  <si>
    <t>11671</t>
  </si>
  <si>
    <t>PLASMALYTE ROZTOK</t>
  </si>
  <si>
    <t>112770</t>
  </si>
  <si>
    <t>12770</t>
  </si>
  <si>
    <t>YAL</t>
  </si>
  <si>
    <t>SOL 2X67.5ML</t>
  </si>
  <si>
    <t>114075</t>
  </si>
  <si>
    <t>14075</t>
  </si>
  <si>
    <t>DETRALEX</t>
  </si>
  <si>
    <t>POR TBL FLM 60</t>
  </si>
  <si>
    <t>116055</t>
  </si>
  <si>
    <t>16055</t>
  </si>
  <si>
    <t>LESCOL XL</t>
  </si>
  <si>
    <t>POR TBL PRO 28X80MG</t>
  </si>
  <si>
    <t>117189</t>
  </si>
  <si>
    <t>17189</t>
  </si>
  <si>
    <t>KALIUM CHLORATUM BIOMEDICA</t>
  </si>
  <si>
    <t>POR TBLFLM100X500MG</t>
  </si>
  <si>
    <t>124067</t>
  </si>
  <si>
    <t>HYDROCORTISON VUAB 100 MG</t>
  </si>
  <si>
    <t>INJ PLV SOL 1X100MG</t>
  </si>
  <si>
    <t>125366</t>
  </si>
  <si>
    <t>25366</t>
  </si>
  <si>
    <t>HELICID 20 ZENTIVA</t>
  </si>
  <si>
    <t>POR CPS ETD 90X20MG</t>
  </si>
  <si>
    <t>126409</t>
  </si>
  <si>
    <t>26409</t>
  </si>
  <si>
    <t>ARIXTRA</t>
  </si>
  <si>
    <t>INJ SOL 10X0.5ML</t>
  </si>
  <si>
    <t>126578</t>
  </si>
  <si>
    <t>26578</t>
  </si>
  <si>
    <t>MICARDISPLUS 80/12.5 MG</t>
  </si>
  <si>
    <t>POR TBL NOB 28</t>
  </si>
  <si>
    <t>130434</t>
  </si>
  <si>
    <t>30434</t>
  </si>
  <si>
    <t>VEROSPIRON</t>
  </si>
  <si>
    <t>TBL 100X25MG</t>
  </si>
  <si>
    <t>131536</t>
  </si>
  <si>
    <t>31536</t>
  </si>
  <si>
    <t>BETALOC ZOK 25 MG</t>
  </si>
  <si>
    <t>TBL RET 100X25MG</t>
  </si>
  <si>
    <t>132917</t>
  </si>
  <si>
    <t>32917</t>
  </si>
  <si>
    <t>PREDUCTAL MR</t>
  </si>
  <si>
    <t>POR TBL RET 60X35MG</t>
  </si>
  <si>
    <t>132992</t>
  </si>
  <si>
    <t>32992</t>
  </si>
  <si>
    <t>ATROVENT N</t>
  </si>
  <si>
    <t>INH SOL PSS200X20RG</t>
  </si>
  <si>
    <t>144303</t>
  </si>
  <si>
    <t>44303</t>
  </si>
  <si>
    <t>EUPHYLLIN CR N 100</t>
  </si>
  <si>
    <t>CPS RET 50X100MG</t>
  </si>
  <si>
    <t>144305</t>
  </si>
  <si>
    <t>44305</t>
  </si>
  <si>
    <t>EUPHYLLIN CR N 200</t>
  </si>
  <si>
    <t>CPS RET 50X200MG</t>
  </si>
  <si>
    <t>144307</t>
  </si>
  <si>
    <t>44307</t>
  </si>
  <si>
    <t>EUPHYLLIN CR N 300</t>
  </si>
  <si>
    <t>CPS RET 50X300MG</t>
  </si>
  <si>
    <t>146117</t>
  </si>
  <si>
    <t>IBALGIN KRÉM 50G</t>
  </si>
  <si>
    <t>DRM CRM 1X50GM</t>
  </si>
  <si>
    <t>147193</t>
  </si>
  <si>
    <t>47193</t>
  </si>
  <si>
    <t>HUMULIN R 100 M.J./ML</t>
  </si>
  <si>
    <t>INJ 1X10ML/1KU</t>
  </si>
  <si>
    <t>147195</t>
  </si>
  <si>
    <t>47195</t>
  </si>
  <si>
    <t>HUMULIN N 100 M.J./ML</t>
  </si>
  <si>
    <t>147478</t>
  </si>
  <si>
    <t>47478</t>
  </si>
  <si>
    <t>LORADUR MITE</t>
  </si>
  <si>
    <t>POR TBL NOB 50</t>
  </si>
  <si>
    <t>148578</t>
  </si>
  <si>
    <t>48578</t>
  </si>
  <si>
    <t>TIAPRIDAL</t>
  </si>
  <si>
    <t>POR TBLNOB 50X100MG</t>
  </si>
  <si>
    <t>149013</t>
  </si>
  <si>
    <t>49013</t>
  </si>
  <si>
    <t>SOTAHEXAL 80</t>
  </si>
  <si>
    <t>POR TBL NOB 50X80MG</t>
  </si>
  <si>
    <t>149317</t>
  </si>
  <si>
    <t>49317</t>
  </si>
  <si>
    <t>CALCIUM GLUCONICUM 10% B.BRAUN</t>
  </si>
  <si>
    <t>INJ SOL 20X10ML</t>
  </si>
  <si>
    <t>154150</t>
  </si>
  <si>
    <t>54150</t>
  </si>
  <si>
    <t>EGILOK 25MG</t>
  </si>
  <si>
    <t>TBL 60X25MG</t>
  </si>
  <si>
    <t>155823</t>
  </si>
  <si>
    <t>55823</t>
  </si>
  <si>
    <t>TBL OBD 20X500MG</t>
  </si>
  <si>
    <t>156811</t>
  </si>
  <si>
    <t>56811</t>
  </si>
  <si>
    <t>FURORESE 250</t>
  </si>
  <si>
    <t>156993</t>
  </si>
  <si>
    <t>56993</t>
  </si>
  <si>
    <t>CODEIN SLOVAKOFARMA 30MG</t>
  </si>
  <si>
    <t>TBL 10X30MG-BLISTR</t>
  </si>
  <si>
    <t>157395</t>
  </si>
  <si>
    <t>57395</t>
  </si>
  <si>
    <t>ACC LONG</t>
  </si>
  <si>
    <t>TBL EFF 10X600MG</t>
  </si>
  <si>
    <t>157396</t>
  </si>
  <si>
    <t>57396</t>
  </si>
  <si>
    <t>TBL EFF 20X600MG</t>
  </si>
  <si>
    <t>157525</t>
  </si>
  <si>
    <t>57525</t>
  </si>
  <si>
    <t>MYDOCALM 150MG</t>
  </si>
  <si>
    <t>TBL OBD 30X150MG</t>
  </si>
  <si>
    <t>158037</t>
  </si>
  <si>
    <t>58037</t>
  </si>
  <si>
    <t>BETALOC ZOK 50MG</t>
  </si>
  <si>
    <t>TBL RET 30X50MG</t>
  </si>
  <si>
    <t>166015</t>
  </si>
  <si>
    <t>66015</t>
  </si>
  <si>
    <t>ENELBIN 100 RETARD</t>
  </si>
  <si>
    <t>TBL RET 100X100MG</t>
  </si>
  <si>
    <t>166555</t>
  </si>
  <si>
    <t>66555</t>
  </si>
  <si>
    <t>MAGNOSOLV</t>
  </si>
  <si>
    <t>GRA 30X6.1GM(SACKY)</t>
  </si>
  <si>
    <t>176064</t>
  </si>
  <si>
    <t>76064</t>
  </si>
  <si>
    <t>ACIDUM FOLICUM LECIVA</t>
  </si>
  <si>
    <t>DRG 30X10MG</t>
  </si>
  <si>
    <t>183270</t>
  </si>
  <si>
    <t>83270</t>
  </si>
  <si>
    <t>EBRANTIL 30 RETARD</t>
  </si>
  <si>
    <t>POR CPS PRO 50X30MG</t>
  </si>
  <si>
    <t>183272</t>
  </si>
  <si>
    <t>215478</t>
  </si>
  <si>
    <t>EBRANTIL 60 RETARD</t>
  </si>
  <si>
    <t>POR CPS PRO 50X60MG</t>
  </si>
  <si>
    <t>183318</t>
  </si>
  <si>
    <t>83318</t>
  </si>
  <si>
    <t>DIGOXIN 0.125 LECIVA</t>
  </si>
  <si>
    <t>TBL 30X0.125MG</t>
  </si>
  <si>
    <t>183974</t>
  </si>
  <si>
    <t>83974</t>
  </si>
  <si>
    <t>BETALOC</t>
  </si>
  <si>
    <t>INJ 5X5ML/5MG</t>
  </si>
  <si>
    <t>184090</t>
  </si>
  <si>
    <t>84090</t>
  </si>
  <si>
    <t>DEXAMED</t>
  </si>
  <si>
    <t>INJ 10X2ML/8MG</t>
  </si>
  <si>
    <t>185719</t>
  </si>
  <si>
    <t>85719</t>
  </si>
  <si>
    <t>ISOKET SPRAY</t>
  </si>
  <si>
    <t>SPR 1X12.4GM(=15ML)</t>
  </si>
  <si>
    <t>186990</t>
  </si>
  <si>
    <t>86990</t>
  </si>
  <si>
    <t>ARDEAOSMOSOL MA 15 (Mannitol)</t>
  </si>
  <si>
    <t>INF 1X200ML</t>
  </si>
  <si>
    <t>187076</t>
  </si>
  <si>
    <t>87076</t>
  </si>
  <si>
    <t>ERDOMED 300MG</t>
  </si>
  <si>
    <t>CPS 20X300MG</t>
  </si>
  <si>
    <t>188219</t>
  </si>
  <si>
    <t>88219</t>
  </si>
  <si>
    <t>LEXAURIN</t>
  </si>
  <si>
    <t>TBL 30X3MG</t>
  </si>
  <si>
    <t>188356</t>
  </si>
  <si>
    <t>88356</t>
  </si>
  <si>
    <t>CARDILAN</t>
  </si>
  <si>
    <t>TBL 100X175MG</t>
  </si>
  <si>
    <t>188630</t>
  </si>
  <si>
    <t>88630</t>
  </si>
  <si>
    <t>TBL.MAGNESII LACTICI 0.5 GLO</t>
  </si>
  <si>
    <t>TBL 100X500MG</t>
  </si>
  <si>
    <t>192086</t>
  </si>
  <si>
    <t>92086</t>
  </si>
  <si>
    <t>ROWATINEX</t>
  </si>
  <si>
    <t>GTT 1X10ML</t>
  </si>
  <si>
    <t>192351</t>
  </si>
  <si>
    <t>92351</t>
  </si>
  <si>
    <t>ATROVENT 0.025%</t>
  </si>
  <si>
    <t>INH SOL 1X20ML</t>
  </si>
  <si>
    <t>192853</t>
  </si>
  <si>
    <t>POR CPS DUR 20X2MG</t>
  </si>
  <si>
    <t>193104</t>
  </si>
  <si>
    <t>93104</t>
  </si>
  <si>
    <t>DEGAN</t>
  </si>
  <si>
    <t>TBL 40X10MG</t>
  </si>
  <si>
    <t>193105</t>
  </si>
  <si>
    <t>93105</t>
  </si>
  <si>
    <t>INJ 50X2ML/10MG</t>
  </si>
  <si>
    <t>196696</t>
  </si>
  <si>
    <t>96696</t>
  </si>
  <si>
    <t>INDAP</t>
  </si>
  <si>
    <t>CPS 30X2.5MG</t>
  </si>
  <si>
    <t>197522</t>
  </si>
  <si>
    <t>97522</t>
  </si>
  <si>
    <t>TBL OBD 30</t>
  </si>
  <si>
    <t>198219</t>
  </si>
  <si>
    <t>98219</t>
  </si>
  <si>
    <t>FURON</t>
  </si>
  <si>
    <t>TBL 50X40MG</t>
  </si>
  <si>
    <t>199295</t>
  </si>
  <si>
    <t>99295</t>
  </si>
  <si>
    <t>ANOPYRIN 100MG</t>
  </si>
  <si>
    <t>TBL 20X100MG</t>
  </si>
  <si>
    <t>199333</t>
  </si>
  <si>
    <t>99333</t>
  </si>
  <si>
    <t>FUROSEMID BIOTIKA FORTE</t>
  </si>
  <si>
    <t>INJ 10X10ML/125MG</t>
  </si>
  <si>
    <t>199680</t>
  </si>
  <si>
    <t>ERDOMED</t>
  </si>
  <si>
    <t>POR CPS DUR 60X300MG</t>
  </si>
  <si>
    <t>395294</t>
  </si>
  <si>
    <t>180306</t>
  </si>
  <si>
    <t>TANTUM VERDE</t>
  </si>
  <si>
    <t>LIQ 1X240ML-PET TR</t>
  </si>
  <si>
    <t>773465</t>
  </si>
  <si>
    <t>Indulona Rakytníková</t>
  </si>
  <si>
    <t>840220</t>
  </si>
  <si>
    <t>Lactobacillus acidophil.cps.75 bez laktózy</t>
  </si>
  <si>
    <t>841059</t>
  </si>
  <si>
    <t>Indulona olivová ung.100g</t>
  </si>
  <si>
    <t>841535</t>
  </si>
  <si>
    <t>MENALIND Kožní ochranný krém 200 ml</t>
  </si>
  <si>
    <t>841572</t>
  </si>
  <si>
    <t>MENALIND Ubrousky 50ks náhradní náplň</t>
  </si>
  <si>
    <t>844145</t>
  </si>
  <si>
    <t>56350</t>
  </si>
  <si>
    <t>SPECIES UROLOGICAE PLANTA</t>
  </si>
  <si>
    <t>SPC 20X1.5GM(SÁČKY)</t>
  </si>
  <si>
    <t>844305</t>
  </si>
  <si>
    <t>103541</t>
  </si>
  <si>
    <t>MINIDIAB</t>
  </si>
  <si>
    <t>POR TBL NOB 30X5MG</t>
  </si>
  <si>
    <t>844831</t>
  </si>
  <si>
    <t>DIGOXIN ORION INJ</t>
  </si>
  <si>
    <t>INJ SOL 25X1ML/0.25MG</t>
  </si>
  <si>
    <t>844960</t>
  </si>
  <si>
    <t>125114</t>
  </si>
  <si>
    <t>TBL 60X100 MG</t>
  </si>
  <si>
    <t>845008</t>
  </si>
  <si>
    <t>107806</t>
  </si>
  <si>
    <t>AESCIN-TEVA</t>
  </si>
  <si>
    <t>POR TBL FLM 30X20MG</t>
  </si>
  <si>
    <t>845369</t>
  </si>
  <si>
    <t>107987</t>
  </si>
  <si>
    <t>ANALGIN</t>
  </si>
  <si>
    <t>INJ SOL 5X5ML</t>
  </si>
  <si>
    <t>845697</t>
  </si>
  <si>
    <t>125599</t>
  </si>
  <si>
    <t>KALNORMIN</t>
  </si>
  <si>
    <t>POR TBL PRO 30X1GM</t>
  </si>
  <si>
    <t>846413</t>
  </si>
  <si>
    <t>57585</t>
  </si>
  <si>
    <t>Espumisan cps.100x40mg-blistr</t>
  </si>
  <si>
    <t>0057585</t>
  </si>
  <si>
    <t>846599</t>
  </si>
  <si>
    <t>107754</t>
  </si>
  <si>
    <t>Dobutamin Admeda 250 inf.sol50ml</t>
  </si>
  <si>
    <t>847488</t>
  </si>
  <si>
    <t>107869</t>
  </si>
  <si>
    <t>APO-ALLOPURINOL</t>
  </si>
  <si>
    <t>POR TBL NOB 100X100MG</t>
  </si>
  <si>
    <t>847871</t>
  </si>
  <si>
    <t>125524</t>
  </si>
  <si>
    <t>APO-AMILZIDE 5/50 MG</t>
  </si>
  <si>
    <t>POR TBL NOB 100X5MG/50MG</t>
  </si>
  <si>
    <t>848335</t>
  </si>
  <si>
    <t>155782</t>
  </si>
  <si>
    <t>GODASAL 100</t>
  </si>
  <si>
    <t>POR TBL NOB 100</t>
  </si>
  <si>
    <t>848632</t>
  </si>
  <si>
    <t>125315</t>
  </si>
  <si>
    <t>INJ SOL 12X2ML/100MG</t>
  </si>
  <si>
    <t>848866</t>
  </si>
  <si>
    <t>119654</t>
  </si>
  <si>
    <t>SORBIFER DURULES</t>
  </si>
  <si>
    <t>POR TBL FLM 100X100MG</t>
  </si>
  <si>
    <t>848930</t>
  </si>
  <si>
    <t>155781</t>
  </si>
  <si>
    <t>848950</t>
  </si>
  <si>
    <t>155148</t>
  </si>
  <si>
    <t>POR TBL NOB 12X500MG</t>
  </si>
  <si>
    <t>849559</t>
  </si>
  <si>
    <t>125066</t>
  </si>
  <si>
    <t>APO-AMLO 5</t>
  </si>
  <si>
    <t>POR TBL NOB 100X5MG</t>
  </si>
  <si>
    <t>849561</t>
  </si>
  <si>
    <t>125060</t>
  </si>
  <si>
    <t>849713</t>
  </si>
  <si>
    <t>125046</t>
  </si>
  <si>
    <t>APO-AMLO 10</t>
  </si>
  <si>
    <t>POR TBL NOB 30X10MG</t>
  </si>
  <si>
    <t>850104</t>
  </si>
  <si>
    <t>164344</t>
  </si>
  <si>
    <t>MONO MACK DEPOT</t>
  </si>
  <si>
    <t>POR TBL PRO 28X100MG</t>
  </si>
  <si>
    <t>850551</t>
  </si>
  <si>
    <t>167859</t>
  </si>
  <si>
    <t>TWYNSTA 80 MG/10 MG</t>
  </si>
  <si>
    <t>905097</t>
  </si>
  <si>
    <t>158767</t>
  </si>
  <si>
    <t>DZ OCTENISEPT 250 ml</t>
  </si>
  <si>
    <t>sprej</t>
  </si>
  <si>
    <t>930065</t>
  </si>
  <si>
    <t>DZ PRONTOSAN ROZTOK 350ml</t>
  </si>
  <si>
    <t>930444</t>
  </si>
  <si>
    <t>KL AQUA PURIF. KUL., FAG. 1 kg</t>
  </si>
  <si>
    <t>987464</t>
  </si>
  <si>
    <t>Menalind Professional čistící pěna 400ml</t>
  </si>
  <si>
    <t>51384</t>
  </si>
  <si>
    <t>INF SOL 10X1000MLPLAH</t>
  </si>
  <si>
    <t>53761</t>
  </si>
  <si>
    <t>NEBILET</t>
  </si>
  <si>
    <t>POR TBL NOB 28X5MG</t>
  </si>
  <si>
    <t>100394</t>
  </si>
  <si>
    <t>394</t>
  </si>
  <si>
    <t>ATROPIN BIOTIKA 1MG</t>
  </si>
  <si>
    <t>INJ 10X1ML/1MG</t>
  </si>
  <si>
    <t>100489</t>
  </si>
  <si>
    <t>489</t>
  </si>
  <si>
    <t>INJ 5X1ML/10MG</t>
  </si>
  <si>
    <t>100536</t>
  </si>
  <si>
    <t>536</t>
  </si>
  <si>
    <t>NORADRENALIN LECIVA</t>
  </si>
  <si>
    <t>100612</t>
  </si>
  <si>
    <t>612</t>
  </si>
  <si>
    <t>SYNTOSTIGMIN</t>
  </si>
  <si>
    <t>INJ 10X1ML/0.5MG</t>
  </si>
  <si>
    <t>102539</t>
  </si>
  <si>
    <t>2539</t>
  </si>
  <si>
    <t>HALOPERIDOL</t>
  </si>
  <si>
    <t>GTT 1X10ML/20MG</t>
  </si>
  <si>
    <t>109139</t>
  </si>
  <si>
    <t>176129</t>
  </si>
  <si>
    <t>HEMINEVRIN 300 MG</t>
  </si>
  <si>
    <t>POR CPS MOL 100X300MG</t>
  </si>
  <si>
    <t>110086</t>
  </si>
  <si>
    <t>10086</t>
  </si>
  <si>
    <t>NEODOLPASSE</t>
  </si>
  <si>
    <t>INF 10X250ML</t>
  </si>
  <si>
    <t>111337</t>
  </si>
  <si>
    <t>52421</t>
  </si>
  <si>
    <t>GERATAM 3 G</t>
  </si>
  <si>
    <t>INJ SOL 4X15ML/3GM</t>
  </si>
  <si>
    <t>118305</t>
  </si>
  <si>
    <t>18305</t>
  </si>
  <si>
    <t>RINGERFUNDIN B.BRAUN</t>
  </si>
  <si>
    <t>INF SOL10X1000ML PE</t>
  </si>
  <si>
    <t>153487</t>
  </si>
  <si>
    <t>53487</t>
  </si>
  <si>
    <t>COSOPT</t>
  </si>
  <si>
    <t>GTT OPH 1X5ML</t>
  </si>
  <si>
    <t>155824</t>
  </si>
  <si>
    <t>55824</t>
  </si>
  <si>
    <t>INJ 5X5ML/2500MG</t>
  </si>
  <si>
    <t>157866</t>
  </si>
  <si>
    <t>57866</t>
  </si>
  <si>
    <t>TOBRADEX</t>
  </si>
  <si>
    <t>159357</t>
  </si>
  <si>
    <t>59357</t>
  </si>
  <si>
    <t>RINGERUV ROZTOK BRAUN</t>
  </si>
  <si>
    <t>INF 10X500ML(LDPE)</t>
  </si>
  <si>
    <t>176501</t>
  </si>
  <si>
    <t>IBALGIN DUO EFFECT</t>
  </si>
  <si>
    <t>185733</t>
  </si>
  <si>
    <t>85733</t>
  </si>
  <si>
    <t>ISOKET LOSUNG 0.1% PRO INFUS.</t>
  </si>
  <si>
    <t>INJ PRO INF 10X10ML</t>
  </si>
  <si>
    <t>189244</t>
  </si>
  <si>
    <t>89244</t>
  </si>
  <si>
    <t>INF 1X250ML</t>
  </si>
  <si>
    <t>192757</t>
  </si>
  <si>
    <t>92757</t>
  </si>
  <si>
    <t>CPS 10X300MG</t>
  </si>
  <si>
    <t>193724</t>
  </si>
  <si>
    <t>93724</t>
  </si>
  <si>
    <t>INDOMETACIN 100 BERLIN-CHEMIE</t>
  </si>
  <si>
    <t>SUP 10X100MG</t>
  </si>
  <si>
    <t>194584</t>
  </si>
  <si>
    <t>94584</t>
  </si>
  <si>
    <t>AKTIFERRIN</t>
  </si>
  <si>
    <t>CPS 50</t>
  </si>
  <si>
    <t>194919</t>
  </si>
  <si>
    <t>94919</t>
  </si>
  <si>
    <t>AMBROBENE 7.5MG/ML</t>
  </si>
  <si>
    <t>SOL 1X40ML</t>
  </si>
  <si>
    <t>194920</t>
  </si>
  <si>
    <t>94920</t>
  </si>
  <si>
    <t>SOL 1X100ML</t>
  </si>
  <si>
    <t>394130</t>
  </si>
  <si>
    <t>B-komplex Zentiva 30drg</t>
  </si>
  <si>
    <t>702549</t>
  </si>
  <si>
    <t>Emspoma O 250g/hřejivá</t>
  </si>
  <si>
    <t>841541</t>
  </si>
  <si>
    <t>MENALIND Mycí emulze 500ml</t>
  </si>
  <si>
    <t>845329</t>
  </si>
  <si>
    <t>Biopron9 tob.60</t>
  </si>
  <si>
    <t>848625</t>
  </si>
  <si>
    <t>138841</t>
  </si>
  <si>
    <t>DORETA 37,5 MG/325 MG</t>
  </si>
  <si>
    <t>POR TBL FLM 30</t>
  </si>
  <si>
    <t>849087</t>
  </si>
  <si>
    <t>138840</t>
  </si>
  <si>
    <t>POR TBL FLM 20</t>
  </si>
  <si>
    <t>849276</t>
  </si>
  <si>
    <t>155875</t>
  </si>
  <si>
    <t>TRENTAL</t>
  </si>
  <si>
    <t>INF SOL 5X5ML/100MG</t>
  </si>
  <si>
    <t>900803</t>
  </si>
  <si>
    <t>KL KAL.PERMANGANAS 10G</t>
  </si>
  <si>
    <t>102684</t>
  </si>
  <si>
    <t>2684</t>
  </si>
  <si>
    <t>GEL 1X20GM</t>
  </si>
  <si>
    <t>104071</t>
  </si>
  <si>
    <t>4071</t>
  </si>
  <si>
    <t>INJ 10X2ML</t>
  </si>
  <si>
    <t>109210</t>
  </si>
  <si>
    <t>9210</t>
  </si>
  <si>
    <t>LEKOPTIN</t>
  </si>
  <si>
    <t>INJ 50X2ML/5MG</t>
  </si>
  <si>
    <t>145274</t>
  </si>
  <si>
    <t>45274</t>
  </si>
  <si>
    <t>ENAP 10MG</t>
  </si>
  <si>
    <t>TBL 30X10MG</t>
  </si>
  <si>
    <t>58038</t>
  </si>
  <si>
    <t>BETALOC ZOK 50 MG</t>
  </si>
  <si>
    <t>POR TBL PRO 100X50MG</t>
  </si>
  <si>
    <t>100409</t>
  </si>
  <si>
    <t>409</t>
  </si>
  <si>
    <t>CALCIUM CHLORATUM BIOTIKA</t>
  </si>
  <si>
    <t>100874</t>
  </si>
  <si>
    <t>874</t>
  </si>
  <si>
    <t>OPHTHALMO-AZULEN</t>
  </si>
  <si>
    <t>118167</t>
  </si>
  <si>
    <t>18167</t>
  </si>
  <si>
    <t>PROPOFOL 1% MCT/LCT FRESENIUS</t>
  </si>
  <si>
    <t>INJ EML 5X20ML</t>
  </si>
  <si>
    <t>146980</t>
  </si>
  <si>
    <t>46980</t>
  </si>
  <si>
    <t>BETALOC SR 200MG</t>
  </si>
  <si>
    <t>TBL RET 100X200MG</t>
  </si>
  <si>
    <t>177200</t>
  </si>
  <si>
    <t>SUXAMETHONIUM JODID VUAB 100 MG</t>
  </si>
  <si>
    <t>194852</t>
  </si>
  <si>
    <t>94852</t>
  </si>
  <si>
    <t>SOLUVIT N PRO INFUS.</t>
  </si>
  <si>
    <t>INJ SIC 10</t>
  </si>
  <si>
    <t>194916</t>
  </si>
  <si>
    <t>94916</t>
  </si>
  <si>
    <t>AMBROBENE</t>
  </si>
  <si>
    <t>INJ 5X2ML/15MG</t>
  </si>
  <si>
    <t>841550</t>
  </si>
  <si>
    <t>Emspoma Z 300 ml/proti bolesti</t>
  </si>
  <si>
    <t>113803</t>
  </si>
  <si>
    <t>13803</t>
  </si>
  <si>
    <t>PANTHENOL SPRAY</t>
  </si>
  <si>
    <t>DRM SPR SUS 1X130GM</t>
  </si>
  <si>
    <t>705608</t>
  </si>
  <si>
    <t>Indulona modrá 100ml</t>
  </si>
  <si>
    <t>102963</t>
  </si>
  <si>
    <t>2963</t>
  </si>
  <si>
    <t>PREDNISON 20 LECIVA</t>
  </si>
  <si>
    <t>TBL 20X20MG(BLISTR)</t>
  </si>
  <si>
    <t>116551</t>
  </si>
  <si>
    <t>16551</t>
  </si>
  <si>
    <t>ANEXATE</t>
  </si>
  <si>
    <t>INJ 5X5ML/0.5MG</t>
  </si>
  <si>
    <t>198876</t>
  </si>
  <si>
    <t>98876</t>
  </si>
  <si>
    <t>INF SOL 20X500ML</t>
  </si>
  <si>
    <t>114926</t>
  </si>
  <si>
    <t>14926</t>
  </si>
  <si>
    <t>INHIBACE 2.5 MG</t>
  </si>
  <si>
    <t>POR TBL FLM28X2.5MG</t>
  </si>
  <si>
    <t>168447</t>
  </si>
  <si>
    <t>TRAJENTA 5 MG</t>
  </si>
  <si>
    <t>POR TBL FLM 30X5MG</t>
  </si>
  <si>
    <t>183730</t>
  </si>
  <si>
    <t>83730</t>
  </si>
  <si>
    <t>GOPTEN 2MG</t>
  </si>
  <si>
    <t>CPS 28X2MG</t>
  </si>
  <si>
    <t>705048</t>
  </si>
  <si>
    <t>Emspoma Z 200ml/proti bolesti tuba</t>
  </si>
  <si>
    <t>777144</t>
  </si>
  <si>
    <t>Emspoma Z 500g/proti bolesti</t>
  </si>
  <si>
    <t>790011</t>
  </si>
  <si>
    <t>Emspoma M 500g/chladivá</t>
  </si>
  <si>
    <t>104178</t>
  </si>
  <si>
    <t>4178</t>
  </si>
  <si>
    <t>TRIAMCINOLON E LECIVA</t>
  </si>
  <si>
    <t>108499</t>
  </si>
  <si>
    <t>8499</t>
  </si>
  <si>
    <t>DIPIDOLOR</t>
  </si>
  <si>
    <t>INJ 5X2ML 7.5MG/ML</t>
  </si>
  <si>
    <t>145241</t>
  </si>
  <si>
    <t>45241</t>
  </si>
  <si>
    <t>ISICOM 100MG</t>
  </si>
  <si>
    <t>TBL 100X125MG</t>
  </si>
  <si>
    <t>169724</t>
  </si>
  <si>
    <t>69724</t>
  </si>
  <si>
    <t>ARDEAELYTOSOL NA.HYDR.CARB.4.2%</t>
  </si>
  <si>
    <t>INF 1X80ML</t>
  </si>
  <si>
    <t>848725</t>
  </si>
  <si>
    <t>107677</t>
  </si>
  <si>
    <t>KALIUMCHLORID 7.45% BRAUN</t>
  </si>
  <si>
    <t>INF CNC SOL 20X100ML</t>
  </si>
  <si>
    <t>849390</t>
  </si>
  <si>
    <t>163314</t>
  </si>
  <si>
    <t>ATROPIN-POS 0,5% gtt.</t>
  </si>
  <si>
    <t>GTT. OPh .1 x 10 ml</t>
  </si>
  <si>
    <t>58880</t>
  </si>
  <si>
    <t>DOLMINA 100 SR</t>
  </si>
  <si>
    <t>POR TBL PRO 20X100MG</t>
  </si>
  <si>
    <t>128786</t>
  </si>
  <si>
    <t>28786</t>
  </si>
  <si>
    <t>TOVIAZ 4 MG</t>
  </si>
  <si>
    <t>POR TBL PRO 28X4MG</t>
  </si>
  <si>
    <t>845813</t>
  </si>
  <si>
    <t>Deca durabolin 50mg amp.1x1ml</t>
  </si>
  <si>
    <t>900071</t>
  </si>
  <si>
    <t>KL TBL MAGN.LACT 0,5G+B6 0,02G, 100TBL</t>
  </si>
  <si>
    <t>847477</t>
  </si>
  <si>
    <t>151436</t>
  </si>
  <si>
    <t>FERRLECIT</t>
  </si>
  <si>
    <t>INJ SOL 6X5ML/62.5MG</t>
  </si>
  <si>
    <t>847727</t>
  </si>
  <si>
    <t>500717</t>
  </si>
  <si>
    <t>XARELTO 10 MG</t>
  </si>
  <si>
    <t>POR TBL FLM 10X10MG</t>
  </si>
  <si>
    <t>102132</t>
  </si>
  <si>
    <t>2132</t>
  </si>
  <si>
    <t>INJ 10X10ML</t>
  </si>
  <si>
    <t>930127</t>
  </si>
  <si>
    <t>KL CHLADIVE MAZANI 800 g FAGRON</t>
  </si>
  <si>
    <t>116052</t>
  </si>
  <si>
    <t>16052</t>
  </si>
  <si>
    <t>SIRDALUD 4 MG</t>
  </si>
  <si>
    <t>POR TBL NOB 30X4MG</t>
  </si>
  <si>
    <t>844148</t>
  </si>
  <si>
    <t>104694</t>
  </si>
  <si>
    <t>MUCOSOLVAN PRO DOSPĚLÉ</t>
  </si>
  <si>
    <t>POR SIR 1X100ML</t>
  </si>
  <si>
    <t>844350</t>
  </si>
  <si>
    <t>KL ETHANOL.C.BENZINO 160G</t>
  </si>
  <si>
    <t>850729</t>
  </si>
  <si>
    <t>157875</t>
  </si>
  <si>
    <t>PARACETAMOL KABI 10MG/ML</t>
  </si>
  <si>
    <t>INF SOL 10X100ML/1000MG</t>
  </si>
  <si>
    <t>141824</t>
  </si>
  <si>
    <t>41824</t>
  </si>
  <si>
    <t>DHC CONTINUS 60 MG</t>
  </si>
  <si>
    <t>PORTBLRET60X60MG B</t>
  </si>
  <si>
    <t>155911</t>
  </si>
  <si>
    <t>55911</t>
  </si>
  <si>
    <t>PEROXID VODÍKU 3% COO</t>
  </si>
  <si>
    <t>DRM SOL 1X100ML 3%</t>
  </si>
  <si>
    <t>168096</t>
  </si>
  <si>
    <t>IFIRMACOMBI 150 MG/12,5 MG</t>
  </si>
  <si>
    <t>POR TBL FLM 28</t>
  </si>
  <si>
    <t>840572</t>
  </si>
  <si>
    <t>Sonografický gel Vita 520ml</t>
  </si>
  <si>
    <t>921284</t>
  </si>
  <si>
    <t>KL ETHER 180G</t>
  </si>
  <si>
    <t>127506</t>
  </si>
  <si>
    <t>27506</t>
  </si>
  <si>
    <t>LANTUS 100 IU/ML</t>
  </si>
  <si>
    <t>INJ SOL 5X3ML - CA</t>
  </si>
  <si>
    <t>790012</t>
  </si>
  <si>
    <t>Emspoma O 500g/hřejivá</t>
  </si>
  <si>
    <t>100616</t>
  </si>
  <si>
    <t>616</t>
  </si>
  <si>
    <t>THIAMIN LECIVA</t>
  </si>
  <si>
    <t>INJ 10X2ML/100MG</t>
  </si>
  <si>
    <t>501008</t>
  </si>
  <si>
    <t>DZ SANOSIL SUPER</t>
  </si>
  <si>
    <t>1l (250ml)</t>
  </si>
  <si>
    <t>846094</t>
  </si>
  <si>
    <t>129023</t>
  </si>
  <si>
    <t>PROPOFOL-LIPURO 1% (10MG/ML) 5X20ML</t>
  </si>
  <si>
    <t xml:space="preserve">INJ+INF EML 5X20ML/200MG </t>
  </si>
  <si>
    <t>850305</t>
  </si>
  <si>
    <t>Biopron9 tob.120</t>
  </si>
  <si>
    <t>187721</t>
  </si>
  <si>
    <t>87721</t>
  </si>
  <si>
    <t>RAPIFEN</t>
  </si>
  <si>
    <t>INJ 5X2ML</t>
  </si>
  <si>
    <t>194763</t>
  </si>
  <si>
    <t>94763</t>
  </si>
  <si>
    <t>NALOXONE POLFA</t>
  </si>
  <si>
    <t>INJ 10X1ML/0.4MG</t>
  </si>
  <si>
    <t>395293</t>
  </si>
  <si>
    <t>180305</t>
  </si>
  <si>
    <t>LIQ 1X120ML-PET TR</t>
  </si>
  <si>
    <t>921423</t>
  </si>
  <si>
    <t>KL SUPP.PREDNISON 0,001G,PAPAVERIN 0,02G</t>
  </si>
  <si>
    <t>10KS</t>
  </si>
  <si>
    <t>126307</t>
  </si>
  <si>
    <t>26307</t>
  </si>
  <si>
    <t>ACTOS 30 MG</t>
  </si>
  <si>
    <t>PORTBL NOB 28X30MG</t>
  </si>
  <si>
    <t>168903</t>
  </si>
  <si>
    <t>XARELTO 20 MG</t>
  </si>
  <si>
    <t>POR TBL FLM 28X20MG</t>
  </si>
  <si>
    <t>120159</t>
  </si>
  <si>
    <t>20159</t>
  </si>
  <si>
    <t>MONOTAB 20</t>
  </si>
  <si>
    <t>POR TBL NOB 20X20MG</t>
  </si>
  <si>
    <t>920065</t>
  </si>
  <si>
    <t>KL SOL.METHYLROS.CHL.1% 100G</t>
  </si>
  <si>
    <t>842936</t>
  </si>
  <si>
    <t>MENALIND Ošetřující šampon 500ml</t>
  </si>
  <si>
    <t>107678</t>
  </si>
  <si>
    <t>INF CNC SOL 20X20ML</t>
  </si>
  <si>
    <t>193745</t>
  </si>
  <si>
    <t>ELIQUIS 5 MG</t>
  </si>
  <si>
    <t>POR TBL FLM 60X5MG</t>
  </si>
  <si>
    <t>395712</t>
  </si>
  <si>
    <t>HBF Calcium panthotenát mast 30g</t>
  </si>
  <si>
    <t>397174</t>
  </si>
  <si>
    <t>IR  PosiFlush  1x 10 ml  Fresenius Kabi</t>
  </si>
  <si>
    <t>10 ml F1/1 v předplněné stříkačce</t>
  </si>
  <si>
    <t>202701</t>
  </si>
  <si>
    <t>POR TBL ENT 90X20MG</t>
  </si>
  <si>
    <t>198058</t>
  </si>
  <si>
    <t>SANVAL 10 MG</t>
  </si>
  <si>
    <t>POR TBL FLM 100X10MG</t>
  </si>
  <si>
    <t>397339</t>
  </si>
  <si>
    <t>Menalind mycí žínky</t>
  </si>
  <si>
    <t>8ks</t>
  </si>
  <si>
    <t>23987</t>
  </si>
  <si>
    <t>DZ OCTENISEPT drm. sol. 250 ml</t>
  </si>
  <si>
    <t>DRM SOL 1X250ML</t>
  </si>
  <si>
    <t>179333</t>
  </si>
  <si>
    <t>DORETA 75 MG/650 MG</t>
  </si>
  <si>
    <t>POR TBL FLM 90</t>
  </si>
  <si>
    <t>190958</t>
  </si>
  <si>
    <t>TRIPLIXAM 5 MG/1,25 MG/5 MG</t>
  </si>
  <si>
    <t>920235</t>
  </si>
  <si>
    <t>15880</t>
  </si>
  <si>
    <t>DZ BRAUNOL 500 ML</t>
  </si>
  <si>
    <t>990003</t>
  </si>
  <si>
    <t>Masážní roztok Sportovka spec.E 200ml eukalypt</t>
  </si>
  <si>
    <t>988837</t>
  </si>
  <si>
    <t>Calcium pantothenicum krém Generica  30g</t>
  </si>
  <si>
    <t>150660</t>
  </si>
  <si>
    <t>CEREBROLYSIN</t>
  </si>
  <si>
    <t>INJ SOL 5X10ML</t>
  </si>
  <si>
    <t>203174</t>
  </si>
  <si>
    <t>GOPTEN 2 MG</t>
  </si>
  <si>
    <t>POR CPS DUR 98X2MG</t>
  </si>
  <si>
    <t>203170</t>
  </si>
  <si>
    <t>GOPTEN 0,5 MG</t>
  </si>
  <si>
    <t>POR CPS DUR 28X0.5MG</t>
  </si>
  <si>
    <t>157141</t>
  </si>
  <si>
    <t>ZULBEX 20 MG</t>
  </si>
  <si>
    <t>POR TBL ENT 56X20MG</t>
  </si>
  <si>
    <t>214619</t>
  </si>
  <si>
    <t>TRENTAL 400</t>
  </si>
  <si>
    <t>POR TBL RET 100X400MG</t>
  </si>
  <si>
    <t>157139</t>
  </si>
  <si>
    <t>POR TBL ENT 28X20MG</t>
  </si>
  <si>
    <t>49115</t>
  </si>
  <si>
    <t>CONTROLOC 20 MG</t>
  </si>
  <si>
    <t>POR TBL ENT 100X20MG</t>
  </si>
  <si>
    <t>56972</t>
  </si>
  <si>
    <t>TRITACE 1,25 MG</t>
  </si>
  <si>
    <t>POR TBL NOB 20X1.25MG</t>
  </si>
  <si>
    <t>56976</t>
  </si>
  <si>
    <t>TRITACE 2,5 MG</t>
  </si>
  <si>
    <t>POR TBL NOB 20X2.5MG</t>
  </si>
  <si>
    <t>105496</t>
  </si>
  <si>
    <t>5496</t>
  </si>
  <si>
    <t>ZODAC</t>
  </si>
  <si>
    <t>TBL OBD 60X10MG</t>
  </si>
  <si>
    <t>109709</t>
  </si>
  <si>
    <t>9709</t>
  </si>
  <si>
    <t>SOLU-MEDROL</t>
  </si>
  <si>
    <t>INJ SIC 1X40MG+1ML</t>
  </si>
  <si>
    <t>112892</t>
  </si>
  <si>
    <t>12892</t>
  </si>
  <si>
    <t>TBL 30X100MG</t>
  </si>
  <si>
    <t>113767</t>
  </si>
  <si>
    <t>13767</t>
  </si>
  <si>
    <t>CORDARONE</t>
  </si>
  <si>
    <t>POR TBL NOB30X200MG</t>
  </si>
  <si>
    <t>113768</t>
  </si>
  <si>
    <t>13768</t>
  </si>
  <si>
    <t>POR TBL NOB60X200MG</t>
  </si>
  <si>
    <t>114439</t>
  </si>
  <si>
    <t>14439</t>
  </si>
  <si>
    <t>FOKUSIN</t>
  </si>
  <si>
    <t>POR CPS RDR30X0.4MG</t>
  </si>
  <si>
    <t>115864</t>
  </si>
  <si>
    <t>15864</t>
  </si>
  <si>
    <t>TRITACE 10</t>
  </si>
  <si>
    <t>117121</t>
  </si>
  <si>
    <t>17121</t>
  </si>
  <si>
    <t>LANZUL</t>
  </si>
  <si>
    <t>CPS 28X30MG</t>
  </si>
  <si>
    <t>117433</t>
  </si>
  <si>
    <t>17433</t>
  </si>
  <si>
    <t>CITALEC 20 ZENTIVA</t>
  </si>
  <si>
    <t>POR TBL FLM 60X20MG</t>
  </si>
  <si>
    <t>125034</t>
  </si>
  <si>
    <t>25034</t>
  </si>
  <si>
    <t>DORMICUM</t>
  </si>
  <si>
    <t>INJ SOL 10X1ML/5MG</t>
  </si>
  <si>
    <t>132061</t>
  </si>
  <si>
    <t>32061</t>
  </si>
  <si>
    <t>FRAXIPARINE</t>
  </si>
  <si>
    <t>INJ SOL 10X0.6ML</t>
  </si>
  <si>
    <t>132063</t>
  </si>
  <si>
    <t>32063</t>
  </si>
  <si>
    <t>INJ SOL 10X0.8ML</t>
  </si>
  <si>
    <t>132064</t>
  </si>
  <si>
    <t>32064</t>
  </si>
  <si>
    <t>INJ SOL 10X1ML</t>
  </si>
  <si>
    <t>133343</t>
  </si>
  <si>
    <t>33343</t>
  </si>
  <si>
    <t>CUBITAN S PŘÍCHUTÍ JAHODOVOU (SOL)</t>
  </si>
  <si>
    <t>POR SOL 1X200ML</t>
  </si>
  <si>
    <t>140368</t>
  </si>
  <si>
    <t>40368</t>
  </si>
  <si>
    <t>MEDROL 4 MG</t>
  </si>
  <si>
    <t>POR TBL NOB30X4MG-L</t>
  </si>
  <si>
    <t>147740</t>
  </si>
  <si>
    <t>47740</t>
  </si>
  <si>
    <t>RIVOCOR 5</t>
  </si>
  <si>
    <t>147741</t>
  </si>
  <si>
    <t>47741</t>
  </si>
  <si>
    <t>RIVOCOR 10</t>
  </si>
  <si>
    <t>POR TBL FLM 30X10MG</t>
  </si>
  <si>
    <t>149123</t>
  </si>
  <si>
    <t>49123</t>
  </si>
  <si>
    <t>CONTROLOC 40 MG</t>
  </si>
  <si>
    <t>POR TBL ENT 28X40MG</t>
  </si>
  <si>
    <t>149909</t>
  </si>
  <si>
    <t>49909</t>
  </si>
  <si>
    <t>LOKREN 20 MG</t>
  </si>
  <si>
    <t>156503</t>
  </si>
  <si>
    <t>56503</t>
  </si>
  <si>
    <t>SIOFOR 500</t>
  </si>
  <si>
    <t>TBL OBD 60X500MG</t>
  </si>
  <si>
    <t>156504</t>
  </si>
  <si>
    <t>56504</t>
  </si>
  <si>
    <t>SIOFOR 850</t>
  </si>
  <si>
    <t>TBL OBD 60X850MG</t>
  </si>
  <si>
    <t>156981</t>
  </si>
  <si>
    <t>56981</t>
  </si>
  <si>
    <t>TRITACE 5</t>
  </si>
  <si>
    <t>TBL 30X5MG</t>
  </si>
  <si>
    <t>158380</t>
  </si>
  <si>
    <t>58380</t>
  </si>
  <si>
    <t>VENTOLIN ROZTOK K INHALACI</t>
  </si>
  <si>
    <t>INH SOL1X20ML/120MG</t>
  </si>
  <si>
    <t>159806</t>
  </si>
  <si>
    <t>59806</t>
  </si>
  <si>
    <t>FRAXIPARINE FORTE</t>
  </si>
  <si>
    <t>INJ 10X0.6ML/11.4KU</t>
  </si>
  <si>
    <t>159808</t>
  </si>
  <si>
    <t>59808</t>
  </si>
  <si>
    <t>INJ 10X0.8ML/15.2KU</t>
  </si>
  <si>
    <t>159810</t>
  </si>
  <si>
    <t>59810</t>
  </si>
  <si>
    <t>INJ SOL 10X1.0ML</t>
  </si>
  <si>
    <t>166030</t>
  </si>
  <si>
    <t>66030</t>
  </si>
  <si>
    <t>TBL OBD 30X10MG</t>
  </si>
  <si>
    <t>166759</t>
  </si>
  <si>
    <t>KINITO 50 MG, POTAHOVANÉ TABLETY</t>
  </si>
  <si>
    <t>POR TBL FLM 40X50MG</t>
  </si>
  <si>
    <t>190957</t>
  </si>
  <si>
    <t>90957</t>
  </si>
  <si>
    <t>XANAX</t>
  </si>
  <si>
    <t>192342</t>
  </si>
  <si>
    <t>WARFARIN PMCS 5 MG</t>
  </si>
  <si>
    <t>193016</t>
  </si>
  <si>
    <t>93016</t>
  </si>
  <si>
    <t>SORTIS 20MG</t>
  </si>
  <si>
    <t>TBL OBD 30X20MG</t>
  </si>
  <si>
    <t>193018</t>
  </si>
  <si>
    <t>93018</t>
  </si>
  <si>
    <t>SORTIS 20 MG</t>
  </si>
  <si>
    <t>POR TBL FLM100X20MG</t>
  </si>
  <si>
    <t>194114</t>
  </si>
  <si>
    <t>94114</t>
  </si>
  <si>
    <t>WARFARIN</t>
  </si>
  <si>
    <t>TBL 100X5MG</t>
  </si>
  <si>
    <t>394404</t>
  </si>
  <si>
    <t>168373</t>
  </si>
  <si>
    <t>PRADAXA 150 MG</t>
  </si>
  <si>
    <t>POR CPS DUR 60X1X150 MG</t>
  </si>
  <si>
    <t>844651</t>
  </si>
  <si>
    <t>101205</t>
  </si>
  <si>
    <t>PRESTARIUM NEO</t>
  </si>
  <si>
    <t>845220</t>
  </si>
  <si>
    <t>101211</t>
  </si>
  <si>
    <t>POR TBL FLM 90X5MG</t>
  </si>
  <si>
    <t>848765</t>
  </si>
  <si>
    <t>107938</t>
  </si>
  <si>
    <t>INJ SOL 6X3ML/150MG</t>
  </si>
  <si>
    <t>848907</t>
  </si>
  <si>
    <t>148072</t>
  </si>
  <si>
    <t>ROSUCARD 20 MG POTAHOVANÉ TABLETY</t>
  </si>
  <si>
    <t>849430</t>
  </si>
  <si>
    <t>124091</t>
  </si>
  <si>
    <t>PRESTANCE 5 MG/5 MG</t>
  </si>
  <si>
    <t>POR TBL NOB 90</t>
  </si>
  <si>
    <t>849444</t>
  </si>
  <si>
    <t>163085</t>
  </si>
  <si>
    <t>AMARYL 3 MG</t>
  </si>
  <si>
    <t>POR TBL NOB 30X3MG</t>
  </si>
  <si>
    <t>849453</t>
  </si>
  <si>
    <t>163077</t>
  </si>
  <si>
    <t>AMARYL 2 MG</t>
  </si>
  <si>
    <t>POR TBL NOB 30X2MG</t>
  </si>
  <si>
    <t>849990</t>
  </si>
  <si>
    <t>102596</t>
  </si>
  <si>
    <t>CARVESAN 6,25</t>
  </si>
  <si>
    <t>POR TBL NOB 30X6,25MG</t>
  </si>
  <si>
    <t>117425</t>
  </si>
  <si>
    <t>17425</t>
  </si>
  <si>
    <t>CITALEC 10 ZENTIVA</t>
  </si>
  <si>
    <t>POR TBL FLM30X10MG</t>
  </si>
  <si>
    <t>126786</t>
  </si>
  <si>
    <t>26786</t>
  </si>
  <si>
    <t>NOVORAPID 100 U/ML</t>
  </si>
  <si>
    <t>INJ SOL 1X10ML</t>
  </si>
  <si>
    <t>131934</t>
  </si>
  <si>
    <t>31934</t>
  </si>
  <si>
    <t>VENTOLIN INHALER N</t>
  </si>
  <si>
    <t>INHSUSPSS200X100RG</t>
  </si>
  <si>
    <t>142546</t>
  </si>
  <si>
    <t>42546</t>
  </si>
  <si>
    <t>LACTULOSE AL SIRUP</t>
  </si>
  <si>
    <t>POR SIR 1X200ML</t>
  </si>
  <si>
    <t>149195</t>
  </si>
  <si>
    <t>49195</t>
  </si>
  <si>
    <t>POR CPS RDR 90X0.4MG</t>
  </si>
  <si>
    <t>149531</t>
  </si>
  <si>
    <t>49531</t>
  </si>
  <si>
    <t>CONTROLOC I.V.</t>
  </si>
  <si>
    <t>INJ PLV SOL 1X40MG</t>
  </si>
  <si>
    <t>158191</t>
  </si>
  <si>
    <t>TELMISARTAN SANDOZ 80 MG</t>
  </si>
  <si>
    <t>169189</t>
  </si>
  <si>
    <t>69189</t>
  </si>
  <si>
    <t>EUTHYROX 50</t>
  </si>
  <si>
    <t>TBL 100X50RG</t>
  </si>
  <si>
    <t>193019</t>
  </si>
  <si>
    <t>93019</t>
  </si>
  <si>
    <t>SORTIS 40MG</t>
  </si>
  <si>
    <t>TBL OBD 30X40MG</t>
  </si>
  <si>
    <t>193021</t>
  </si>
  <si>
    <t>93021</t>
  </si>
  <si>
    <t>SORTIS 40 MG</t>
  </si>
  <si>
    <t>POR TBL FLM100X40MG</t>
  </si>
  <si>
    <t>194113</t>
  </si>
  <si>
    <t>94113</t>
  </si>
  <si>
    <t>TBL 100X3MG</t>
  </si>
  <si>
    <t>846340</t>
  </si>
  <si>
    <t>122690</t>
  </si>
  <si>
    <t>PRESTARIUM NEO COMBI 5mg/1,25mg</t>
  </si>
  <si>
    <t>849187</t>
  </si>
  <si>
    <t>111902</t>
  </si>
  <si>
    <t>NITRESAN 20 MG</t>
  </si>
  <si>
    <t>POR TBL NOB 30X20MG</t>
  </si>
  <si>
    <t>848923</t>
  </si>
  <si>
    <t>148076</t>
  </si>
  <si>
    <t>ROSUCARD 40 MG POTAHOVANÉ TABLETY</t>
  </si>
  <si>
    <t>POR TBL FLM 30X40MG</t>
  </si>
  <si>
    <t>199600</t>
  </si>
  <si>
    <t>99600</t>
  </si>
  <si>
    <t>POR TBL FLM 90X10MG</t>
  </si>
  <si>
    <t>126486</t>
  </si>
  <si>
    <t>26486</t>
  </si>
  <si>
    <t>ACTRAPID PENFILL 100IU/ML</t>
  </si>
  <si>
    <t>INJ SOL 5X3ML</t>
  </si>
  <si>
    <t>132058</t>
  </si>
  <si>
    <t>32058</t>
  </si>
  <si>
    <t>INJ SOL 10X0.3ML</t>
  </si>
  <si>
    <t>132059</t>
  </si>
  <si>
    <t>32059</t>
  </si>
  <si>
    <t>INJ SOL 10X0.4ML</t>
  </si>
  <si>
    <t>194882</t>
  </si>
  <si>
    <t>94882</t>
  </si>
  <si>
    <t>INJ SIC 1X250MG+4ML</t>
  </si>
  <si>
    <t>848477</t>
  </si>
  <si>
    <t>124346</t>
  </si>
  <si>
    <t>CEZERA 5 MG</t>
  </si>
  <si>
    <t>850390</t>
  </si>
  <si>
    <t>102600</t>
  </si>
  <si>
    <t>POR TBL NOB 100X6,25MG</t>
  </si>
  <si>
    <t>146692</t>
  </si>
  <si>
    <t>46692</t>
  </si>
  <si>
    <t>EUTHYROX 75</t>
  </si>
  <si>
    <t>TBL 100X75RG</t>
  </si>
  <si>
    <t>190959</t>
  </si>
  <si>
    <t>90959</t>
  </si>
  <si>
    <t>TBL 30X0.5MG</t>
  </si>
  <si>
    <t>845219</t>
  </si>
  <si>
    <t>101233</t>
  </si>
  <si>
    <t>PRESTARIUM NEO FORTE</t>
  </si>
  <si>
    <t>849666</t>
  </si>
  <si>
    <t>119688</t>
  </si>
  <si>
    <t>POR TBL ENT 100X40MG</t>
  </si>
  <si>
    <t>849767</t>
  </si>
  <si>
    <t>162012</t>
  </si>
  <si>
    <t>PRESTARIUM NEO COMBI 10 MG/2,5 MG</t>
  </si>
  <si>
    <t>166760</t>
  </si>
  <si>
    <t>POR TBL FLM 100X50MG</t>
  </si>
  <si>
    <t>130779</t>
  </si>
  <si>
    <t>30779</t>
  </si>
  <si>
    <t>SUFENTANIL TORREX 5 MCG/ML</t>
  </si>
  <si>
    <t>INJ SOL 5X10ML/50RG</t>
  </si>
  <si>
    <t>849660</t>
  </si>
  <si>
    <t>111904</t>
  </si>
  <si>
    <t>POR TBL NOB 100X20MG</t>
  </si>
  <si>
    <t>154032</t>
  </si>
  <si>
    <t>54032</t>
  </si>
  <si>
    <t>VERAPAMIL AL 240 RETARD</t>
  </si>
  <si>
    <t>POR TBL RET50X240MG</t>
  </si>
  <si>
    <t>115010</t>
  </si>
  <si>
    <t>15010</t>
  </si>
  <si>
    <t>DORMICUM 15 MG</t>
  </si>
  <si>
    <t>TBL OBD 10X15MG</t>
  </si>
  <si>
    <t>849578</t>
  </si>
  <si>
    <t>149480</t>
  </si>
  <si>
    <t>ZYLLT 75 MG</t>
  </si>
  <si>
    <t>POR TBL FLM 28X75MG</t>
  </si>
  <si>
    <t>191922</t>
  </si>
  <si>
    <t>SIOFOR 1000</t>
  </si>
  <si>
    <t>POR TBL FLM 60X1000MG</t>
  </si>
  <si>
    <t>846141</t>
  </si>
  <si>
    <t>107794</t>
  </si>
  <si>
    <t>ZOXON 4</t>
  </si>
  <si>
    <t>POR TBL NOB 90X4MG</t>
  </si>
  <si>
    <t>119592</t>
  </si>
  <si>
    <t>19592</t>
  </si>
  <si>
    <t>TORVACARD 20</t>
  </si>
  <si>
    <t>149483</t>
  </si>
  <si>
    <t>POR TBL FLM 56X75MG</t>
  </si>
  <si>
    <t>213480</t>
  </si>
  <si>
    <t>213494</t>
  </si>
  <si>
    <t>214427</t>
  </si>
  <si>
    <t>213487</t>
  </si>
  <si>
    <t>213489</t>
  </si>
  <si>
    <t>213484</t>
  </si>
  <si>
    <t>50113006</t>
  </si>
  <si>
    <t>990352</t>
  </si>
  <si>
    <t>33935</t>
  </si>
  <si>
    <t>NUTRIDRINK S PŘÍCHUTÍ JAHODOVOU</t>
  </si>
  <si>
    <t>158628</t>
  </si>
  <si>
    <t>58628</t>
  </si>
  <si>
    <t>NUTRAMIN VLI</t>
  </si>
  <si>
    <t>110996</t>
  </si>
  <si>
    <t>10996</t>
  </si>
  <si>
    <t>NUTRIFLEX PLUS</t>
  </si>
  <si>
    <t>INF SOL 5X2000ML</t>
  </si>
  <si>
    <t>841761</t>
  </si>
  <si>
    <t>PreOp 4x200ml</t>
  </si>
  <si>
    <t>501394</t>
  </si>
  <si>
    <t>152199</t>
  </si>
  <si>
    <t>NUTRIFLEX OMEGA plus 2 500 ml</t>
  </si>
  <si>
    <t>INF EML 5X2500ML</t>
  </si>
  <si>
    <t>133331</t>
  </si>
  <si>
    <t>33331</t>
  </si>
  <si>
    <t>NUTRIDRINK BALÍČEK 5+1</t>
  </si>
  <si>
    <t>POR SOL 6X200ML</t>
  </si>
  <si>
    <t>133341</t>
  </si>
  <si>
    <t>33341</t>
  </si>
  <si>
    <t>CUBITAN S PŘÍCHUTÍ VANILKOVOU (SOL)</t>
  </si>
  <si>
    <t>133342</t>
  </si>
  <si>
    <t>33342</t>
  </si>
  <si>
    <t>CUBITAN S PŘÍCHUTÍ ČOKOLÁDOVOU (SOL)</t>
  </si>
  <si>
    <t>33751</t>
  </si>
  <si>
    <t>NUTRIDRINK CREME S PŘÍCHUTÍ ČOKOLÁDOVOU</t>
  </si>
  <si>
    <t>POR SOL 4X125GM</t>
  </si>
  <si>
    <t>848362</t>
  </si>
  <si>
    <t>33488</t>
  </si>
  <si>
    <t>NUTRIDRINK PROTEIN S PŘÍCHUTÍ VANILKOVOU</t>
  </si>
  <si>
    <t>987792</t>
  </si>
  <si>
    <t>33749</t>
  </si>
  <si>
    <t>NUTRIDRINK CREME S PŘÍCHUTÍ BANÁNOVOU</t>
  </si>
  <si>
    <t>33833</t>
  </si>
  <si>
    <t>DIASIP S PŘÍCHUTÍ CAPPUCCINO</t>
  </si>
  <si>
    <t>POR SOL 4X200ML</t>
  </si>
  <si>
    <t>33847</t>
  </si>
  <si>
    <t>NUTRIDRINK S PŘÍCHUTÍ VANILKOVOU</t>
  </si>
  <si>
    <t>33859</t>
  </si>
  <si>
    <t>NUTRIDRINK JUICE STYLE S PŘÍCHUTÍ JABLEČNOU</t>
  </si>
  <si>
    <t>50113012</t>
  </si>
  <si>
    <t>193650</t>
  </si>
  <si>
    <t>93650</t>
  </si>
  <si>
    <t>ACTILYSE 50MG</t>
  </si>
  <si>
    <t>INJ SIC 1X50MG+50ML</t>
  </si>
  <si>
    <t>153922</t>
  </si>
  <si>
    <t>53922</t>
  </si>
  <si>
    <t>CIPHIN PRO INFUSION.200MG/100ML</t>
  </si>
  <si>
    <t>INF 1X100ML/200MG</t>
  </si>
  <si>
    <t>194453</t>
  </si>
  <si>
    <t>94453</t>
  </si>
  <si>
    <t>CIPRINOL 250</t>
  </si>
  <si>
    <t>TBL OBD 10X250MG</t>
  </si>
  <si>
    <t>183926</t>
  </si>
  <si>
    <t>AZEPO 1 G</t>
  </si>
  <si>
    <t>INJ+INF PLV SOL 10X1GM</t>
  </si>
  <si>
    <t>53283</t>
  </si>
  <si>
    <t>FROMILID 500</t>
  </si>
  <si>
    <t>POR TBL FLM 14X500MG</t>
  </si>
  <si>
    <t>201954</t>
  </si>
  <si>
    <t>BITAMMON 1 G/0,5 G</t>
  </si>
  <si>
    <t>INJ+INF PLV SOL 10X1.5GM</t>
  </si>
  <si>
    <t>101066</t>
  </si>
  <si>
    <t>1066</t>
  </si>
  <si>
    <t>FRAMYKOIN</t>
  </si>
  <si>
    <t>UNG 1X10GM</t>
  </si>
  <si>
    <t>102427</t>
  </si>
  <si>
    <t>2427</t>
  </si>
  <si>
    <t>ENTIZOL</t>
  </si>
  <si>
    <t>TBL 20X250MG</t>
  </si>
  <si>
    <t>106264</t>
  </si>
  <si>
    <t>6264</t>
  </si>
  <si>
    <t>SUMETROLIM</t>
  </si>
  <si>
    <t>TBL 20X480MG</t>
  </si>
  <si>
    <t>117149</t>
  </si>
  <si>
    <t>17149</t>
  </si>
  <si>
    <t>UNASYN</t>
  </si>
  <si>
    <t>POR TBL FLM12X375MG</t>
  </si>
  <si>
    <t>147727</t>
  </si>
  <si>
    <t>47727</t>
  </si>
  <si>
    <t>ZINNAT 500 MG</t>
  </si>
  <si>
    <t>TBL OBD 10X500MG</t>
  </si>
  <si>
    <t>153202</t>
  </si>
  <si>
    <t>53202</t>
  </si>
  <si>
    <t>CIPHIN 500</t>
  </si>
  <si>
    <t>844576</t>
  </si>
  <si>
    <t>100339</t>
  </si>
  <si>
    <t>DALACIN C 300 MG</t>
  </si>
  <si>
    <t>POR CPS DUR 16X300MG</t>
  </si>
  <si>
    <t>162052</t>
  </si>
  <si>
    <t>62052</t>
  </si>
  <si>
    <t>DUOMOX 1000</t>
  </si>
  <si>
    <t>POR TBL SUS 20X1000MG</t>
  </si>
  <si>
    <t>126127</t>
  </si>
  <si>
    <t>26127</t>
  </si>
  <si>
    <t>TYGACIL 50 MG</t>
  </si>
  <si>
    <t>INF PLV SOL 10X50MG/5ML</t>
  </si>
  <si>
    <t>111706</t>
  </si>
  <si>
    <t>11706</t>
  </si>
  <si>
    <t>BISEPTOL 480</t>
  </si>
  <si>
    <t>INJ 10X5ML</t>
  </si>
  <si>
    <t>148262</t>
  </si>
  <si>
    <t>48262</t>
  </si>
  <si>
    <t>PLV ADS 1X5GM</t>
  </si>
  <si>
    <t>119751</t>
  </si>
  <si>
    <t>19751</t>
  </si>
  <si>
    <t>POR TBLNOB14X1000MG</t>
  </si>
  <si>
    <t>175490</t>
  </si>
  <si>
    <t>75490</t>
  </si>
  <si>
    <t>KLACID 250MG</t>
  </si>
  <si>
    <t>TBL OBD 14X250MG</t>
  </si>
  <si>
    <t>846019</t>
  </si>
  <si>
    <t>107744</t>
  </si>
  <si>
    <t>MACMIROR COMPLEX</t>
  </si>
  <si>
    <t>VAG UNG 1X30GM+APL</t>
  </si>
  <si>
    <t>186264</t>
  </si>
  <si>
    <t>86264</t>
  </si>
  <si>
    <t>TOBREX</t>
  </si>
  <si>
    <t>GTT OPH 5ML 3MG/1ML</t>
  </si>
  <si>
    <t>156835</t>
  </si>
  <si>
    <t>MEROPENEM KABI 1 G</t>
  </si>
  <si>
    <t>INJ+INF PLV SOL 10X1000MG</t>
  </si>
  <si>
    <t>162187</t>
  </si>
  <si>
    <t>CIPROFLOXACIN KABI 400 MG/200 ML INFUZNÍ ROZTOK</t>
  </si>
  <si>
    <t>INF SOL 10X400MG/200ML</t>
  </si>
  <si>
    <t>203854</t>
  </si>
  <si>
    <t>KLACID 500</t>
  </si>
  <si>
    <t>145634</t>
  </si>
  <si>
    <t>MEROPENEM RANBAXY 1 G</t>
  </si>
  <si>
    <t>96414</t>
  </si>
  <si>
    <t>GENTAMICIN LEK 80 MG/2 ML</t>
  </si>
  <si>
    <t>INJ SOL 10X2ML/80MG</t>
  </si>
  <si>
    <t>105951</t>
  </si>
  <si>
    <t>5951</t>
  </si>
  <si>
    <t>AMOKSIKLAV 1G</t>
  </si>
  <si>
    <t>TBL OBD 14X1GM</t>
  </si>
  <si>
    <t>116600</t>
  </si>
  <si>
    <t>16600</t>
  </si>
  <si>
    <t>INJ PLV SOL 1X1.5GM</t>
  </si>
  <si>
    <t>158092</t>
  </si>
  <si>
    <t>58092</t>
  </si>
  <si>
    <t>CEFAZOLIN SANDOZ 1 G</t>
  </si>
  <si>
    <t>INJ SIC 10X1GM</t>
  </si>
  <si>
    <t>168998</t>
  </si>
  <si>
    <t>68998</t>
  </si>
  <si>
    <t>AMPICILIN BIOTIKA</t>
  </si>
  <si>
    <t>INJ 10X1000MG</t>
  </si>
  <si>
    <t>172972</t>
  </si>
  <si>
    <t>72972</t>
  </si>
  <si>
    <t>AMOKSIKLAV 1.2GM</t>
  </si>
  <si>
    <t>INJ SIC 5X1.2GM</t>
  </si>
  <si>
    <t>103902</t>
  </si>
  <si>
    <t>3902</t>
  </si>
  <si>
    <t>ZYVOXID</t>
  </si>
  <si>
    <t>POR TBL FLM10X600MG</t>
  </si>
  <si>
    <t>131656</t>
  </si>
  <si>
    <t>CEFTAZIDIM KABI 2 GM</t>
  </si>
  <si>
    <t>INJ+INF PLV SOL 10X2GM</t>
  </si>
  <si>
    <t>847759</t>
  </si>
  <si>
    <t>142077</t>
  </si>
  <si>
    <t>TIENAM 500 MG/500 MG I.V.</t>
  </si>
  <si>
    <t>INF PLV SOL 1X10LAH/20ML</t>
  </si>
  <si>
    <t>113453</t>
  </si>
  <si>
    <t>PIPERACILLIN/TAZOBACTAM KABI 4 G/0,5 G</t>
  </si>
  <si>
    <t>INF PLV SOL 10X4.5GM</t>
  </si>
  <si>
    <t>137499</t>
  </si>
  <si>
    <t>KLACID I.V.</t>
  </si>
  <si>
    <t>INF PLV SOL 1X500MG</t>
  </si>
  <si>
    <t>151458</t>
  </si>
  <si>
    <t>CEFUROXIM KABI 1500 MG</t>
  </si>
  <si>
    <t>162180</t>
  </si>
  <si>
    <t>CIPROFLOXACIN KABI 200 MG/100 ML INFUZNÍ ROZTOK</t>
  </si>
  <si>
    <t>INF SOL 10X200MG/100ML</t>
  </si>
  <si>
    <t>166265</t>
  </si>
  <si>
    <t>VANCOMYCIN MYLAN 500 MG</t>
  </si>
  <si>
    <t>166269</t>
  </si>
  <si>
    <t>VANCOMYCIN MYLAN 1000 MG</t>
  </si>
  <si>
    <t>INF PLV SOL 1X1GM</t>
  </si>
  <si>
    <t>849655</t>
  </si>
  <si>
    <t>129836</t>
  </si>
  <si>
    <t>Clindamycin Kabi 150mg/ml 10 x 4ml/600mg</t>
  </si>
  <si>
    <t>10 x 4ml /600mg</t>
  </si>
  <si>
    <t>849887</t>
  </si>
  <si>
    <t>129834</t>
  </si>
  <si>
    <t>Clindamycin Kabi inj.sol.10x2ml/300mg</t>
  </si>
  <si>
    <t>50113014</t>
  </si>
  <si>
    <t>116896</t>
  </si>
  <si>
    <t>16896</t>
  </si>
  <si>
    <t>IMAZOL PLUS</t>
  </si>
  <si>
    <t>DRM CRM 1X30GM</t>
  </si>
  <si>
    <t>166036</t>
  </si>
  <si>
    <t>66036</t>
  </si>
  <si>
    <t>MYCOMAX 100</t>
  </si>
  <si>
    <t>CPS 28X100MG</t>
  </si>
  <si>
    <t>5021</t>
  </si>
  <si>
    <t>164881</t>
  </si>
  <si>
    <t>64881</t>
  </si>
  <si>
    <t>BEROTEC N 100 MCG</t>
  </si>
  <si>
    <t>INH SOL PSS200 DAV</t>
  </si>
  <si>
    <t>116320</t>
  </si>
  <si>
    <t>16320</t>
  </si>
  <si>
    <t>BRAUNOVIDON MAST</t>
  </si>
  <si>
    <t>UNG 1X100GM-TUBA</t>
  </si>
  <si>
    <t>500355</t>
  </si>
  <si>
    <t>15879</t>
  </si>
  <si>
    <t>DZ BRAUNOL 250 ML</t>
  </si>
  <si>
    <t>166029</t>
  </si>
  <si>
    <t>66029</t>
  </si>
  <si>
    <t>TBL OBD 10X10MG</t>
  </si>
  <si>
    <t>5031</t>
  </si>
  <si>
    <t>185526</t>
  </si>
  <si>
    <t>85526</t>
  </si>
  <si>
    <t>SUFENTA FORTE I.V.</t>
  </si>
  <si>
    <t>INJ 5X1ML/0.05MG</t>
  </si>
  <si>
    <t>47249</t>
  </si>
  <si>
    <t>INF SOL 10X250ML-PE</t>
  </si>
  <si>
    <t>100876</t>
  </si>
  <si>
    <t>876</t>
  </si>
  <si>
    <t>102537</t>
  </si>
  <si>
    <t>2537</t>
  </si>
  <si>
    <t>TBL 50X1.5MG</t>
  </si>
  <si>
    <t>103550</t>
  </si>
  <si>
    <t>3550</t>
  </si>
  <si>
    <t>114773</t>
  </si>
  <si>
    <t>1055525</t>
  </si>
  <si>
    <t>ISUPREL inj.</t>
  </si>
  <si>
    <t>5x1 ml</t>
  </si>
  <si>
    <t>118304</t>
  </si>
  <si>
    <t>18304</t>
  </si>
  <si>
    <t>INF SOL 10X500ML PE</t>
  </si>
  <si>
    <t>158249</t>
  </si>
  <si>
    <t>58249</t>
  </si>
  <si>
    <t>GUAJACURAN « 5 % INJ</t>
  </si>
  <si>
    <t>158746</t>
  </si>
  <si>
    <t>58746</t>
  </si>
  <si>
    <t>KARDEGIC 0.5 G</t>
  </si>
  <si>
    <t>INJ PSO LQF 6+SOL</t>
  </si>
  <si>
    <t>159941</t>
  </si>
  <si>
    <t>59941</t>
  </si>
  <si>
    <t>SMECTA</t>
  </si>
  <si>
    <t>PLV POR 1X30SACKU</t>
  </si>
  <si>
    <t>184284</t>
  </si>
  <si>
    <t>CONCOR COMBI 5 MG/5 MG</t>
  </si>
  <si>
    <t>POR TBL NOB 30</t>
  </si>
  <si>
    <t>184700</t>
  </si>
  <si>
    <t>84700</t>
  </si>
  <si>
    <t>OTOBACID N</t>
  </si>
  <si>
    <t>AUR GTT SOL 1X5ML</t>
  </si>
  <si>
    <t>185656</t>
  </si>
  <si>
    <t>85656</t>
  </si>
  <si>
    <t>DORSIFLEX</t>
  </si>
  <si>
    <t>TBL 30X200MG</t>
  </si>
  <si>
    <t>188217</t>
  </si>
  <si>
    <t>88217</t>
  </si>
  <si>
    <t>TBL 30X1.5MG</t>
  </si>
  <si>
    <t>194804</t>
  </si>
  <si>
    <t>94804</t>
  </si>
  <si>
    <t>MODURETIC</t>
  </si>
  <si>
    <t>843905</t>
  </si>
  <si>
    <t>103391</t>
  </si>
  <si>
    <t>MUCOSOLVAN</t>
  </si>
  <si>
    <t>POR GTT SOL+INH SOL 60ML</t>
  </si>
  <si>
    <t>846758</t>
  </si>
  <si>
    <t>103387</t>
  </si>
  <si>
    <t>ACC INJEKT</t>
  </si>
  <si>
    <t>INJ SOL 5X3ML/300MG</t>
  </si>
  <si>
    <t>850552</t>
  </si>
  <si>
    <t>167852</t>
  </si>
  <si>
    <t>TWYNSTA 80 MG/5 MG</t>
  </si>
  <si>
    <t>850602</t>
  </si>
  <si>
    <t>Sonogel na ultrazvuk 500ml</t>
  </si>
  <si>
    <t>900441</t>
  </si>
  <si>
    <t>KL ETHER  LÉKOPISNÝ 1000 ml Fagron, Kulich</t>
  </si>
  <si>
    <t>jednotka 1 ks   UN 1155</t>
  </si>
  <si>
    <t>987465</t>
  </si>
  <si>
    <t>Menalind vlhké ošetř.ubrousky 50ks náhradní náplň</t>
  </si>
  <si>
    <t>988179</t>
  </si>
  <si>
    <t>SUPP.GLYCERINI SANOVA Glycerín.čípky Extra 3g 10ks</t>
  </si>
  <si>
    <t>145981</t>
  </si>
  <si>
    <t>45981</t>
  </si>
  <si>
    <t>CERNEVIT</t>
  </si>
  <si>
    <t>INJ PLV SOL10X750MG</t>
  </si>
  <si>
    <t>846023</t>
  </si>
  <si>
    <t>125266</t>
  </si>
  <si>
    <t>DOLGIT KRÉM</t>
  </si>
  <si>
    <t>DRM CRM 1X150GM</t>
  </si>
  <si>
    <t>848172</t>
  </si>
  <si>
    <t>Biopron9  Premium tob.60</t>
  </si>
  <si>
    <t>849034</t>
  </si>
  <si>
    <t>Emspoma M 200ml/chladivá tuba</t>
  </si>
  <si>
    <t>843056</t>
  </si>
  <si>
    <t>Sanimed indiferentní gel 500ml</t>
  </si>
  <si>
    <t>112319</t>
  </si>
  <si>
    <t>12319</t>
  </si>
  <si>
    <t>TRANSMETIL 500MG INJEKCE</t>
  </si>
  <si>
    <t>INJ SIC 5X500MG+5ML</t>
  </si>
  <si>
    <t>118175</t>
  </si>
  <si>
    <t>18175</t>
  </si>
  <si>
    <t>INJ EML 10X100ML</t>
  </si>
  <si>
    <t>159398</t>
  </si>
  <si>
    <t>59398</t>
  </si>
  <si>
    <t>TRACUTIL</t>
  </si>
  <si>
    <t>INF 5X10ML</t>
  </si>
  <si>
    <t>162597</t>
  </si>
  <si>
    <t>62597</t>
  </si>
  <si>
    <t>ENAP I.V.</t>
  </si>
  <si>
    <t>INJ 5X1ML/1.25MG</t>
  </si>
  <si>
    <t>169725</t>
  </si>
  <si>
    <t>69725</t>
  </si>
  <si>
    <t>ARDEAELYTOSOL NA.HYDR.CARB.8.4%</t>
  </si>
  <si>
    <t>187822</t>
  </si>
  <si>
    <t>87822</t>
  </si>
  <si>
    <t>ARDUAN</t>
  </si>
  <si>
    <t>INJ SIC 25X4MG+2ML</t>
  </si>
  <si>
    <t>847940</t>
  </si>
  <si>
    <t>155338</t>
  </si>
  <si>
    <t>SIMDAX 2,5 MG/ML</t>
  </si>
  <si>
    <t>INF CNC SOL 1X5ML</t>
  </si>
  <si>
    <t>902087</t>
  </si>
  <si>
    <t>IR  CITRALYSAT K2 5000 ml</t>
  </si>
  <si>
    <t>dialys.rozt.</t>
  </si>
  <si>
    <t>100392</t>
  </si>
  <si>
    <t>392</t>
  </si>
  <si>
    <t>ATROPIN BIOTIKA 0.5MG</t>
  </si>
  <si>
    <t>113373</t>
  </si>
  <si>
    <t>154858</t>
  </si>
  <si>
    <t xml:space="preserve">PROTAMIN MEDA AMPULLEN </t>
  </si>
  <si>
    <t>INJ 5X5ML/5KU</t>
  </si>
  <si>
    <t>162317</t>
  </si>
  <si>
    <t>62317</t>
  </si>
  <si>
    <t>BETADINE - zelená</t>
  </si>
  <si>
    <t>LIQ 1X1000ML</t>
  </si>
  <si>
    <t>850095</t>
  </si>
  <si>
    <t>120406</t>
  </si>
  <si>
    <t>THIOPENTAL VUAB INJ. PLV. SOL. 0,5 G</t>
  </si>
  <si>
    <t>INJ PLV SOL 1X0.5GM</t>
  </si>
  <si>
    <t>100512</t>
  </si>
  <si>
    <t>512</t>
  </si>
  <si>
    <t>NATRIUM CHLORATUM BIOTIKA 10%</t>
  </si>
  <si>
    <t>INJ 10X5ML 10%</t>
  </si>
  <si>
    <t>127899</t>
  </si>
  <si>
    <t>27899</t>
  </si>
  <si>
    <t>AERIUS 5 MG</t>
  </si>
  <si>
    <t>144357</t>
  </si>
  <si>
    <t>44357</t>
  </si>
  <si>
    <t>REMESTYP 1.0</t>
  </si>
  <si>
    <t>INJ 5X10ML/1MG</t>
  </si>
  <si>
    <t>152334</t>
  </si>
  <si>
    <t>52334</t>
  </si>
  <si>
    <t>FORTECORTIN 4</t>
  </si>
  <si>
    <t>POR TBL NOB 20X4MG</t>
  </si>
  <si>
    <t>167547</t>
  </si>
  <si>
    <t>67547</t>
  </si>
  <si>
    <t>ALMIRAL</t>
  </si>
  <si>
    <t>INJ 10X3ML/75MG</t>
  </si>
  <si>
    <t>169671</t>
  </si>
  <si>
    <t>69671</t>
  </si>
  <si>
    <t>INJECTIO PROCAIN.CHLOR.0.2% ARD</t>
  </si>
  <si>
    <t>INJ 1X500ML 0.2%</t>
  </si>
  <si>
    <t>799062</t>
  </si>
  <si>
    <t>MENALIND Ošetřující olej 500ml</t>
  </si>
  <si>
    <t>841577</t>
  </si>
  <si>
    <t>MENALIND Professional olej.přís. 500ml</t>
  </si>
  <si>
    <t>110820</t>
  </si>
  <si>
    <t>10820</t>
  </si>
  <si>
    <t>ZOFRAN</t>
  </si>
  <si>
    <t>INJ SOL 5X4ML/8MG</t>
  </si>
  <si>
    <t>169755</t>
  </si>
  <si>
    <t>69755</t>
  </si>
  <si>
    <t>ARDEANUTRISOL G 40</t>
  </si>
  <si>
    <t>180988</t>
  </si>
  <si>
    <t>GENTADEX 5 MG/ML + 1 MG/ML</t>
  </si>
  <si>
    <t>OPH GTT SOL 1X5ML</t>
  </si>
  <si>
    <t>840987</t>
  </si>
  <si>
    <t>IR  AQUA STERILE OPLACH.6x1000 ml</t>
  </si>
  <si>
    <t>IR OPLACH-FR</t>
  </si>
  <si>
    <t>843217</t>
  </si>
  <si>
    <t>CATAPRES 0,15MG INJ</t>
  </si>
  <si>
    <t>INJ 5X1ML/0.15MG</t>
  </si>
  <si>
    <t>109305</t>
  </si>
  <si>
    <t>9305</t>
  </si>
  <si>
    <t>LOCOID 0.1%</t>
  </si>
  <si>
    <t>CRM 1X30GM 0.1%</t>
  </si>
  <si>
    <t>394106</t>
  </si>
  <si>
    <t>Isolda regenerační krém oliva a čajovník</t>
  </si>
  <si>
    <t>100ml</t>
  </si>
  <si>
    <t>841783</t>
  </si>
  <si>
    <t>Isolda krém na ruce Aloe vera regener.100ml</t>
  </si>
  <si>
    <t>169595</t>
  </si>
  <si>
    <t>69595</t>
  </si>
  <si>
    <t>ARDEAELYTOSOL L-ARGININCHL.21%</t>
  </si>
  <si>
    <t>849971</t>
  </si>
  <si>
    <t>137494</t>
  </si>
  <si>
    <t>Esmocard HCL 100mg/10ml inj.5 x 100mg/10ml</t>
  </si>
  <si>
    <t>152225</t>
  </si>
  <si>
    <t>52225</t>
  </si>
  <si>
    <t>THIOCTACID 600 T</t>
  </si>
  <si>
    <t>INJ SOL 5X24ML/600MG</t>
  </si>
  <si>
    <t>850675</t>
  </si>
  <si>
    <t>Menalind professional tělové mléko 500ml</t>
  </si>
  <si>
    <t>844242</t>
  </si>
  <si>
    <t>105937</t>
  </si>
  <si>
    <t>TETRASPAN 6%</t>
  </si>
  <si>
    <t>846116</t>
  </si>
  <si>
    <t>125226</t>
  </si>
  <si>
    <t>NORETHISTERON ZENTIVA</t>
  </si>
  <si>
    <t>930535</t>
  </si>
  <si>
    <t>DZ OCTENIDOL 250ml</t>
  </si>
  <si>
    <t>447</t>
  </si>
  <si>
    <t>EPHEDRIN BIOTIKA</t>
  </si>
  <si>
    <t>INJ SOL 10X1ML/50MG</t>
  </si>
  <si>
    <t>187000</t>
  </si>
  <si>
    <t>87000</t>
  </si>
  <si>
    <t>ARDEAOSMOSOL MA 20 (Mannitol)</t>
  </si>
  <si>
    <t>902074</t>
  </si>
  <si>
    <t>85278</t>
  </si>
  <si>
    <t>VOLULYTE 6%</t>
  </si>
  <si>
    <t>842144</t>
  </si>
  <si>
    <t>DZ BRAUNODERM 1 l</t>
  </si>
  <si>
    <t>UN 1993</t>
  </si>
  <si>
    <t>171615</t>
  </si>
  <si>
    <t>TACHYBEN I.V. 25 MG INJEKČNÍ ROZTOK</t>
  </si>
  <si>
    <t>INJ SOL 5X5ML/25MG</t>
  </si>
  <si>
    <t>171616</t>
  </si>
  <si>
    <t>TACHYBEN I.V. 50 MG INJEKČNÍ ROZTOK</t>
  </si>
  <si>
    <t>INJ SOL 5X10ML/50MG</t>
  </si>
  <si>
    <t>395211</t>
  </si>
  <si>
    <t>Aqua Touch Jelly 25x11ml</t>
  </si>
  <si>
    <t>850680</t>
  </si>
  <si>
    <t>120407</t>
  </si>
  <si>
    <t>THIOPENTAL VUAB INJ. PLV. SOL. 1,0 G</t>
  </si>
  <si>
    <t>INJ PLV SOL 1X1GM</t>
  </si>
  <si>
    <t>149990</t>
  </si>
  <si>
    <t>49990</t>
  </si>
  <si>
    <t>EXACYL</t>
  </si>
  <si>
    <t>INJ 5X5ML/500MG</t>
  </si>
  <si>
    <t>187825</t>
  </si>
  <si>
    <t>87825</t>
  </si>
  <si>
    <t>191217</t>
  </si>
  <si>
    <t>91217</t>
  </si>
  <si>
    <t>VENTER</t>
  </si>
  <si>
    <t>TBL 50X1GM</t>
  </si>
  <si>
    <t>846826</t>
  </si>
  <si>
    <t>125002</t>
  </si>
  <si>
    <t>ESMERON INJ.SOL.10X5ML</t>
  </si>
  <si>
    <t>902082</t>
  </si>
  <si>
    <t>IR  NATRIUM CITRICUM 4%1x2000ml</t>
  </si>
  <si>
    <t>IR dial. rozt. Phoenix 1 kart.= 6ks po 2000ml</t>
  </si>
  <si>
    <t>129027</t>
  </si>
  <si>
    <t>PROPOFOL-LIPURO 1 % (10MG/ML)</t>
  </si>
  <si>
    <t>INJ+INF EML 10X100ML/1000MG</t>
  </si>
  <si>
    <t>847482</t>
  </si>
  <si>
    <t>Sofnolime - absorpční vápno</t>
  </si>
  <si>
    <t>382099</t>
  </si>
  <si>
    <t>82099</t>
  </si>
  <si>
    <t>KRYTÍ GELOVÉ HEMAGEL 5G</t>
  </si>
  <si>
    <t>HEMAGEL V TUBĚ O OBSAHU 5G</t>
  </si>
  <si>
    <t>112895</t>
  </si>
  <si>
    <t>12895</t>
  </si>
  <si>
    <t>POR GRA SOL30SÁČKŮ</t>
  </si>
  <si>
    <t>184256</t>
  </si>
  <si>
    <t>84256</t>
  </si>
  <si>
    <t>ACYLPYRIN</t>
  </si>
  <si>
    <t>TBL 10X500MG</t>
  </si>
  <si>
    <t>850027</t>
  </si>
  <si>
    <t>125122</t>
  </si>
  <si>
    <t>APO-DICLO SR 100</t>
  </si>
  <si>
    <t>POR TBL RET 100X100MG</t>
  </si>
  <si>
    <t>132221</t>
  </si>
  <si>
    <t>32221</t>
  </si>
  <si>
    <t>MEDISOL BI0</t>
  </si>
  <si>
    <t>DLPHFLSOL1X4.8LT+SO</t>
  </si>
  <si>
    <t>154113</t>
  </si>
  <si>
    <t>54113</t>
  </si>
  <si>
    <t>MEDISOL K2</t>
  </si>
  <si>
    <t>SOL 1X5LT(VAK)</t>
  </si>
  <si>
    <t>168653</t>
  </si>
  <si>
    <t>DEXDOR</t>
  </si>
  <si>
    <t>INF CNC SOL 4X4ML</t>
  </si>
  <si>
    <t>137493</t>
  </si>
  <si>
    <t>ESMOCARD HCL ORPHA 2500 MG/10 ML KONCENTRÁT PRO PŘ</t>
  </si>
  <si>
    <t>INF CNC SOL 1X2500MG/10ML</t>
  </si>
  <si>
    <t>394153</t>
  </si>
  <si>
    <t>Calcium pantotenicum mast 30g Generica</t>
  </si>
  <si>
    <t>186762</t>
  </si>
  <si>
    <t>86762</t>
  </si>
  <si>
    <t>DOBUJECT</t>
  </si>
  <si>
    <t>INF 5X5ML/250MG</t>
  </si>
  <si>
    <t>198054</t>
  </si>
  <si>
    <t>POR TBL FLM 20X10MG</t>
  </si>
  <si>
    <t>193874</t>
  </si>
  <si>
    <t>TOLUCOMBI 40 MG/12,5 MG</t>
  </si>
  <si>
    <t>989970</t>
  </si>
  <si>
    <t>168651</t>
  </si>
  <si>
    <t>INF CNC SOL 25X2ML</t>
  </si>
  <si>
    <t>179326</t>
  </si>
  <si>
    <t>24550</t>
  </si>
  <si>
    <t>ONDANSETRON KABI 2 MG/ML</t>
  </si>
  <si>
    <t>INJ SOL 5X4ML</t>
  </si>
  <si>
    <t>203092</t>
  </si>
  <si>
    <t>LIDOCAIN EGIS 10 %</t>
  </si>
  <si>
    <t>DRM SPR SOL 1X38GM</t>
  </si>
  <si>
    <t>179078</t>
  </si>
  <si>
    <t>ASICORD 1MG/ML KONCENTRÁT PRO INFUZNÍ ROZTOK</t>
  </si>
  <si>
    <t>INF CNC SOL 10X10ML/10MG</t>
  </si>
  <si>
    <t>201384</t>
  </si>
  <si>
    <t>ALDACTONE-AMPULE</t>
  </si>
  <si>
    <t>INJ 10X10ML/200MG</t>
  </si>
  <si>
    <t>990413</t>
  </si>
  <si>
    <t>Catapresan inj.50x1ml/0.15mg</t>
  </si>
  <si>
    <t>189664</t>
  </si>
  <si>
    <t>TELMISARTAN/HYDROCHLOROTHIAZID SANDOZ 80 MG/12,5 M</t>
  </si>
  <si>
    <t>POR TBL FLM 100</t>
  </si>
  <si>
    <t>142547</t>
  </si>
  <si>
    <t>42547</t>
  </si>
  <si>
    <t>POR SIR 1X500ML</t>
  </si>
  <si>
    <t>147144</t>
  </si>
  <si>
    <t>47144</t>
  </si>
  <si>
    <t>LETROX 100</t>
  </si>
  <si>
    <t>TBL 100X100RG</t>
  </si>
  <si>
    <t>153639</t>
  </si>
  <si>
    <t>53639</t>
  </si>
  <si>
    <t>FLONIDAN</t>
  </si>
  <si>
    <t>192587</t>
  </si>
  <si>
    <t>92587</t>
  </si>
  <si>
    <t>DEPAKINE CHRONO 500MG(PULENE)</t>
  </si>
  <si>
    <t>TBL RET 30X500MG</t>
  </si>
  <si>
    <t>185325</t>
  </si>
  <si>
    <t>85325</t>
  </si>
  <si>
    <t>INJ SOL 5X3ML/15MG</t>
  </si>
  <si>
    <t>850229</t>
  </si>
  <si>
    <t>101171</t>
  </si>
  <si>
    <t>CADUET 10 MG/10 MG</t>
  </si>
  <si>
    <t>147458</t>
  </si>
  <si>
    <t>EUTHYROX 112 MIKROGRAMŮ</t>
  </si>
  <si>
    <t>POR TBL NOB 100X112RG II</t>
  </si>
  <si>
    <t>188734</t>
  </si>
  <si>
    <t>88734</t>
  </si>
  <si>
    <t>TBL 10X10MG</t>
  </si>
  <si>
    <t>121088</t>
  </si>
  <si>
    <t>21088</t>
  </si>
  <si>
    <t>SUFENTANIL TORREX 50 MCG/ML</t>
  </si>
  <si>
    <t>INJ SOL 5X5ML/250RG</t>
  </si>
  <si>
    <t>142392</t>
  </si>
  <si>
    <t>42392</t>
  </si>
  <si>
    <t>TRACRIUM 50</t>
  </si>
  <si>
    <t>INJ 5X5ML/50MG</t>
  </si>
  <si>
    <t>169191</t>
  </si>
  <si>
    <t>69191</t>
  </si>
  <si>
    <t>EUTHYROX 150</t>
  </si>
  <si>
    <t>TBL 100X150RG</t>
  </si>
  <si>
    <t>160319</t>
  </si>
  <si>
    <t>SEVOFLURANE BAXTER 100 %</t>
  </si>
  <si>
    <t>INH LIQ VAP 1X250ML</t>
  </si>
  <si>
    <t>184245</t>
  </si>
  <si>
    <t>LETROX 75</t>
  </si>
  <si>
    <t>POR TBL NOB 100X75MCG II</t>
  </si>
  <si>
    <t>133381</t>
  </si>
  <si>
    <t>33381</t>
  </si>
  <si>
    <t>INTESTAMIN</t>
  </si>
  <si>
    <t>POR SOL 1X500ML</t>
  </si>
  <si>
    <t>111453</t>
  </si>
  <si>
    <t>11453</t>
  </si>
  <si>
    <t>OLICLINOMEL N8-800</t>
  </si>
  <si>
    <t>INF EML4X2000ML</t>
  </si>
  <si>
    <t>846016</t>
  </si>
  <si>
    <t>Nutrison Advanced Protison 500ml</t>
  </si>
  <si>
    <t>1X500ML</t>
  </si>
  <si>
    <t>103414</t>
  </si>
  <si>
    <t>3414</t>
  </si>
  <si>
    <t>NUTRIFLEX PERI</t>
  </si>
  <si>
    <t>142003</t>
  </si>
  <si>
    <t>NEPHROTECT</t>
  </si>
  <si>
    <t>INF SOL 10X500ML</t>
  </si>
  <si>
    <t>149409</t>
  </si>
  <si>
    <t>49409</t>
  </si>
  <si>
    <t>AMINOPLASMAL B.BRAUN 5% E</t>
  </si>
  <si>
    <t>152194</t>
  </si>
  <si>
    <t>NUTRIFLEX OMEGA SPECIAL</t>
  </si>
  <si>
    <t>INF EML 5X1250ML</t>
  </si>
  <si>
    <t>152196</t>
  </si>
  <si>
    <t>396914</t>
  </si>
  <si>
    <t>52301</t>
  </si>
  <si>
    <t>AMINOPLASMAL HEPA-10%</t>
  </si>
  <si>
    <t>INF 10X500ML</t>
  </si>
  <si>
    <t>990658</t>
  </si>
  <si>
    <t xml:space="preserve">Nutricomp Glutamine Plus MB 500ml </t>
  </si>
  <si>
    <t>133474</t>
  </si>
  <si>
    <t>33474</t>
  </si>
  <si>
    <t>133146</t>
  </si>
  <si>
    <t>33530</t>
  </si>
  <si>
    <t>NUTRISON MULTI FIBRE</t>
  </si>
  <si>
    <t>POR SOL 1X1000ML-VA</t>
  </si>
  <si>
    <t>133473</t>
  </si>
  <si>
    <t>33473</t>
  </si>
  <si>
    <t>NUTRIDRINK JUICE STYLE S PŘÍCHUTÍ JAHODOVOU</t>
  </si>
  <si>
    <t>33424</t>
  </si>
  <si>
    <t>NUTRISON ADVANCED CUBISON</t>
  </si>
  <si>
    <t>POR SOL 1X1000ML</t>
  </si>
  <si>
    <t>848207</t>
  </si>
  <si>
    <t>33422</t>
  </si>
  <si>
    <t>Nutrison Advanced DIASON LOW ENERGY</t>
  </si>
  <si>
    <t>por.sol.1000ml</t>
  </si>
  <si>
    <t>395579</t>
  </si>
  <si>
    <t>33752</t>
  </si>
  <si>
    <t>NUTRIDRINK CREME S PŘÍCHUTÍ LES.OVOCE</t>
  </si>
  <si>
    <t>4x125ml</t>
  </si>
  <si>
    <t>33848</t>
  </si>
  <si>
    <t>NUTRIDRINK S PŘÍCHUTÍ ČOKOLÁDOVOU</t>
  </si>
  <si>
    <t>111592</t>
  </si>
  <si>
    <t>11592</t>
  </si>
  <si>
    <t>METRONIDAZOL 500MG BRAUN</t>
  </si>
  <si>
    <t>INJ 10X100ML(LDPE)</t>
  </si>
  <si>
    <t>847476</t>
  </si>
  <si>
    <t>112782</t>
  </si>
  <si>
    <t xml:space="preserve">GENTAMICIN B.BRAUN 3 MG/ML INFUZNÍ ROZTOK </t>
  </si>
  <si>
    <t>INF SOL 20X80ML</t>
  </si>
  <si>
    <t>162496</t>
  </si>
  <si>
    <t>TAZIP 4 G/0,5 G</t>
  </si>
  <si>
    <t>INJ+INF PLV SOL 10X4,5GM</t>
  </si>
  <si>
    <t>103377</t>
  </si>
  <si>
    <t>3377</t>
  </si>
  <si>
    <t>153853</t>
  </si>
  <si>
    <t>53853</t>
  </si>
  <si>
    <t>TBL OBD 14X500MG</t>
  </si>
  <si>
    <t>183417</t>
  </si>
  <si>
    <t>83417</t>
  </si>
  <si>
    <t>MERONEM</t>
  </si>
  <si>
    <t>183487</t>
  </si>
  <si>
    <t>83487</t>
  </si>
  <si>
    <t>MERONEM 500MG I.V.</t>
  </si>
  <si>
    <t>INJ SIC 10X500MG</t>
  </si>
  <si>
    <t>849567</t>
  </si>
  <si>
    <t>125249</t>
  </si>
  <si>
    <t>147977</t>
  </si>
  <si>
    <t>MEROPENEM HOSPIRA 1 G</t>
  </si>
  <si>
    <t>147976</t>
  </si>
  <si>
    <t>MEROPENEM HOSPIRA 500 MG</t>
  </si>
  <si>
    <t>INJ+INF PLV SOL 10X500MG</t>
  </si>
  <si>
    <t>120605</t>
  </si>
  <si>
    <t>20605</t>
  </si>
  <si>
    <t>COLOMYCIN INJEKCE 1000000 IU</t>
  </si>
  <si>
    <t>INJ PLV SOL 10X1MU</t>
  </si>
  <si>
    <t>166137</t>
  </si>
  <si>
    <t>66137</t>
  </si>
  <si>
    <t>OFLOXIN INF</t>
  </si>
  <si>
    <t>145010</t>
  </si>
  <si>
    <t>45010</t>
  </si>
  <si>
    <t>AZITROMYCIN SANDOZ 500 MG</t>
  </si>
  <si>
    <t>POR TBL FLM 3X500MG</t>
  </si>
  <si>
    <t>103952</t>
  </si>
  <si>
    <t>3952</t>
  </si>
  <si>
    <t>AMIKIN</t>
  </si>
  <si>
    <t>INJ 1X2ML/500MG</t>
  </si>
  <si>
    <t>94176</t>
  </si>
  <si>
    <t>CEFOTAXIME LEK 1 G PRÁŠEK PRO INJEKČNÍ ROZTOK</t>
  </si>
  <si>
    <t>202911</t>
  </si>
  <si>
    <t>DILIZOLEN 2 MG/ML</t>
  </si>
  <si>
    <t>INF SOL 10X300ML/600MG</t>
  </si>
  <si>
    <t>165989</t>
  </si>
  <si>
    <t>65989</t>
  </si>
  <si>
    <t>MYCOMAX « INF. INFUZ</t>
  </si>
  <si>
    <t>113798</t>
  </si>
  <si>
    <t>13798</t>
  </si>
  <si>
    <t>CANESTEN KRÉM</t>
  </si>
  <si>
    <t>CRM 1X20GM/200MG</t>
  </si>
  <si>
    <t>115892</t>
  </si>
  <si>
    <t>15892</t>
  </si>
  <si>
    <t>LAMISIL</t>
  </si>
  <si>
    <t>DRM CRM 1X15GM</t>
  </si>
  <si>
    <t>164401</t>
  </si>
  <si>
    <t>FLUCONAZOL KABI 2 MG/ML</t>
  </si>
  <si>
    <t>INF SOL 10X100ML/200MG</t>
  </si>
  <si>
    <t>50113008</t>
  </si>
  <si>
    <t>97910</t>
  </si>
  <si>
    <t>Human Albumin 20% 100 ml GRIFOLS</t>
  </si>
  <si>
    <t>137484</t>
  </si>
  <si>
    <t>ANBINEX 500 I.U. Grifols</t>
  </si>
  <si>
    <t>0062464</t>
  </si>
  <si>
    <t>Haemocomplettan P 1000mg</t>
  </si>
  <si>
    <t>137483</t>
  </si>
  <si>
    <t>ANBINEX 1000 I.U. Grifols</t>
  </si>
  <si>
    <t>75634</t>
  </si>
  <si>
    <t>Prothromplex Total 600 I.U.BAXTER</t>
  </si>
  <si>
    <t>0138455</t>
  </si>
  <si>
    <t>ALBUNORM 20%</t>
  </si>
  <si>
    <t>INF SOL 1X100ML</t>
  </si>
  <si>
    <t>0192353</t>
  </si>
  <si>
    <t>FLEXBUMIN 200 G/L</t>
  </si>
  <si>
    <t>6480</t>
  </si>
  <si>
    <t>Ocplex 20ml 500 I.U. Phoenix</t>
  </si>
  <si>
    <t>0192558</t>
  </si>
  <si>
    <t>ANTITHROMBIN III NF BAXTER</t>
  </si>
  <si>
    <t>INF PSO LQF 1+1X10ML</t>
  </si>
  <si>
    <t>5062</t>
  </si>
  <si>
    <t>102486</t>
  </si>
  <si>
    <t>2486</t>
  </si>
  <si>
    <t>KALIUM CHLORATUM LECIVA 7.5%</t>
  </si>
  <si>
    <t>INJ 5X10ML 7.5%</t>
  </si>
  <si>
    <t>847974</t>
  </si>
  <si>
    <t>125525</t>
  </si>
  <si>
    <t>POR TBL FLM 30X400MG</t>
  </si>
  <si>
    <t>196610</t>
  </si>
  <si>
    <t>96610</t>
  </si>
  <si>
    <t>APAURIN</t>
  </si>
  <si>
    <t>INJ 10X2ML/10MG</t>
  </si>
  <si>
    <t>165633</t>
  </si>
  <si>
    <t>165751</t>
  </si>
  <si>
    <t>GELASPAN 4% EBI20x500 ml</t>
  </si>
  <si>
    <t>INF SOL20X500ML VAK</t>
  </si>
  <si>
    <t>900814</t>
  </si>
  <si>
    <t>KL SOL.FORMAL.K FIXACI TKANI,1000G</t>
  </si>
  <si>
    <t>100407</t>
  </si>
  <si>
    <t>407</t>
  </si>
  <si>
    <t>CALCIUM BIOTIKA</t>
  </si>
  <si>
    <t>INJ 10X10ML/1GM</t>
  </si>
  <si>
    <t>159358</t>
  </si>
  <si>
    <t>59358</t>
  </si>
  <si>
    <t>INF 10X1000ML(LDPE)</t>
  </si>
  <si>
    <t>920117</t>
  </si>
  <si>
    <t>KL SOL.FORMALDEHYDI 10% 1000 g</t>
  </si>
  <si>
    <t>UN 2209</t>
  </si>
  <si>
    <t>192730</t>
  </si>
  <si>
    <t>92730</t>
  </si>
  <si>
    <t>ACIDUM ASCORBICUM</t>
  </si>
  <si>
    <t>INJ 50X5ML</t>
  </si>
  <si>
    <t>921209</t>
  </si>
  <si>
    <t>KL BALS.VISNEVSKI 50G</t>
  </si>
  <si>
    <t>121393</t>
  </si>
  <si>
    <t>21393</t>
  </si>
  <si>
    <t>PATENTBLAU V</t>
  </si>
  <si>
    <t>INJ 5X2ML/50MG</t>
  </si>
  <si>
    <t>128176</t>
  </si>
  <si>
    <t>28176</t>
  </si>
  <si>
    <t>TACHOSIL</t>
  </si>
  <si>
    <t>DRM SPO 9.5X4.8CM</t>
  </si>
  <si>
    <t>128178</t>
  </si>
  <si>
    <t>28178</t>
  </si>
  <si>
    <t>DRM SPO 3.0X2.5CM</t>
  </si>
  <si>
    <t>187814</t>
  </si>
  <si>
    <t>87814</t>
  </si>
  <si>
    <t>CALYPSOL</t>
  </si>
  <si>
    <t>INJ 5X10ML/500MG</t>
  </si>
  <si>
    <t>158233</t>
  </si>
  <si>
    <t>58233</t>
  </si>
  <si>
    <t>IR  SOL.THOMAS</t>
  </si>
  <si>
    <t>INF CNC SOL 1X50ML</t>
  </si>
  <si>
    <t>83538</t>
  </si>
  <si>
    <t>NITRO POHL</t>
  </si>
  <si>
    <t>INF SOL 1X50ML/50MG</t>
  </si>
  <si>
    <t>989656</t>
  </si>
  <si>
    <t>Calcium pantothenicum mast Generica 100g</t>
  </si>
  <si>
    <t>990125</t>
  </si>
  <si>
    <t>Lubrikační gel Nature 100ml</t>
  </si>
  <si>
    <t>109711</t>
  </si>
  <si>
    <t>9711</t>
  </si>
  <si>
    <t>INJ SIC 1X500MG+8ML</t>
  </si>
  <si>
    <t>54</t>
  </si>
  <si>
    <t>5498</t>
  </si>
  <si>
    <t>500979</t>
  </si>
  <si>
    <t>KL MS HYDROG.PEROX. 3% 500g</t>
  </si>
  <si>
    <t>56</t>
  </si>
  <si>
    <t>5693</t>
  </si>
  <si>
    <t>900503</t>
  </si>
  <si>
    <t>KL AQUA PURIF. 1000G</t>
  </si>
  <si>
    <t>930759</t>
  </si>
  <si>
    <t>MS BENZINUM  900 ml  FA , KU</t>
  </si>
  <si>
    <t>DPH 21%</t>
  </si>
  <si>
    <t>930224</t>
  </si>
  <si>
    <t>KL BENZINUM 900ml/ 600g</t>
  </si>
  <si>
    <t>920294</t>
  </si>
  <si>
    <t>KL SOL.FORMALDEHYDI 3% 1 KG</t>
  </si>
  <si>
    <t>59</t>
  </si>
  <si>
    <t>5931</t>
  </si>
  <si>
    <t>117187</t>
  </si>
  <si>
    <t>17187</t>
  </si>
  <si>
    <t>NIMESIL</t>
  </si>
  <si>
    <t>PORGRASUS30X100MG-S</t>
  </si>
  <si>
    <t>850190</t>
  </si>
  <si>
    <t>129831</t>
  </si>
  <si>
    <t>APO-QUETIAPIN 200 MG</t>
  </si>
  <si>
    <t>POR TBL FLM 30X200MG</t>
  </si>
  <si>
    <t>129359</t>
  </si>
  <si>
    <t>QUETIAPIN ACTAVIS 200 MG</t>
  </si>
  <si>
    <t>POR TBL FLM 60X200MG</t>
  </si>
  <si>
    <t>198757</t>
  </si>
  <si>
    <t>MIDAZOLAM B. BRAUN 1 MG/ML</t>
  </si>
  <si>
    <t>INJ+RCT SOL 10X50ML</t>
  </si>
  <si>
    <t>169251</t>
  </si>
  <si>
    <t>TROMBEX 75 MG POTAHOVANÉ TABLETY</t>
  </si>
  <si>
    <t>POR TBL FLM 30X75MG</t>
  </si>
  <si>
    <t>186200</t>
  </si>
  <si>
    <t>ISOPTIN 40 MG</t>
  </si>
  <si>
    <t>POR TBL FLM 50X40MG</t>
  </si>
  <si>
    <t>33936</t>
  </si>
  <si>
    <t>NUTRIDRINK S PŘÍCHUTÍ BANÁNOVOU</t>
  </si>
  <si>
    <t>100516</t>
  </si>
  <si>
    <t>516</t>
  </si>
  <si>
    <t>NATRIUM CHLORATUM BIOTIKA ISOT.</t>
  </si>
  <si>
    <t>100643</t>
  </si>
  <si>
    <t>643</t>
  </si>
  <si>
    <t>VITAMIN B12 LECIVA 1000RG</t>
  </si>
  <si>
    <t>INJ 5X1ML/1000RG</t>
  </si>
  <si>
    <t>100843</t>
  </si>
  <si>
    <t>843</t>
  </si>
  <si>
    <t>DERMAZULEN</t>
  </si>
  <si>
    <t>100889</t>
  </si>
  <si>
    <t>889</t>
  </si>
  <si>
    <t>PITYOL</t>
  </si>
  <si>
    <t>102420</t>
  </si>
  <si>
    <t>2420</t>
  </si>
  <si>
    <t>PANCREOLAN FORTE</t>
  </si>
  <si>
    <t>TBL ENT 30X220MG</t>
  </si>
  <si>
    <t>102538</t>
  </si>
  <si>
    <t>2538</t>
  </si>
  <si>
    <t>INJ 5X1ML/5MG</t>
  </si>
  <si>
    <t>104343</t>
  </si>
  <si>
    <t>4343</t>
  </si>
  <si>
    <t>PARALEN</t>
  </si>
  <si>
    <t>SUP 5X500MG</t>
  </si>
  <si>
    <t>111696</t>
  </si>
  <si>
    <t>11696</t>
  </si>
  <si>
    <t>PLASMALYTE ROZTOK S GLUKOZOU 5%</t>
  </si>
  <si>
    <t>114957</t>
  </si>
  <si>
    <t>14957</t>
  </si>
  <si>
    <t>RIVOTRIL 0.5 MG</t>
  </si>
  <si>
    <t>TBL 50X0.5MG</t>
  </si>
  <si>
    <t>116439</t>
  </si>
  <si>
    <t>16439</t>
  </si>
  <si>
    <t>LOMIR SRO</t>
  </si>
  <si>
    <t>POR CPS PRO 30X5MG</t>
  </si>
  <si>
    <t>125365</t>
  </si>
  <si>
    <t>25365</t>
  </si>
  <si>
    <t>POR CPS ETD 28X20MG</t>
  </si>
  <si>
    <t>132225</t>
  </si>
  <si>
    <t>32225</t>
  </si>
  <si>
    <t>TBL RET 28X25MG</t>
  </si>
  <si>
    <t>145273</t>
  </si>
  <si>
    <t>45273</t>
  </si>
  <si>
    <t>ENAP 5MG</t>
  </si>
  <si>
    <t>147845</t>
  </si>
  <si>
    <t>47845</t>
  </si>
  <si>
    <t>IBUSTRIN</t>
  </si>
  <si>
    <t>POR TBLNOB30X200MG</t>
  </si>
  <si>
    <t>158827</t>
  </si>
  <si>
    <t>58827</t>
  </si>
  <si>
    <t>FORTRANS</t>
  </si>
  <si>
    <t>PLV 1X4(SACKY)</t>
  </si>
  <si>
    <t>164934</t>
  </si>
  <si>
    <t>64934</t>
  </si>
  <si>
    <t>CLARINASE REPETABS</t>
  </si>
  <si>
    <t>TBL RET 7</t>
  </si>
  <si>
    <t>180058</t>
  </si>
  <si>
    <t>80058</t>
  </si>
  <si>
    <t>SECTRAL 400</t>
  </si>
  <si>
    <t>TBL OBD 30X400MG</t>
  </si>
  <si>
    <t>184292</t>
  </si>
  <si>
    <t>CONCOR COMBI 10 MG/5 MG</t>
  </si>
  <si>
    <t>192729</t>
  </si>
  <si>
    <t>92729</t>
  </si>
  <si>
    <t>INJ 5X5ML</t>
  </si>
  <si>
    <t>196118</t>
  </si>
  <si>
    <t>96118</t>
  </si>
  <si>
    <t>VESSEL DUE F</t>
  </si>
  <si>
    <t>CPS 50X250LSU</t>
  </si>
  <si>
    <t>196635</t>
  </si>
  <si>
    <t>96635</t>
  </si>
  <si>
    <t>MAGNE B6</t>
  </si>
  <si>
    <t>DRG 50</t>
  </si>
  <si>
    <t>197026</t>
  </si>
  <si>
    <t>97026</t>
  </si>
  <si>
    <t>ENELBIN RETARD</t>
  </si>
  <si>
    <t>TBL OBD 50X100MG</t>
  </si>
  <si>
    <t>845758</t>
  </si>
  <si>
    <t>280</t>
  </si>
  <si>
    <t>PYRIDOXIN LÉČIVA TBL</t>
  </si>
  <si>
    <t xml:space="preserve">POR TBL NOB 20X20MG </t>
  </si>
  <si>
    <t>849712</t>
  </si>
  <si>
    <t>125053</t>
  </si>
  <si>
    <t>POR TBL NOB 100X10MG</t>
  </si>
  <si>
    <t>100513</t>
  </si>
  <si>
    <t>513</t>
  </si>
  <si>
    <t>104380</t>
  </si>
  <si>
    <t>4380</t>
  </si>
  <si>
    <t>TENSAMIN</t>
  </si>
  <si>
    <t>111242</t>
  </si>
  <si>
    <t>11242</t>
  </si>
  <si>
    <t>GERATAM 1200</t>
  </si>
  <si>
    <t>TBL OBD 60X1200MG</t>
  </si>
  <si>
    <t>125362</t>
  </si>
  <si>
    <t>25362</t>
  </si>
  <si>
    <t>HELICID 10 ZENTIVA</t>
  </si>
  <si>
    <t>POR CPS ETD 28X10MG</t>
  </si>
  <si>
    <t>158287</t>
  </si>
  <si>
    <t>58287</t>
  </si>
  <si>
    <t>ADDAMEL N</t>
  </si>
  <si>
    <t>INF CNC 20X10ML</t>
  </si>
  <si>
    <t>159940</t>
  </si>
  <si>
    <t>59940</t>
  </si>
  <si>
    <t>PLV POR 1X10SACKU</t>
  </si>
  <si>
    <t>172564</t>
  </si>
  <si>
    <t>72564</t>
  </si>
  <si>
    <t>SEROPRAM</t>
  </si>
  <si>
    <t>INF 5X0.5ML/20MG</t>
  </si>
  <si>
    <t>188115</t>
  </si>
  <si>
    <t>88115</t>
  </si>
  <si>
    <t>KETOSTERIL</t>
  </si>
  <si>
    <t>TBL 1X100</t>
  </si>
  <si>
    <t>191731</t>
  </si>
  <si>
    <t>91731</t>
  </si>
  <si>
    <t>PROSTAVASIN</t>
  </si>
  <si>
    <t>INJ SIC 10X20RG</t>
  </si>
  <si>
    <t>848802</t>
  </si>
  <si>
    <t>163138</t>
  </si>
  <si>
    <t>FLAVOBION</t>
  </si>
  <si>
    <t>POR TBL FLM 50X70MG</t>
  </si>
  <si>
    <t>905022</t>
  </si>
  <si>
    <t>DZ Prontosan wound gel 30ml</t>
  </si>
  <si>
    <t>47706</t>
  </si>
  <si>
    <t>GLUKÓZA 20 BRAUN</t>
  </si>
  <si>
    <t>104344</t>
  </si>
  <si>
    <t>4344</t>
  </si>
  <si>
    <t>HYPNOMIDATE</t>
  </si>
  <si>
    <t>INJ 5X10ML/20MG</t>
  </si>
  <si>
    <t>142595</t>
  </si>
  <si>
    <t>42595</t>
  </si>
  <si>
    <t>VITALIPID N ADULT</t>
  </si>
  <si>
    <t>INF CNC SOL 10X10ML</t>
  </si>
  <si>
    <t>190763</t>
  </si>
  <si>
    <t>90763</t>
  </si>
  <si>
    <t>EBRANTIL I.V.25</t>
  </si>
  <si>
    <t>INJ 5X5ML/25MG</t>
  </si>
  <si>
    <t>194921</t>
  </si>
  <si>
    <t>94921</t>
  </si>
  <si>
    <t>SIR 100ML 15MG/5ML</t>
  </si>
  <si>
    <t>500280</t>
  </si>
  <si>
    <t>159836</t>
  </si>
  <si>
    <t>Propanorm 35mg/10ml inj.10 x 10 ml/35mg</t>
  </si>
  <si>
    <t>101127</t>
  </si>
  <si>
    <t>1127</t>
  </si>
  <si>
    <t>INJ 10X2ML/20MG</t>
  </si>
  <si>
    <t>122629</t>
  </si>
  <si>
    <t>SAB SIMPLEX</t>
  </si>
  <si>
    <t>POR SUS 1X30ML</t>
  </si>
  <si>
    <t>126502</t>
  </si>
  <si>
    <t>26502</t>
  </si>
  <si>
    <t>EBIXA 10 MG</t>
  </si>
  <si>
    <t>POR TBL FLM 56X10MG</t>
  </si>
  <si>
    <t>157351</t>
  </si>
  <si>
    <t>57351</t>
  </si>
  <si>
    <t>OXANTIL</t>
  </si>
  <si>
    <t>175289</t>
  </si>
  <si>
    <t>75289</t>
  </si>
  <si>
    <t>DOLGIT</t>
  </si>
  <si>
    <t>CRM 1X100GM/5GM</t>
  </si>
  <si>
    <t>192489</t>
  </si>
  <si>
    <t>92489</t>
  </si>
  <si>
    <t>SOL 10X67.5ML</t>
  </si>
  <si>
    <t>193723</t>
  </si>
  <si>
    <t>93723</t>
  </si>
  <si>
    <t>INDOMETACIN 50 BERLIN-CHEMIE</t>
  </si>
  <si>
    <t>SUP 10X50MG</t>
  </si>
  <si>
    <t>703722</t>
  </si>
  <si>
    <t>MENALIND Olejový spray na ochranu kůže</t>
  </si>
  <si>
    <t>844040</t>
  </si>
  <si>
    <t>Emspoma M 950g/chladivá</t>
  </si>
  <si>
    <t>848856</t>
  </si>
  <si>
    <t>155873</t>
  </si>
  <si>
    <t>100113</t>
  </si>
  <si>
    <t>113</t>
  </si>
  <si>
    <t>DILURAN</t>
  </si>
  <si>
    <t>102828</t>
  </si>
  <si>
    <t>2828</t>
  </si>
  <si>
    <t>TRIAMCINOLON LECIVA</t>
  </si>
  <si>
    <t>CRM 1X10GM 0.1%</t>
  </si>
  <si>
    <t>104160</t>
  </si>
  <si>
    <t>4160</t>
  </si>
  <si>
    <t>TRIAMCINOLON S LECIVA</t>
  </si>
  <si>
    <t>UNG 30GM</t>
  </si>
  <si>
    <t>116547</t>
  </si>
  <si>
    <t>16547</t>
  </si>
  <si>
    <t>CYMEVENE</t>
  </si>
  <si>
    <t>INF SIC 1X500MG</t>
  </si>
  <si>
    <t>142630</t>
  </si>
  <si>
    <t>42630</t>
  </si>
  <si>
    <t>PAMBA</t>
  </si>
  <si>
    <t>INJ SOL 5X5ML/50MG</t>
  </si>
  <si>
    <t>159697</t>
  </si>
  <si>
    <t>59697</t>
  </si>
  <si>
    <t>TIMOPTOL 0.5% MSD</t>
  </si>
  <si>
    <t>OPH GTTSOL1X5ML-OCU</t>
  </si>
  <si>
    <t>187299</t>
  </si>
  <si>
    <t>87299</t>
  </si>
  <si>
    <t>IMUNOR</t>
  </si>
  <si>
    <t>LYO 4X10MG</t>
  </si>
  <si>
    <t>187764</t>
  </si>
  <si>
    <t>87764</t>
  </si>
  <si>
    <t>199466</t>
  </si>
  <si>
    <t>BURONIL 25 MG</t>
  </si>
  <si>
    <t>POR TBL OBD 50X25MG</t>
  </si>
  <si>
    <t>844591</t>
  </si>
  <si>
    <t>107161</t>
  </si>
  <si>
    <t>DIPEPTIVEN</t>
  </si>
  <si>
    <t>INF CNC SOL 1X100ML</t>
  </si>
  <si>
    <t>844764</t>
  </si>
  <si>
    <t>105943</t>
  </si>
  <si>
    <t>TETRASPAN 10%</t>
  </si>
  <si>
    <t>849045</t>
  </si>
  <si>
    <t>155938</t>
  </si>
  <si>
    <t>HERPESIN 200</t>
  </si>
  <si>
    <t>POR TBL NOB 25X200MG</t>
  </si>
  <si>
    <t>920356</t>
  </si>
  <si>
    <t>KL SOL.BORGLYCEROLI  3% 100 G</t>
  </si>
  <si>
    <t>501065</t>
  </si>
  <si>
    <t>KL SIGNATURY</t>
  </si>
  <si>
    <t>102547</t>
  </si>
  <si>
    <t>2547</t>
  </si>
  <si>
    <t>MAXITROL</t>
  </si>
  <si>
    <t>UNG OPH 1X3.5GM</t>
  </si>
  <si>
    <t>153940</t>
  </si>
  <si>
    <t>53940</t>
  </si>
  <si>
    <t>TBL 20X15MG(BLISTR)</t>
  </si>
  <si>
    <t>187167</t>
  </si>
  <si>
    <t>87167</t>
  </si>
  <si>
    <t>AMITRIPTYLIN SLOVAKOFARMA</t>
  </si>
  <si>
    <t>TBL OBD 50X28.3MG</t>
  </si>
  <si>
    <t>29703</t>
  </si>
  <si>
    <t>ADVAGRAF 0,5 MG</t>
  </si>
  <si>
    <t>POR CPS PRO 30X0.5MG</t>
  </si>
  <si>
    <t>106091</t>
  </si>
  <si>
    <t>6091</t>
  </si>
  <si>
    <t>GUTRON 2.5MG</t>
  </si>
  <si>
    <t>TBL 20X2.5MG</t>
  </si>
  <si>
    <t>106092</t>
  </si>
  <si>
    <t>6092</t>
  </si>
  <si>
    <t>GUTRON 5MG</t>
  </si>
  <si>
    <t>TBL 50X5MG</t>
  </si>
  <si>
    <t>106093</t>
  </si>
  <si>
    <t>6093</t>
  </si>
  <si>
    <t>TBL 50X2.5MG</t>
  </si>
  <si>
    <t>841314</t>
  </si>
  <si>
    <t>MENALIND Ochranná pěna 100ml</t>
  </si>
  <si>
    <t>147671</t>
  </si>
  <si>
    <t>47671</t>
  </si>
  <si>
    <t>PERLINGANIT ROZTOK</t>
  </si>
  <si>
    <t>INF SOL10X10ML AMP</t>
  </si>
  <si>
    <t>169667</t>
  </si>
  <si>
    <t>69667</t>
  </si>
  <si>
    <t>ARDEAELYTOSOL NA.HYDR.FOSF.8.7%</t>
  </si>
  <si>
    <t>100560</t>
  </si>
  <si>
    <t>560</t>
  </si>
  <si>
    <t>PLEGOMAZIN</t>
  </si>
  <si>
    <t>INJ 10X5ML/25MG</t>
  </si>
  <si>
    <t>125364</t>
  </si>
  <si>
    <t>25364</t>
  </si>
  <si>
    <t>POR CPS ETD 14X20MG</t>
  </si>
  <si>
    <t>621272</t>
  </si>
  <si>
    <t>DZ STERILIUM CLASSIC PURE 100ML</t>
  </si>
  <si>
    <t>UN 1987</t>
  </si>
  <si>
    <t>900873</t>
  </si>
  <si>
    <t>KL VASELINUM ALBUM, 100G</t>
  </si>
  <si>
    <t>158659</t>
  </si>
  <si>
    <t>58659</t>
  </si>
  <si>
    <t>ATENOLOL AL 25</t>
  </si>
  <si>
    <t>POR TBL NOB 30X25MG</t>
  </si>
  <si>
    <t>702489</t>
  </si>
  <si>
    <t>Emspoma M 300ml/chladivá</t>
  </si>
  <si>
    <t>920358</t>
  </si>
  <si>
    <t>KL SOL.BORGLYCEROLI 3% 200 G</t>
  </si>
  <si>
    <t>119188</t>
  </si>
  <si>
    <t>19188</t>
  </si>
  <si>
    <t>SUBCUVIA</t>
  </si>
  <si>
    <t>155871</t>
  </si>
  <si>
    <t>ERCEFURYL 200 MG CPS.</t>
  </si>
  <si>
    <t>POR CPS DUR 14X200MG</t>
  </si>
  <si>
    <t>921564</t>
  </si>
  <si>
    <t>KL VASELINUM ALBUM STERILNI,  10G</t>
  </si>
  <si>
    <t>2584</t>
  </si>
  <si>
    <t>GLUKÓZA 40 BRAUN</t>
  </si>
  <si>
    <t>843996</t>
  </si>
  <si>
    <t>100191</t>
  </si>
  <si>
    <t>VOLUVEN  6%</t>
  </si>
  <si>
    <t>INF SOL 20X500MLVAK+P</t>
  </si>
  <si>
    <t>900012</t>
  </si>
  <si>
    <t>KL SOL.HYD.PEROX.3% 200G</t>
  </si>
  <si>
    <t>108510</t>
  </si>
  <si>
    <t>8510</t>
  </si>
  <si>
    <t>AETHOXYSKLEROL</t>
  </si>
  <si>
    <t>INJ 5X2ML 0.5%</t>
  </si>
  <si>
    <t>187906</t>
  </si>
  <si>
    <t>87906</t>
  </si>
  <si>
    <t>KORYLAN</t>
  </si>
  <si>
    <t>TBL 10</t>
  </si>
  <si>
    <t>920359</t>
  </si>
  <si>
    <t>KL SOL.BORGLYCEROLI 3% 250 G</t>
  </si>
  <si>
    <t>100699</t>
  </si>
  <si>
    <t>699</t>
  </si>
  <si>
    <t>CHOLAGOL</t>
  </si>
  <si>
    <t>155939</t>
  </si>
  <si>
    <t>HERPESIN 250</t>
  </si>
  <si>
    <t>INF PLV SOL 10X250MG</t>
  </si>
  <si>
    <t>190484</t>
  </si>
  <si>
    <t>NEPRESOL 25 MG</t>
  </si>
  <si>
    <t>INJ SIC 5X25MG+SOLV</t>
  </si>
  <si>
    <t>840238</t>
  </si>
  <si>
    <t>Carbofit prášek 25g Čárkll</t>
  </si>
  <si>
    <t>146293</t>
  </si>
  <si>
    <t>46293</t>
  </si>
  <si>
    <t>GYNIPRAL 25MCG KONC.PRO PŘ.INF.</t>
  </si>
  <si>
    <t>INF CNC SOL 5X5ML</t>
  </si>
  <si>
    <t>921231</t>
  </si>
  <si>
    <t>KL MAST NA SPALENINY, 20G</t>
  </si>
  <si>
    <t>169726</t>
  </si>
  <si>
    <t>69726</t>
  </si>
  <si>
    <t>ARDEAELYTOSOL NATRIUMCHLOR.5.85</t>
  </si>
  <si>
    <t>799044</t>
  </si>
  <si>
    <t>Herbacos Rybilka dětská mast</t>
  </si>
  <si>
    <t>110598</t>
  </si>
  <si>
    <t>10598</t>
  </si>
  <si>
    <t>INDOCOLLYRE 0.1% OČNÍ KAPKY</t>
  </si>
  <si>
    <t>OPHGTT SOL1X5ML0.1%</t>
  </si>
  <si>
    <t>116459</t>
  </si>
  <si>
    <t>16459</t>
  </si>
  <si>
    <t>ARICEPT 10 MG</t>
  </si>
  <si>
    <t>TBL OBD 28X10MG</t>
  </si>
  <si>
    <t>921536</t>
  </si>
  <si>
    <t>KL RICINI OL. 500 g</t>
  </si>
  <si>
    <t>146966</t>
  </si>
  <si>
    <t>46966</t>
  </si>
  <si>
    <t>RISPERDAL 2MG</t>
  </si>
  <si>
    <t>TBL OBD 20X2MG</t>
  </si>
  <si>
    <t>849678</t>
  </si>
  <si>
    <t>154010</t>
  </si>
  <si>
    <t>ALZIL 10 MG, POTAHOVANÁ TABLETA</t>
  </si>
  <si>
    <t>POR TBL FLM 28X10MG</t>
  </si>
  <si>
    <t>500570</t>
  </si>
  <si>
    <t>ZARZIO 48 MU/0,5 ML</t>
  </si>
  <si>
    <t>INJ+INF SOL 5X0.5ML</t>
  </si>
  <si>
    <t>162319</t>
  </si>
  <si>
    <t>62319</t>
  </si>
  <si>
    <t>BETADINE (CHIRURG.) - hnědá</t>
  </si>
  <si>
    <t>500553</t>
  </si>
  <si>
    <t>Lapis tyčinka na bradavice</t>
  </si>
  <si>
    <t>196187</t>
  </si>
  <si>
    <t>96187</t>
  </si>
  <si>
    <t>MONOSAN 20MG</t>
  </si>
  <si>
    <t>TBL 50X20MG</t>
  </si>
  <si>
    <t>842703</t>
  </si>
  <si>
    <t>Hypromeloza -P 10ml</t>
  </si>
  <si>
    <t>397238</t>
  </si>
  <si>
    <t>KL ETHANOLUM BENZ.DENAT. 500ml /400g/</t>
  </si>
  <si>
    <t>136126</t>
  </si>
  <si>
    <t>NICORETTE INVISIPATCH 25 MG/16 H</t>
  </si>
  <si>
    <t>DRM EMP TDR 7X25MG</t>
  </si>
  <si>
    <t>136129</t>
  </si>
  <si>
    <t>NICORETTE INVISIPATCH 15 MG/16 H</t>
  </si>
  <si>
    <t>DRM EMP TDR 7X15MG</t>
  </si>
  <si>
    <t>137275</t>
  </si>
  <si>
    <t>CALCIUM RESONIUM</t>
  </si>
  <si>
    <t>POR+RCT PLV SUS 300GM</t>
  </si>
  <si>
    <t>500088</t>
  </si>
  <si>
    <t>DZ PRONTORAL 250ML</t>
  </si>
  <si>
    <t>501403</t>
  </si>
  <si>
    <t>83276</t>
  </si>
  <si>
    <t>GELOFUSINE 10x500 ml</t>
  </si>
  <si>
    <t>INF SOL10X500ML</t>
  </si>
  <si>
    <t>847584</t>
  </si>
  <si>
    <t>119925</t>
  </si>
  <si>
    <t>IGAMPLIA 160 MG/ML</t>
  </si>
  <si>
    <t>INJ SOL 1X2ML/320MG</t>
  </si>
  <si>
    <t>843072</t>
  </si>
  <si>
    <t>Artelac CL 10ml</t>
  </si>
  <si>
    <t>125596</t>
  </si>
  <si>
    <t>25596</t>
  </si>
  <si>
    <t>HUMALOG MIX 25 100 IU/ML</t>
  </si>
  <si>
    <t>INJ SUS 5X3ML/300UT</t>
  </si>
  <si>
    <t>193660</t>
  </si>
  <si>
    <t>FORXIGA 10 MG</t>
  </si>
  <si>
    <t>POR TBL FLM 30X1X10MG</t>
  </si>
  <si>
    <t>989042</t>
  </si>
  <si>
    <t>HBF Rybilka NEO 50ml</t>
  </si>
  <si>
    <t>110252</t>
  </si>
  <si>
    <t>10252</t>
  </si>
  <si>
    <t>CAVINTON FORTE</t>
  </si>
  <si>
    <t>116932</t>
  </si>
  <si>
    <t>16932</t>
  </si>
  <si>
    <t>MOXOSTAD 0.4 MG</t>
  </si>
  <si>
    <t>POR TBL FLM30X0.4MG</t>
  </si>
  <si>
    <t>154316</t>
  </si>
  <si>
    <t>54316</t>
  </si>
  <si>
    <t>FRAXIPARIN MULTI</t>
  </si>
  <si>
    <t>INJ 10X5ML/47.5KU</t>
  </si>
  <si>
    <t>844738</t>
  </si>
  <si>
    <t>101227</t>
  </si>
  <si>
    <t>128216</t>
  </si>
  <si>
    <t>28216</t>
  </si>
  <si>
    <t>LYRICA 75 MG</t>
  </si>
  <si>
    <t>POR CPSDUR14X75MG</t>
  </si>
  <si>
    <t>145964</t>
  </si>
  <si>
    <t>45964</t>
  </si>
  <si>
    <t>SERETIDE DISKUS 50/250</t>
  </si>
  <si>
    <t>INH PLV 60X50/250RG</t>
  </si>
  <si>
    <t>183099</t>
  </si>
  <si>
    <t>83099</t>
  </si>
  <si>
    <t>XANAX SR</t>
  </si>
  <si>
    <t>TBL RET 30X0.5MG</t>
  </si>
  <si>
    <t>846980</t>
  </si>
  <si>
    <t>124129</t>
  </si>
  <si>
    <t>PRESTANCE 10 MG/10 MG</t>
  </si>
  <si>
    <t>848925</t>
  </si>
  <si>
    <t>148068</t>
  </si>
  <si>
    <t>ROSUCARD 10 MG POTAHOVANÉ TABLETY</t>
  </si>
  <si>
    <t>848947</t>
  </si>
  <si>
    <t>135928</t>
  </si>
  <si>
    <t>ESOPREX 10 MG</t>
  </si>
  <si>
    <t>140777</t>
  </si>
  <si>
    <t>40777</t>
  </si>
  <si>
    <t>NEURONTIN 600 MG</t>
  </si>
  <si>
    <t>POR TBL FLM50X600MG</t>
  </si>
  <si>
    <t>147133</t>
  </si>
  <si>
    <t>47133</t>
  </si>
  <si>
    <t>LETROX 150</t>
  </si>
  <si>
    <t>147454</t>
  </si>
  <si>
    <t>EUTHYROX 88 MIKROGRAMŮ</t>
  </si>
  <si>
    <t>POR TBL NOB 100X88RG II</t>
  </si>
  <si>
    <t>184396</t>
  </si>
  <si>
    <t>84396</t>
  </si>
  <si>
    <t>NEURONTIN 100MG</t>
  </si>
  <si>
    <t>CPS 20X100MG</t>
  </si>
  <si>
    <t>130164</t>
  </si>
  <si>
    <t>30164</t>
  </si>
  <si>
    <t>MIDAZOLAM TORREX 1MG/ML</t>
  </si>
  <si>
    <t>INJ 10X5ML/5MG</t>
  </si>
  <si>
    <t>130652</t>
  </si>
  <si>
    <t>30652</t>
  </si>
  <si>
    <t>REASEC</t>
  </si>
  <si>
    <t>115245</t>
  </si>
  <si>
    <t>15245</t>
  </si>
  <si>
    <t>SANDOSTATIN 0.1 MG/ML</t>
  </si>
  <si>
    <t>INJ SOL 5X1ML/0.1MG</t>
  </si>
  <si>
    <t>187804</t>
  </si>
  <si>
    <t>TONARSSA 8 MG/5 MG</t>
  </si>
  <si>
    <t>130215</t>
  </si>
  <si>
    <t>30215</t>
  </si>
  <si>
    <t>INJ 10X10ML/50MG</t>
  </si>
  <si>
    <t>187425</t>
  </si>
  <si>
    <t>LETROX 50</t>
  </si>
  <si>
    <t>POR TBL NOB 100X50RG II</t>
  </si>
  <si>
    <t>169714</t>
  </si>
  <si>
    <t>LETROX 125</t>
  </si>
  <si>
    <t>POR TBL NOB 100X125MCG</t>
  </si>
  <si>
    <t>213477</t>
  </si>
  <si>
    <t>INJ SOL 10X5ML</t>
  </si>
  <si>
    <t>33084</t>
  </si>
  <si>
    <t>RECONVAN</t>
  </si>
  <si>
    <t>33525</t>
  </si>
  <si>
    <t>PULMOCARE 500 ML PŘÍCHUŤ VANILKA</t>
  </si>
  <si>
    <t>846327</t>
  </si>
  <si>
    <t>33404</t>
  </si>
  <si>
    <t>Calogen Neutral por.eml. 1x200ml</t>
  </si>
  <si>
    <t>902097</t>
  </si>
  <si>
    <t>RECONVAN 500 ml</t>
  </si>
  <si>
    <t>118735</t>
  </si>
  <si>
    <t>18735</t>
  </si>
  <si>
    <t>SMOFLIPID</t>
  </si>
  <si>
    <t>INF EML 10X500ML</t>
  </si>
  <si>
    <t>195947</t>
  </si>
  <si>
    <t>95947</t>
  </si>
  <si>
    <t>AMINOMIX 2 NOVUM</t>
  </si>
  <si>
    <t>INF SOL4X2000ML</t>
  </si>
  <si>
    <t>841569</t>
  </si>
  <si>
    <t>Fresubin hepa 15x500ml</t>
  </si>
  <si>
    <t>103513</t>
  </si>
  <si>
    <t>3513</t>
  </si>
  <si>
    <t>NUTRIFLEX BASAL</t>
  </si>
  <si>
    <t>149415</t>
  </si>
  <si>
    <t>49415</t>
  </si>
  <si>
    <t>AMINOPLASMAL B.BRAUN 10%</t>
  </si>
  <si>
    <t>195640</t>
  </si>
  <si>
    <t>95640</t>
  </si>
  <si>
    <t>NUTRIFLEX LIPID PERI</t>
  </si>
  <si>
    <t>INF EML 5X1875ML</t>
  </si>
  <si>
    <t>116337</t>
  </si>
  <si>
    <t>16337</t>
  </si>
  <si>
    <t>LIPOPLUS 20%</t>
  </si>
  <si>
    <t>INFEML10X250ML-SKLO</t>
  </si>
  <si>
    <t>165317</t>
  </si>
  <si>
    <t>65317</t>
  </si>
  <si>
    <t>ELOTRACE I.V.</t>
  </si>
  <si>
    <t>INF 10X100ML</t>
  </si>
  <si>
    <t>988740</t>
  </si>
  <si>
    <t>Nutrison Advanced Diason 1000ml</t>
  </si>
  <si>
    <t>116338</t>
  </si>
  <si>
    <t>16338</t>
  </si>
  <si>
    <t>INFEML10X500ML-SKLO</t>
  </si>
  <si>
    <t>396920</t>
  </si>
  <si>
    <t>100152</t>
  </si>
  <si>
    <t>AMINOPLASMAL 15%</t>
  </si>
  <si>
    <t>397303</t>
  </si>
  <si>
    <t>152193</t>
  </si>
  <si>
    <t>INF EML 5X625ML</t>
  </si>
  <si>
    <t>990223</t>
  </si>
  <si>
    <t>NEPRO HP 500ml vanilková</t>
  </si>
  <si>
    <t>395212</t>
  </si>
  <si>
    <t>57545</t>
  </si>
  <si>
    <t>AMINOSTERIL N HEPA- 8% 500 ml</t>
  </si>
  <si>
    <t>IR 10X500ML</t>
  </si>
  <si>
    <t>133328</t>
  </si>
  <si>
    <t>33328</t>
  </si>
  <si>
    <t>NUTRIDRINK S PŘÍCH. TROP. OVOCE</t>
  </si>
  <si>
    <t>133339</t>
  </si>
  <si>
    <t>33339</t>
  </si>
  <si>
    <t>DIASIP S PŘÍCHUTÍ JAHODOVOU (SOL)</t>
  </si>
  <si>
    <t>133340</t>
  </si>
  <si>
    <t>33340</t>
  </si>
  <si>
    <t>DIASIP S PŘÍCHUTÍ VANILKOVOU (SOL)</t>
  </si>
  <si>
    <t>133148</t>
  </si>
  <si>
    <t>33148</t>
  </si>
  <si>
    <t>NUTRISON PROTEIN PLUS MULTI FIB</t>
  </si>
  <si>
    <t>POR SOL 1X500ML-VA</t>
  </si>
  <si>
    <t>33526</t>
  </si>
  <si>
    <t>NUTRISON</t>
  </si>
  <si>
    <t>848250</t>
  </si>
  <si>
    <t>33423</t>
  </si>
  <si>
    <t>NUTRISON ADVANCED PEPTISORB</t>
  </si>
  <si>
    <t xml:space="preserve">POR SOL 1X1000ML </t>
  </si>
  <si>
    <t>33750</t>
  </si>
  <si>
    <t>NUTRIDRINK CREME S PŘÍCHUTÍ VANILKOVOU</t>
  </si>
  <si>
    <t>108807</t>
  </si>
  <si>
    <t>8807</t>
  </si>
  <si>
    <t>DALACIN C PHOSPHATE</t>
  </si>
  <si>
    <t>INJ 1X4ML 600MG</t>
  </si>
  <si>
    <t>134595</t>
  </si>
  <si>
    <t>MEDOCLAV 1000 MG/200 MG</t>
  </si>
  <si>
    <t>INJ+INF PLV SOL 10X1.2GM</t>
  </si>
  <si>
    <t>850012</t>
  </si>
  <si>
    <t>154748</t>
  </si>
  <si>
    <t>NITROFURANTOIN - RATIOPHARM 100 MG</t>
  </si>
  <si>
    <t>POR CPS PRO 50X100MG</t>
  </si>
  <si>
    <t>148261</t>
  </si>
  <si>
    <t>48261</t>
  </si>
  <si>
    <t>PLV ADS 1X20GM</t>
  </si>
  <si>
    <t>105113</t>
  </si>
  <si>
    <t>5113</t>
  </si>
  <si>
    <t>TARGOCID 400MG</t>
  </si>
  <si>
    <t>INJ SIC 1X400MG+SOL</t>
  </si>
  <si>
    <t>131654</t>
  </si>
  <si>
    <t>CEFTAZIDIM KABI 1 GM</t>
  </si>
  <si>
    <t>INJ PLV SOL 10X1GM</t>
  </si>
  <si>
    <t>192359</t>
  </si>
  <si>
    <t>92359</t>
  </si>
  <si>
    <t>PROSTAPHLIN 1000MG</t>
  </si>
  <si>
    <t>INJ SIC 1X1000MG</t>
  </si>
  <si>
    <t>194155</t>
  </si>
  <si>
    <t>94155</t>
  </si>
  <si>
    <t>ABAKTAL</t>
  </si>
  <si>
    <t>INJ 10X5ML/400MG</t>
  </si>
  <si>
    <t>197000</t>
  </si>
  <si>
    <t>97000</t>
  </si>
  <si>
    <t>METRONIDAZOLE 0.5% POLFA</t>
  </si>
  <si>
    <t>INJ 1X100ML 5MG/1ML</t>
  </si>
  <si>
    <t>25746</t>
  </si>
  <si>
    <t>INVANZ 1 G</t>
  </si>
  <si>
    <t>168999</t>
  </si>
  <si>
    <t>68999</t>
  </si>
  <si>
    <t>INJ 10X500MG</t>
  </si>
  <si>
    <t>151460</t>
  </si>
  <si>
    <t>CEFUROXIM KABI 750 MG</t>
  </si>
  <si>
    <t>INJ+INF PLV SOL 10X750MG</t>
  </si>
  <si>
    <t>103303</t>
  </si>
  <si>
    <t>3303</t>
  </si>
  <si>
    <t>NIDRAZID</t>
  </si>
  <si>
    <t>TBL 250X100MG</t>
  </si>
  <si>
    <t>103023</t>
  </si>
  <si>
    <t>3023</t>
  </si>
  <si>
    <t>SURAL</t>
  </si>
  <si>
    <t>TBL 100X400MG</t>
  </si>
  <si>
    <t>126902</t>
  </si>
  <si>
    <t>26902</t>
  </si>
  <si>
    <t>VFEND 200 MG</t>
  </si>
  <si>
    <t>INF PLV SOL 1X200MG</t>
  </si>
  <si>
    <t>850734</t>
  </si>
  <si>
    <t>149384</t>
  </si>
  <si>
    <t>ECALTA 100 MG</t>
  </si>
  <si>
    <t>INF PLV CSL 100MG+30ML</t>
  </si>
  <si>
    <t>164407</t>
  </si>
  <si>
    <t>INF SOL 10X200ML/400MG</t>
  </si>
  <si>
    <t>0062465</t>
  </si>
  <si>
    <t>HAEMOCOMPLETTAN P</t>
  </si>
  <si>
    <t>INJ+INF PLV SOL 1X2000MG</t>
  </si>
  <si>
    <t>725755</t>
  </si>
  <si>
    <t>Deriváty</t>
  </si>
  <si>
    <t>#N/A</t>
  </si>
  <si>
    <t>0129056</t>
  </si>
  <si>
    <t>ATENATIV 500 I.U. Phoenix</t>
  </si>
  <si>
    <t>50113011</t>
  </si>
  <si>
    <t>87239</t>
  </si>
  <si>
    <t>Fanhdi 50 I.U./ml(500 I.U) GRIFOLS</t>
  </si>
  <si>
    <t>89028</t>
  </si>
  <si>
    <t>Immunate Stim Plus 500 I.U.(fVIII)Baxter</t>
  </si>
  <si>
    <t>49128</t>
  </si>
  <si>
    <t>FANHDI 100 I.U./ML</t>
  </si>
  <si>
    <t>INJ PSO LQF 1+1X15ML</t>
  </si>
  <si>
    <t>60</t>
  </si>
  <si>
    <t>6022</t>
  </si>
  <si>
    <t>114933</t>
  </si>
  <si>
    <t>14933</t>
  </si>
  <si>
    <t>INHIBACE PLUS</t>
  </si>
  <si>
    <t>131215</t>
  </si>
  <si>
    <t>31215</t>
  </si>
  <si>
    <t>TENSIOMIN</t>
  </si>
  <si>
    <t>TBL 30X25MG</t>
  </si>
  <si>
    <t>156992</t>
  </si>
  <si>
    <t>56992</t>
  </si>
  <si>
    <t>CODEIN SLOVAKOFARMA 15MG</t>
  </si>
  <si>
    <t>TBL 10X15MG-BLISTR</t>
  </si>
  <si>
    <t>176496</t>
  </si>
  <si>
    <t>76496</t>
  </si>
  <si>
    <t>BERODUAL</t>
  </si>
  <si>
    <t>INH LIQ 1X20ML</t>
  </si>
  <si>
    <t>189212</t>
  </si>
  <si>
    <t>89212</t>
  </si>
  <si>
    <t>INJ 1X200ML 0.2%</t>
  </si>
  <si>
    <t>193582</t>
  </si>
  <si>
    <t>93582</t>
  </si>
  <si>
    <t>ANACID 5ML</t>
  </si>
  <si>
    <t>SUS 30X5ML</t>
  </si>
  <si>
    <t>196303</t>
  </si>
  <si>
    <t>96303</t>
  </si>
  <si>
    <t>ASCORUTIN (BLISTR)</t>
  </si>
  <si>
    <t>TBL OBD 50</t>
  </si>
  <si>
    <t>500798</t>
  </si>
  <si>
    <t>DZ DEBRIEKASAN roztok s rozpraš. 500 ml</t>
  </si>
  <si>
    <t>roztok</t>
  </si>
  <si>
    <t>847132</t>
  </si>
  <si>
    <t>137238</t>
  </si>
  <si>
    <t>ADENOCOR</t>
  </si>
  <si>
    <t>INJ SOL 6X2ML/6MG</t>
  </si>
  <si>
    <t>850460</t>
  </si>
  <si>
    <t>107943</t>
  </si>
  <si>
    <t>MUSCORIL CPS</t>
  </si>
  <si>
    <t>POR CPS DUR 20X4MG</t>
  </si>
  <si>
    <t>126329</t>
  </si>
  <si>
    <t>26329</t>
  </si>
  <si>
    <t>AERIUS</t>
  </si>
  <si>
    <t>146991</t>
  </si>
  <si>
    <t>46991</t>
  </si>
  <si>
    <t>IMODIUM</t>
  </si>
  <si>
    <t>CPS 20X2MG</t>
  </si>
  <si>
    <t>188708</t>
  </si>
  <si>
    <t>88708</t>
  </si>
  <si>
    <t>ALGIFEN</t>
  </si>
  <si>
    <t>TBL 20</t>
  </si>
  <si>
    <t>841544</t>
  </si>
  <si>
    <t>KL ETHER 130G</t>
  </si>
  <si>
    <t>846813</t>
  </si>
  <si>
    <t>137120</t>
  </si>
  <si>
    <t>MAGNESIUM 250 MG PHARMAVIT</t>
  </si>
  <si>
    <t>POR TBL EFF 20</t>
  </si>
  <si>
    <t>110803</t>
  </si>
  <si>
    <t>10803</t>
  </si>
  <si>
    <t>INJ SOL 5X2ML/4MG</t>
  </si>
  <si>
    <t>131385</t>
  </si>
  <si>
    <t>31385</t>
  </si>
  <si>
    <t>TBL 30X12.5MG</t>
  </si>
  <si>
    <t>198169</t>
  </si>
  <si>
    <t>98169</t>
  </si>
  <si>
    <t>BUSCOPAN</t>
  </si>
  <si>
    <t>INJ 5X1ML/20MG</t>
  </si>
  <si>
    <t>900881</t>
  </si>
  <si>
    <t>KL BALS.VISNEVSKI 100G</t>
  </si>
  <si>
    <t>154815</t>
  </si>
  <si>
    <t>TETANOL PUR</t>
  </si>
  <si>
    <t>INJ SUS 1X0.5ML</t>
  </si>
  <si>
    <t>798615</t>
  </si>
  <si>
    <t>CRYOS SPRAY</t>
  </si>
  <si>
    <t>921403</t>
  </si>
  <si>
    <t>KL VASELINUM ALBUM, 50G</t>
  </si>
  <si>
    <t>921459</t>
  </si>
  <si>
    <t>KL ZASYP NA RANY 100G</t>
  </si>
  <si>
    <t>850284</t>
  </si>
  <si>
    <t>Cryos spray 400ml</t>
  </si>
  <si>
    <t>108651</t>
  </si>
  <si>
    <t>8651</t>
  </si>
  <si>
    <t>BRICANYL</t>
  </si>
  <si>
    <t>INJ 10X1ML 0.5MG</t>
  </si>
  <si>
    <t>846113</t>
  </si>
  <si>
    <t>107712</t>
  </si>
  <si>
    <t>EPANUTIN PARENTERAL</t>
  </si>
  <si>
    <t>INJ SOL 5X5ML/250MG</t>
  </si>
  <si>
    <t>196484</t>
  </si>
  <si>
    <t>96484</t>
  </si>
  <si>
    <t>SURGAM</t>
  </si>
  <si>
    <t>TBL 20X300MG</t>
  </si>
  <si>
    <t>500396</t>
  </si>
  <si>
    <t>Diffusil H forte B85 150ml</t>
  </si>
  <si>
    <t>848626</t>
  </si>
  <si>
    <t>107944</t>
  </si>
  <si>
    <t>MUSCORIL INJ</t>
  </si>
  <si>
    <t>INJ SOL 6X2ML/4MG</t>
  </si>
  <si>
    <t>920365</t>
  </si>
  <si>
    <t>KL SOL.NOVIKOV 90G</t>
  </si>
  <si>
    <t>114934</t>
  </si>
  <si>
    <t>14934</t>
  </si>
  <si>
    <t>POR TBL FLM 98</t>
  </si>
  <si>
    <t>168897</t>
  </si>
  <si>
    <t>XARELTO 15 MG</t>
  </si>
  <si>
    <t>POR TBL FLM 28X15MG</t>
  </si>
  <si>
    <t>192143</t>
  </si>
  <si>
    <t>DIPROPHOS</t>
  </si>
  <si>
    <t>INJ SUS 5X1ML/7MG</t>
  </si>
  <si>
    <t>132087</t>
  </si>
  <si>
    <t>32087</t>
  </si>
  <si>
    <t>TRALGIT 100 INJ</t>
  </si>
  <si>
    <t>INJ SOL 5X2ML/100MG</t>
  </si>
  <si>
    <t>132090</t>
  </si>
  <si>
    <t>32090</t>
  </si>
  <si>
    <t>TRALGIT 50 INJ</t>
  </si>
  <si>
    <t>INJ SOL 5X1ML/50MG</t>
  </si>
  <si>
    <t>190044</t>
  </si>
  <si>
    <t>90044</t>
  </si>
  <si>
    <t>DEPO-MEDROL</t>
  </si>
  <si>
    <t>INJ 1X1ML/40MG</t>
  </si>
  <si>
    <t>847134</t>
  </si>
  <si>
    <t>151050</t>
  </si>
  <si>
    <t>DEPAKINE</t>
  </si>
  <si>
    <t>INJ PSO LQF 4X4ML/400MG</t>
  </si>
  <si>
    <t>104062</t>
  </si>
  <si>
    <t>4062</t>
  </si>
  <si>
    <t>CAVINTON</t>
  </si>
  <si>
    <t>190778</t>
  </si>
  <si>
    <t>90778</t>
  </si>
  <si>
    <t>BACTROBAN</t>
  </si>
  <si>
    <t>DRM UNG 1X15GM</t>
  </si>
  <si>
    <t>144285</t>
  </si>
  <si>
    <t>44285</t>
  </si>
  <si>
    <t>NORMIX</t>
  </si>
  <si>
    <t>TBL OBD 12X200MG</t>
  </si>
  <si>
    <t>145997</t>
  </si>
  <si>
    <t>45997</t>
  </si>
  <si>
    <t>OSPEN 1000</t>
  </si>
  <si>
    <t>TBL OBD 30X1000KU</t>
  </si>
  <si>
    <t>202740</t>
  </si>
  <si>
    <t>POR TBL FLM 28X200MG</t>
  </si>
  <si>
    <t>6025</t>
  </si>
  <si>
    <t>109844</t>
  </si>
  <si>
    <t>9844</t>
  </si>
  <si>
    <t>DRG 50X6.5MG</t>
  </si>
  <si>
    <t>141155</t>
  </si>
  <si>
    <t>41155</t>
  </si>
  <si>
    <t>POR TBL OBD 20X10MG</t>
  </si>
  <si>
    <t>6026</t>
  </si>
  <si>
    <t>6029</t>
  </si>
  <si>
    <t>93701</t>
  </si>
  <si>
    <t>SUFENTA</t>
  </si>
  <si>
    <t>INJ SOL 5X2ML/10RG</t>
  </si>
  <si>
    <t>102587</t>
  </si>
  <si>
    <t>2587</t>
  </si>
  <si>
    <t>INF 20X10ML-PLA.AMP</t>
  </si>
  <si>
    <t>921184</t>
  </si>
  <si>
    <t>KL UNGUENTUM</t>
  </si>
  <si>
    <t>100982</t>
  </si>
  <si>
    <t>982</t>
  </si>
  <si>
    <t>CARBOSORB</t>
  </si>
  <si>
    <t>PLV 1X25GM</t>
  </si>
  <si>
    <t>184471</t>
  </si>
  <si>
    <t>XOMOLIX 2,5 MG/ML INJEKČNÍ ROZTOK</t>
  </si>
  <si>
    <t>INJ SOL 10X2,5MG/ML</t>
  </si>
  <si>
    <t>101845</t>
  </si>
  <si>
    <t>1845</t>
  </si>
  <si>
    <t>TISERCIN</t>
  </si>
  <si>
    <t>INJ 10X1ML/25MG</t>
  </si>
  <si>
    <t>113033</t>
  </si>
  <si>
    <t>13033</t>
  </si>
  <si>
    <t>PULMICORT 0.5MG/ML</t>
  </si>
  <si>
    <t>SUS 20X2ML</t>
  </si>
  <si>
    <t>901185</t>
  </si>
  <si>
    <t>IR ETHANOLUM 96% 500 ml</t>
  </si>
  <si>
    <t>IR 500 ml</t>
  </si>
  <si>
    <t>849310</t>
  </si>
  <si>
    <t>126689</t>
  </si>
  <si>
    <t>PROPOFOL-LIPURO 0,5% (5MG/ML) 5X20ML</t>
  </si>
  <si>
    <t>INJ+INF EML 5X20ML/100MG</t>
  </si>
  <si>
    <t>169417</t>
  </si>
  <si>
    <t>69417</t>
  </si>
  <si>
    <t>DIAZEPAM DESITIN RECTAL TUBE</t>
  </si>
  <si>
    <t>ENM 5X2.5ML/5MG</t>
  </si>
  <si>
    <t>396374</t>
  </si>
  <si>
    <t>KL SOL.ACIDI BORICI 3% 500G</t>
  </si>
  <si>
    <t>FAGRON, KULICH</t>
  </si>
  <si>
    <t>187158</t>
  </si>
  <si>
    <t>ANESIA 10 MG/ML INJ/INF EML.</t>
  </si>
  <si>
    <t>INJ+INF EML 5X20ML/200MG</t>
  </si>
  <si>
    <t>154710</t>
  </si>
  <si>
    <t>BOTULISM-ANTITOXIN BEHRING</t>
  </si>
  <si>
    <t>INF SOL 1X250ML</t>
  </si>
  <si>
    <t>849266</t>
  </si>
  <si>
    <t>162444</t>
  </si>
  <si>
    <t xml:space="preserve">SUFENTANIL TORREX 5 MCG/ML </t>
  </si>
  <si>
    <t>114877</t>
  </si>
  <si>
    <t>14877</t>
  </si>
  <si>
    <t>CRM 1X60GM</t>
  </si>
  <si>
    <t>81</t>
  </si>
  <si>
    <t>8148</t>
  </si>
  <si>
    <t>151365</t>
  </si>
  <si>
    <t>51365</t>
  </si>
  <si>
    <t>CHLORID SODNÝ 0.9% BRAUN, REF. 395120</t>
  </si>
  <si>
    <t>INFSOL1X100ML-PELAH</t>
  </si>
  <si>
    <t>197682</t>
  </si>
  <si>
    <t>97682</t>
  </si>
  <si>
    <t>CHLORID SODNY 0.9% BRAUN, REF.3500381</t>
  </si>
  <si>
    <t>INFSOL1X250ML-PELAH</t>
  </si>
  <si>
    <t>196884</t>
  </si>
  <si>
    <t>96884</t>
  </si>
  <si>
    <t>0.9% W/V SODIUM CHLORIDE I.V. REF.3500390</t>
  </si>
  <si>
    <t>INF 1X500ML(PE)</t>
  </si>
  <si>
    <t>147252</t>
  </si>
  <si>
    <t>47252</t>
  </si>
  <si>
    <t>GLUKÓZA 5 BRAUN, REF.450074</t>
  </si>
  <si>
    <t>INF SOL 1X100ML-PE</t>
  </si>
  <si>
    <t>196872</t>
  </si>
  <si>
    <t>96872</t>
  </si>
  <si>
    <t>GLUKÓZA 5 BRAUN, REF.349130</t>
  </si>
  <si>
    <t>INF 1X250ML-PE</t>
  </si>
  <si>
    <t>8101</t>
  </si>
  <si>
    <t>50113016</t>
  </si>
  <si>
    <t>20615</t>
  </si>
  <si>
    <t>REMODULIN 5 MG/ML</t>
  </si>
  <si>
    <t>INF SOL 1X20ML</t>
  </si>
  <si>
    <t>190905</t>
  </si>
  <si>
    <t>BOSENTAN SANDOZ 125 MG</t>
  </si>
  <si>
    <t>POR TBL FLM 56X125MG</t>
  </si>
  <si>
    <t>86</t>
  </si>
  <si>
    <t>8649</t>
  </si>
  <si>
    <t>8691</t>
  </si>
  <si>
    <t>90</t>
  </si>
  <si>
    <t>9062</t>
  </si>
  <si>
    <t>849829</t>
  </si>
  <si>
    <t>162673</t>
  </si>
  <si>
    <t>IBALGIN 400 TBL 36</t>
  </si>
  <si>
    <t xml:space="preserve">POR TBL FLM 36X400MG </t>
  </si>
  <si>
    <t>845908</t>
  </si>
  <si>
    <t>122520</t>
  </si>
  <si>
    <t>DRM. SPR. SOL. 1x100ml</t>
  </si>
  <si>
    <t>843606</t>
  </si>
  <si>
    <t>Galmed C-vitamín 500mg ret.30tbl.</t>
  </si>
  <si>
    <t>9082</t>
  </si>
  <si>
    <t>9001</t>
  </si>
  <si>
    <t>9071</t>
  </si>
  <si>
    <t>132082</t>
  </si>
  <si>
    <t>32082</t>
  </si>
  <si>
    <t>IBALGIN 400 (IBUPROFEN 400)</t>
  </si>
  <si>
    <t>TBL OBD 100X400MG</t>
  </si>
  <si>
    <t>166233</t>
  </si>
  <si>
    <t>PARALEN GRIP CHŘIPKA A BOLEST</t>
  </si>
  <si>
    <t>POR TBL FLM 24 I</t>
  </si>
  <si>
    <t>170271</t>
  </si>
  <si>
    <t>APO-IBUPROFEN RAPID 400 MG SOFT CAPSULES</t>
  </si>
  <si>
    <t>POR CPS MOL 20X400MG</t>
  </si>
  <si>
    <t>94</t>
  </si>
  <si>
    <t>9401</t>
  </si>
  <si>
    <t>930404</t>
  </si>
  <si>
    <t>KL PARAFFINUM SOLID. 5 kg HVLP</t>
  </si>
  <si>
    <t>95</t>
  </si>
  <si>
    <t>9501</t>
  </si>
  <si>
    <t>93</t>
  </si>
  <si>
    <t>180992</t>
  </si>
  <si>
    <t>PARALEN GRIP HORKÝ NÁPOJ CITRÓN 650 MG/10 MG</t>
  </si>
  <si>
    <t>POR GRA SUS 12</t>
  </si>
  <si>
    <t>844147</t>
  </si>
  <si>
    <t>62547</t>
  </si>
  <si>
    <t>STREPSILS MED A CITRON</t>
  </si>
  <si>
    <t>LOZ 24</t>
  </si>
  <si>
    <t>9301</t>
  </si>
  <si>
    <t>Sociální oddělení</t>
  </si>
  <si>
    <t>Centrální operační sály</t>
  </si>
  <si>
    <t>Lékárna</t>
  </si>
  <si>
    <t>Kardiochirurgická klinika</t>
  </si>
  <si>
    <t>Oddělení nemocniční hygieny</t>
  </si>
  <si>
    <t>Oddělení centrální sterilizace</t>
  </si>
  <si>
    <t>Oddělení int. péče chirurg. oborů</t>
  </si>
  <si>
    <t>Oddělení urgentního příjmu</t>
  </si>
  <si>
    <t>Klinická hodnocení</t>
  </si>
  <si>
    <t>HTS</t>
  </si>
  <si>
    <t>Provozní služby</t>
  </si>
  <si>
    <t>Provoz stravování</t>
  </si>
  <si>
    <t>Sklady, ostatní provozy</t>
  </si>
  <si>
    <t>Ústav imunologie, imunologie - labor.slouč. s 4142</t>
  </si>
  <si>
    <t>Sociální oddělení, sociální oddělení</t>
  </si>
  <si>
    <t>Centrální operační sály , centrální operační sály</t>
  </si>
  <si>
    <t>COS - Operační sály dětské chirurgie</t>
  </si>
  <si>
    <t>Lékárna, výdejna Z (hlavní lékárna)</t>
  </si>
  <si>
    <t>Lékárna, oddělení ředění cytostatik</t>
  </si>
  <si>
    <t>Lékárna, oddělení přípravy sterilních léčiv</t>
  </si>
  <si>
    <t>Lékárna, oddělení přípravy léčiv</t>
  </si>
  <si>
    <t>Kardiochirurgická klinika, lůžkové oddělení 50</t>
  </si>
  <si>
    <t>Kardiochirurgická klinika, ambulance</t>
  </si>
  <si>
    <t>Kardiochirurgická klinika, JIP 50B</t>
  </si>
  <si>
    <t>Kardiochirurgická klinika, operační sál - lokální</t>
  </si>
  <si>
    <t>Oddělení centrální sterilizace, oddělení centrální</t>
  </si>
  <si>
    <t>Oddělení int. péče chirurg. oborů, JIP 51</t>
  </si>
  <si>
    <t>Oddělení urgentního příjmu, ambulance</t>
  </si>
  <si>
    <t>Oddělení urgentního příjmu, LSPP dospělá</t>
  </si>
  <si>
    <t>Akutní traumatologická ambulance</t>
  </si>
  <si>
    <t>Oddělení urgentního příjmu, Emergency</t>
  </si>
  <si>
    <t>Klinická hodnocení - Lékárna</t>
  </si>
  <si>
    <t>Klinická hodnocení - I.Interní klinika</t>
  </si>
  <si>
    <t>Granty, Prof. MUDr. Jiří Gallo, PhD. - ORTOP</t>
  </si>
  <si>
    <t>Granty, MUDr. Ondřej Kalita, Ph.D. - NCHIR</t>
  </si>
  <si>
    <t>Odbor hlavního mechanika</t>
  </si>
  <si>
    <t>Odbor informatiky</t>
  </si>
  <si>
    <t>Úsek ředitele (včet.9007,9008,9013,9014,9017,9018)</t>
  </si>
  <si>
    <t>Personální úsek (včetně 9072,9074)</t>
  </si>
  <si>
    <t>Provozní služby, Provoz prádelny</t>
  </si>
  <si>
    <t>STRAV, Provoz stravování - ostatní stravování</t>
  </si>
  <si>
    <t>Sklady, ostatní provozy, Ostatní provozy,sklady,st</t>
  </si>
  <si>
    <t>Sklady, ostatní provozy, Sklad ZPr (sledování reži</t>
  </si>
  <si>
    <t>Lékárna - léčiva</t>
  </si>
  <si>
    <t>Lékárna - antibiotika</t>
  </si>
  <si>
    <t>Lékárna - enterární výživa</t>
  </si>
  <si>
    <t>Lékárna - trombolýza</t>
  </si>
  <si>
    <t>Lékárna - antimykotika</t>
  </si>
  <si>
    <t>393 TO krevní deriváty IVLP (112 01 003)</t>
  </si>
  <si>
    <t>394 TO krevní deriváty hemofilici (112 01 003)</t>
  </si>
  <si>
    <t>Lékárna - centrové léky</t>
  </si>
  <si>
    <t>41 - Ústav imunologie</t>
  </si>
  <si>
    <t>4141 - imunologie - laboratoř</t>
  </si>
  <si>
    <t>ZA314</t>
  </si>
  <si>
    <t>Obinadlo idealast-haft 8 cm x   4 m 9311113</t>
  </si>
  <si>
    <t>ZA339</t>
  </si>
  <si>
    <t>Obinadlo hydrofilní   8 cm x   5 m 13006</t>
  </si>
  <si>
    <t>ZA413</t>
  </si>
  <si>
    <t>Kompresa gáza 10 x 10 cm / 100 ks 17 nití, 8 vrstev 06003</t>
  </si>
  <si>
    <t>ZA429</t>
  </si>
  <si>
    <t>Obinadlo elastické idealtex   8 cm x 5 m 931061</t>
  </si>
  <si>
    <t>ZA444</t>
  </si>
  <si>
    <t>Tampon nesterilní stáčený 20 x 19 cm bez RTG nití bal. á 100 ks 1320300404</t>
  </si>
  <si>
    <t>ZA446</t>
  </si>
  <si>
    <t>Vata buničitá přířezy 20 x 30 cm 1230200129</t>
  </si>
  <si>
    <t>ZA463</t>
  </si>
  <si>
    <t>Kompresa NT 10 x 20 cm / 2 ks sterilní 26620</t>
  </si>
  <si>
    <t>ZA464</t>
  </si>
  <si>
    <t>Kompresa NT 10 x 10 cm / 2 ks sterilní 26520</t>
  </si>
  <si>
    <t>ZB404</t>
  </si>
  <si>
    <t>Náplast cosmos 8 cm x 1 m 5403353</t>
  </si>
  <si>
    <t>ZC100</t>
  </si>
  <si>
    <t>Vata buničitá dělená 2 role / 500 ks 40 x 50 mm 1230200310</t>
  </si>
  <si>
    <t>ZC854</t>
  </si>
  <si>
    <t>Kompresa NT 7,5 x 7,5 cm / 2 ks sterilní 26510</t>
  </si>
  <si>
    <t>ZF352</t>
  </si>
  <si>
    <t>Náplast transpore bílá 2,50 cm x 9,14 m bal. á 12 ks 1534-1</t>
  </si>
  <si>
    <t>ZL996</t>
  </si>
  <si>
    <t>Obinadlo hyrofilní sterilní  8 cm x 5 m  004310182</t>
  </si>
  <si>
    <t>ZL997</t>
  </si>
  <si>
    <t>Obinadlo hyrofilní sterilní 10 cm x 5 m  004310174</t>
  </si>
  <si>
    <t>ZL995</t>
  </si>
  <si>
    <t>Obinadlo hyrofilní sterilní  6 cm x 5 m  004310190</t>
  </si>
  <si>
    <t>ZL999</t>
  </si>
  <si>
    <t>Rychloobvaz 8 x 4 cm / 3 ks ( pro obj. 1 kus = 3 náplasti) 001445510</t>
  </si>
  <si>
    <t>ZA817</t>
  </si>
  <si>
    <t>Zkumavka PS 10 ml sterilní 400914</t>
  </si>
  <si>
    <t>ZB756</t>
  </si>
  <si>
    <t>Zkumavka 3 ml K3 edta fialová 454086</t>
  </si>
  <si>
    <t>ZB757</t>
  </si>
  <si>
    <t>Zkumavka 6 ml K3 edta fialová 456036</t>
  </si>
  <si>
    <t>ZB758</t>
  </si>
  <si>
    <t>Zkumavka 9 ml K3 edta NR 455036</t>
  </si>
  <si>
    <t>ZB764</t>
  </si>
  <si>
    <t>Zkumavka zelená 4 ml 454051</t>
  </si>
  <si>
    <t>ZB766</t>
  </si>
  <si>
    <t>Zkumavka zelená 9 ml 455084</t>
  </si>
  <si>
    <t>ZB771</t>
  </si>
  <si>
    <t>Držák jehly základní 450201</t>
  </si>
  <si>
    <t>ZE091</t>
  </si>
  <si>
    <t>Zátka k plast. zkumavkám 331690213410</t>
  </si>
  <si>
    <t>ZF037</t>
  </si>
  <si>
    <t>Špička eppendorf Tips 2-200ul žlutá bal. á 1000 ks 0030000870</t>
  </si>
  <si>
    <t>ZF091</t>
  </si>
  <si>
    <t>Zátka k plast. zkumavkám 331690213010</t>
  </si>
  <si>
    <t>ZF159</t>
  </si>
  <si>
    <t>Nádoba na kontaminovaný odpad 1 l 15-0002</t>
  </si>
  <si>
    <t>ZF192</t>
  </si>
  <si>
    <t>Nádoba na kontaminovaný odpad 4 l 15-0004</t>
  </si>
  <si>
    <t>ZK696</t>
  </si>
  <si>
    <t>Zkumavka jednorázová PS 5 ml nesterilní bal. á 500 ks 331690210570</t>
  </si>
  <si>
    <t>ZA816</t>
  </si>
  <si>
    <t>Zkumavka PS 15 ml sterilní 400915</t>
  </si>
  <si>
    <t>ZB014</t>
  </si>
  <si>
    <t>Zkumavka na ECP analýzu 4 ml 454067</t>
  </si>
  <si>
    <t>ZB789</t>
  </si>
  <si>
    <t>Víčko k mikrotitr.destičce 400921</t>
  </si>
  <si>
    <t>ZD285</t>
  </si>
  <si>
    <t>Platíčko Elisa 96 jamek á 40 ks microlon ploché dno 655061</t>
  </si>
  <si>
    <t>ZE837</t>
  </si>
  <si>
    <t>Pipeta pasteurova 3 ml 331690270550</t>
  </si>
  <si>
    <t>ZK726</t>
  </si>
  <si>
    <t>Nádoba na kontaminovaný odpad PBS 12 l 2041300431302 (I003501400)</t>
  </si>
  <si>
    <t>ZK695</t>
  </si>
  <si>
    <t>Zkumavka jednorázová PP 5 ml bal. á 250 ks 331690210100</t>
  </si>
  <si>
    <t>ZB455</t>
  </si>
  <si>
    <t>Destička terasakiho 400919</t>
  </si>
  <si>
    <t>ZM042</t>
  </si>
  <si>
    <t>Mikrozkumavka s víčkem 500 ul Qubit Assay Tubes bal. á 500 ks Q32856</t>
  </si>
  <si>
    <t>ZA876</t>
  </si>
  <si>
    <t>Zkumavka čistá 13 x 75 4 ml 454001</t>
  </si>
  <si>
    <t>ZF965</t>
  </si>
  <si>
    <t>Box úložný odklápěcí víko 10 x 10 PP žlutý 93.877.410</t>
  </si>
  <si>
    <t>ZF975</t>
  </si>
  <si>
    <t>Box úložný odklápěcí víko 10 x 10 PP zelený 93.877.510</t>
  </si>
  <si>
    <t>ZH774</t>
  </si>
  <si>
    <t>Zátka PE s lamelou pr. 11/12 mm BSA062</t>
  </si>
  <si>
    <t>ZF960</t>
  </si>
  <si>
    <t>Box úložný odklápěcí víko 10 x 10 PP růžový 93.877.210</t>
  </si>
  <si>
    <t>ZJ188</t>
  </si>
  <si>
    <t>Zkumavka S-Monovette® 4,9 ml Serum+gel 04.1935</t>
  </si>
  <si>
    <t>ZB368</t>
  </si>
  <si>
    <t>Zkumavka 50 ml PP 114 x 28 mm 62.548.004</t>
  </si>
  <si>
    <t>ZB118</t>
  </si>
  <si>
    <t>Microwell plates NUN 269620</t>
  </si>
  <si>
    <t>ZG215</t>
  </si>
  <si>
    <t>Láhev duran 100 ml L300100</t>
  </si>
  <si>
    <t>ZE836</t>
  </si>
  <si>
    <t>Miska petri 331550000030</t>
  </si>
  <si>
    <t>ZD001</t>
  </si>
  <si>
    <t>Kyveta ředící OVIC11</t>
  </si>
  <si>
    <t>ZF071</t>
  </si>
  <si>
    <t>Zkumavka sorwall PP 5 ml 331690210140</t>
  </si>
  <si>
    <t>ZN347</t>
  </si>
  <si>
    <t>Septum pro 0,5 ml mikrozkumavky pro DNA analyzátor ABI310 bal. á 500 ks GMC-SP05-500</t>
  </si>
  <si>
    <t>ZG216</t>
  </si>
  <si>
    <t>Kroužek na láhev duran R175371</t>
  </si>
  <si>
    <t>ZB290</t>
  </si>
  <si>
    <t>Špička žlutá 2-100ul 70.760.002</t>
  </si>
  <si>
    <t>ZB366</t>
  </si>
  <si>
    <t>Zkumavka PS 10 ml nesterilní á 2000 ks 400912</t>
  </si>
  <si>
    <t>ZC036</t>
  </si>
  <si>
    <t>Baňka erlenmeyera širokohrdlá 250 ml 632417106250</t>
  </si>
  <si>
    <t>ZC590</t>
  </si>
  <si>
    <t>Zkumavky centrifugační 50 ml á 360 ks 91050</t>
  </si>
  <si>
    <t>ZC774</t>
  </si>
  <si>
    <t>Sklo podložní řezané, čiré 76 x 26 mm VTRA635901000076</t>
  </si>
  <si>
    <t>ZC852</t>
  </si>
  <si>
    <t>Mikrozkumavka eppendorf 1,5 ml 72.690.001</t>
  </si>
  <si>
    <t>ZE262</t>
  </si>
  <si>
    <t>Špička žlutá 1-200ul bal. á 1000 ks 331693391121</t>
  </si>
  <si>
    <t>ZI560</t>
  </si>
  <si>
    <t>Špička žlutá dlouhá manžeta gilson 1 - 200 ul FLME28063</t>
  </si>
  <si>
    <t>ZC380</t>
  </si>
  <si>
    <t>Špička eppendorf Tips 0,5-20 ul bal. á 1000 ks 0030000854</t>
  </si>
  <si>
    <t>ZE198</t>
  </si>
  <si>
    <t>Špička eppendorf Tips 100-5000 ul bal. á 500 ks 0030000978</t>
  </si>
  <si>
    <t>ZH571</t>
  </si>
  <si>
    <t>Špička DF1000ST 100-1000ul bal. 10 x 96 ks F171703</t>
  </si>
  <si>
    <t>ZL822</t>
  </si>
  <si>
    <t>Pipeta pasteurova 1 ml jednotlivě balená bal. á 500 ks 331690270400</t>
  </si>
  <si>
    <t>ZA815</t>
  </si>
  <si>
    <t>Zkumavka PS 15 ml nesterilní bal. á 1200 ks 400913</t>
  </si>
  <si>
    <t>ZB605</t>
  </si>
  <si>
    <t>Špička modrá krátká manžeta 1108</t>
  </si>
  <si>
    <t>ZI765</t>
  </si>
  <si>
    <t>Zkumavka PS 15 ml sterilní se zátkou s kulatým dnem bal. á 20 ks Z1331000020115</t>
  </si>
  <si>
    <t>ZE229</t>
  </si>
  <si>
    <t>Míchadlo magnetické PTFE tyčinkové hladké 70 mm bal. á 5 ks 442-0260</t>
  </si>
  <si>
    <t>ZF178</t>
  </si>
  <si>
    <t>Zkumavka 2 ml U346500.N</t>
  </si>
  <si>
    <t>ZJ070</t>
  </si>
  <si>
    <t>Vialka s krimplovacím víčkem 5 ml 40 x 20 mm bal. á 200 ks 548-0555</t>
  </si>
  <si>
    <t>ZJ071</t>
  </si>
  <si>
    <t>Vialka 10 ml SNAPCAP 50 x 22 mm bal. á 200 ks 548-0621</t>
  </si>
  <si>
    <t>ZE250</t>
  </si>
  <si>
    <t>Špička finntip 5 ml bal. á 500 ks 9402030</t>
  </si>
  <si>
    <t>ZI675</t>
  </si>
  <si>
    <t>Zkumavka odběrová se šroubovacím víčkem 12 ml sterilní á 500 ksK005601</t>
  </si>
  <si>
    <t>ZL142</t>
  </si>
  <si>
    <t>Střička s PE lahví šroub.uzáv. a PE tryskou širokohrdlá 250 ml modrá 2105.4101</t>
  </si>
  <si>
    <t>ZL143</t>
  </si>
  <si>
    <t>Střička s PE lahví šroub.uzáv. a PE tryskou širokohrdlá 250 ml červená 2105.4103</t>
  </si>
  <si>
    <t>ZM946</t>
  </si>
  <si>
    <t>Zkumavka micro tubes 0,5 ml PP s víčkem sterilní bal. á 1000 ks 72.730.106</t>
  </si>
  <si>
    <t>ZM940</t>
  </si>
  <si>
    <t>Víčko bílé na šroubovací eppendorfky bal. 500 ks U201100.B</t>
  </si>
  <si>
    <t>ZG223</t>
  </si>
  <si>
    <t>Mikrozkumavka šroubovací  1,5 ml bal. á 500 ks U221000</t>
  </si>
  <si>
    <t>ZM939</t>
  </si>
  <si>
    <t>Víčko zelené na šroubovací eppendorfky bal. 500 ks U201100.Z</t>
  </si>
  <si>
    <t>ZI356</t>
  </si>
  <si>
    <t>Baňka erlenmeyera kuželová úzkohrdlá 100 ml 632432119100</t>
  </si>
  <si>
    <t>ZF220</t>
  </si>
  <si>
    <t>Špička 50-1000ul 331693391202</t>
  </si>
  <si>
    <t>ZA836</t>
  </si>
  <si>
    <t>Jehla injekční 0,9 x 70 mm žlutá 4665791</t>
  </si>
  <si>
    <t>ZB556</t>
  </si>
  <si>
    <t>Jehla injekční 1,2 x 40 mm růžová 4665120</t>
  </si>
  <si>
    <t>ZB768</t>
  </si>
  <si>
    <t>Jehla vakuová 216/38 mm zelená 450076</t>
  </si>
  <si>
    <t>ZM292</t>
  </si>
  <si>
    <t>Rukavice nitril sempercare bez p. M bal. á 200 ks 30803</t>
  </si>
  <si>
    <t>ZM291</t>
  </si>
  <si>
    <t>Rukavice nitril sempercare bez p. S bal. á 200 ks 30802</t>
  </si>
  <si>
    <t>804536</t>
  </si>
  <si>
    <t xml:space="preserve">-Diagnostikum připr. </t>
  </si>
  <si>
    <t>DG145</t>
  </si>
  <si>
    <t>kyselina CHLOROVOD.35% P.A.</t>
  </si>
  <si>
    <t>DC417</t>
  </si>
  <si>
    <t>BSA 22%</t>
  </si>
  <si>
    <t>DC166</t>
  </si>
  <si>
    <t>ETHANOL 99,5%,  P.A.</t>
  </si>
  <si>
    <t>DG208</t>
  </si>
  <si>
    <t>GIEMSA-ROMANOWSKI</t>
  </si>
  <si>
    <t>DE462</t>
  </si>
  <si>
    <t>ImmunoCAP Stop Solution</t>
  </si>
  <si>
    <t>DC495</t>
  </si>
  <si>
    <t>F77 BETA-LACTOGLOBULIN</t>
  </si>
  <si>
    <t>DC242</t>
  </si>
  <si>
    <t>RF-AGM</t>
  </si>
  <si>
    <t>DG003</t>
  </si>
  <si>
    <t>N/T Rheumatology Control SL/1</t>
  </si>
  <si>
    <t>DC276</t>
  </si>
  <si>
    <t>GENOVISION HLA-A LOW</t>
  </si>
  <si>
    <t>DG016</t>
  </si>
  <si>
    <t>NOVA Lite ANCA(Ethanol FHN) 20x12wells</t>
  </si>
  <si>
    <t>DB910</t>
  </si>
  <si>
    <t>F13 PEANUT</t>
  </si>
  <si>
    <t>DF150</t>
  </si>
  <si>
    <t>IgA/IgG Calibrator ImmunoCAP´s</t>
  </si>
  <si>
    <t>DG018</t>
  </si>
  <si>
    <t>FITC Hi Sens IgG conj with EB</t>
  </si>
  <si>
    <t>DD700</t>
  </si>
  <si>
    <t>UniCAP ECP Calibrators</t>
  </si>
  <si>
    <t>DA351</t>
  </si>
  <si>
    <t>MASTAZYME ANA Profile HJS</t>
  </si>
  <si>
    <t>DC176</t>
  </si>
  <si>
    <t>G12 SECALE CEREALE</t>
  </si>
  <si>
    <t>DC414</t>
  </si>
  <si>
    <t>GENOVISION HLA DR*15</t>
  </si>
  <si>
    <t>DB003</t>
  </si>
  <si>
    <t>Monkey Endomysium 12 slides x 8 wells</t>
  </si>
  <si>
    <t>DA857</t>
  </si>
  <si>
    <t>Immunoscan CCPlus</t>
  </si>
  <si>
    <t>DA634</t>
  </si>
  <si>
    <t>Anti-tissue Transglutaminase IgG</t>
  </si>
  <si>
    <t>DF586</t>
  </si>
  <si>
    <t>Anti-tissue Transglutaminase IgA</t>
  </si>
  <si>
    <t>DE422</t>
  </si>
  <si>
    <t>GENOVISION HLA-B7 II.</t>
  </si>
  <si>
    <t>DB995</t>
  </si>
  <si>
    <t>GENOVISION HLA DR /LOW/</t>
  </si>
  <si>
    <t>DD407</t>
  </si>
  <si>
    <t>ANTI-NUCLEOSOME</t>
  </si>
  <si>
    <t>DC277</t>
  </si>
  <si>
    <t>GENOVISION HLA-B LOW</t>
  </si>
  <si>
    <t>DF455</t>
  </si>
  <si>
    <t>Genovision DRB1*03</t>
  </si>
  <si>
    <t>DE557</t>
  </si>
  <si>
    <t>QFN-TB Gold ELISA</t>
  </si>
  <si>
    <t>DB778</t>
  </si>
  <si>
    <t>GENOVISION DQ LOW</t>
  </si>
  <si>
    <t>DB871</t>
  </si>
  <si>
    <t>D1 DERMATOPHAGOIDES PTERONYSSI</t>
  </si>
  <si>
    <t>DB883</t>
  </si>
  <si>
    <t>E6 GUINEA PIG EPITHELIUM</t>
  </si>
  <si>
    <t>DG017</t>
  </si>
  <si>
    <t>NOVA Lite HEp-2 ANA 20x12 wells</t>
  </si>
  <si>
    <t>DC949</t>
  </si>
  <si>
    <t>Liver5 (M2/LKM1/LC1/SLA/f-Actin)</t>
  </si>
  <si>
    <t>DB889</t>
  </si>
  <si>
    <t>M6 ALTERNARIA ALTERNATA</t>
  </si>
  <si>
    <t>DB879</t>
  </si>
  <si>
    <t>E5 DOG DANDER</t>
  </si>
  <si>
    <t>DE458</t>
  </si>
  <si>
    <t>ImmunoCAP Spec. IgE Conjugate,400</t>
  </si>
  <si>
    <t>DE463</t>
  </si>
  <si>
    <t>ImmunoCAP Development Solution</t>
  </si>
  <si>
    <t>DC174</t>
  </si>
  <si>
    <t>T4 CORYLUS AVELLANA</t>
  </si>
  <si>
    <t>DB909</t>
  </si>
  <si>
    <t>F17 HAZEL NUT</t>
  </si>
  <si>
    <t>DE460</t>
  </si>
  <si>
    <t>ImmunoCAP Spec.IgE Curve Control</t>
  </si>
  <si>
    <t>DB875</t>
  </si>
  <si>
    <t>H1 GREER LABS.INC.</t>
  </si>
  <si>
    <t>DC182</t>
  </si>
  <si>
    <t>F3 FISH /COD/</t>
  </si>
  <si>
    <t>DB869</t>
  </si>
  <si>
    <t>GX1 /G3,4,5,6,8/</t>
  </si>
  <si>
    <t>DC178</t>
  </si>
  <si>
    <t>M3 ASPERGILLUS FUMIGATUS</t>
  </si>
  <si>
    <t>DC498</t>
  </si>
  <si>
    <t>WASHING SOLUTION UNICAP</t>
  </si>
  <si>
    <t>DB872</t>
  </si>
  <si>
    <t>D2 DERMATOPHAGOIDES FARINAE</t>
  </si>
  <si>
    <t>DB876</t>
  </si>
  <si>
    <t>E1 CAT DANDER</t>
  </si>
  <si>
    <t>DB899</t>
  </si>
  <si>
    <t>F5 RYE</t>
  </si>
  <si>
    <t>DB886</t>
  </si>
  <si>
    <t>I3 VESPULA SPP.,COMMON WASP</t>
  </si>
  <si>
    <t>DB864</t>
  </si>
  <si>
    <t>T2 ALNUS INCANA</t>
  </si>
  <si>
    <t>DG091</t>
  </si>
  <si>
    <t>FITC IgA Conjugate no EB</t>
  </si>
  <si>
    <t>DD438</t>
  </si>
  <si>
    <t>F244*CUCUMBER</t>
  </si>
  <si>
    <t>DB863</t>
  </si>
  <si>
    <t>T3 BETULA VERRUCOSA</t>
  </si>
  <si>
    <t>DC189</t>
  </si>
  <si>
    <t>S-PHADIATOP</t>
  </si>
  <si>
    <t>DB881</t>
  </si>
  <si>
    <t>E213 PARROT FEATHERS</t>
  </si>
  <si>
    <t>DB997</t>
  </si>
  <si>
    <t>ANTI-EINZELSTRANG DNA</t>
  </si>
  <si>
    <t>DF911</t>
  </si>
  <si>
    <t>Anti PR3 (ANCA -C)</t>
  </si>
  <si>
    <t>DB873</t>
  </si>
  <si>
    <t>D70 ACARUS SIRO</t>
  </si>
  <si>
    <t>DA382</t>
  </si>
  <si>
    <t>Myositis Profile</t>
  </si>
  <si>
    <t>DB893</t>
  </si>
  <si>
    <t>FX5E /F1,2,3,4,13,14/</t>
  </si>
  <si>
    <t>DB885</t>
  </si>
  <si>
    <t>I1 APIS MELLIFERA,HONEY BEEN</t>
  </si>
  <si>
    <t>DC232</t>
  </si>
  <si>
    <t>e82 Rabbit epithelium</t>
  </si>
  <si>
    <t>DF912</t>
  </si>
  <si>
    <t>Anti MPO (ANCA -P)</t>
  </si>
  <si>
    <t>DC554</t>
  </si>
  <si>
    <t>Anti-IgE ImmunoCAPś f. UNICAP</t>
  </si>
  <si>
    <t>DB865</t>
  </si>
  <si>
    <t>W6 ARTEMISIA VULGARIS</t>
  </si>
  <si>
    <t>DB888</t>
  </si>
  <si>
    <t>M2 CLADOSPORIUM HERBARUM</t>
  </si>
  <si>
    <t>DC858</t>
  </si>
  <si>
    <t>PRIMER</t>
  </si>
  <si>
    <t>DA350</t>
  </si>
  <si>
    <t>MASTAZYME ENA Screen 7</t>
  </si>
  <si>
    <t>DF822</t>
  </si>
  <si>
    <t>EIA Gliadin DA IgG</t>
  </si>
  <si>
    <t>DC415</t>
  </si>
  <si>
    <t>GENOVISION HLA-CW*02</t>
  </si>
  <si>
    <t>DB971</t>
  </si>
  <si>
    <t>DILUENS 5000 ML</t>
  </si>
  <si>
    <t>DD310</t>
  </si>
  <si>
    <t>N-IgG 5 ML</t>
  </si>
  <si>
    <t>DB895</t>
  </si>
  <si>
    <t>F1 EGG WHITE</t>
  </si>
  <si>
    <t>DB908</t>
  </si>
  <si>
    <t>F14 SOYA BEAN</t>
  </si>
  <si>
    <t>DA635</t>
  </si>
  <si>
    <t>ANTI-dsDNA IgG</t>
  </si>
  <si>
    <t>DB898</t>
  </si>
  <si>
    <t>F4 WHEAT</t>
  </si>
  <si>
    <t>DD960</t>
  </si>
  <si>
    <t>GENOVISION HLA-B*40</t>
  </si>
  <si>
    <t>DB972</t>
  </si>
  <si>
    <t>N/T-PROT.KTR.SL/M</t>
  </si>
  <si>
    <t>DC405</t>
  </si>
  <si>
    <t>N-ALPHA1-ANTITRYPS</t>
  </si>
  <si>
    <t>DC570</t>
  </si>
  <si>
    <t>GENOVISION HLA-CW*04</t>
  </si>
  <si>
    <t>DE017</t>
  </si>
  <si>
    <t>AlleleSEQR DRB-1 (25 tests)</t>
  </si>
  <si>
    <t>DF772</t>
  </si>
  <si>
    <t>Arrow DNA Blood kit 500, 96preps</t>
  </si>
  <si>
    <t>DB894</t>
  </si>
  <si>
    <t>FX73 MEAT MIX</t>
  </si>
  <si>
    <t>DB562</t>
  </si>
  <si>
    <t>N Supplementary Reagent / Precipitation 5ML</t>
  </si>
  <si>
    <t>DC184</t>
  </si>
  <si>
    <t>F47 GARLIC</t>
  </si>
  <si>
    <t>DD402</t>
  </si>
  <si>
    <t>ASCA - A</t>
  </si>
  <si>
    <t>DB565</t>
  </si>
  <si>
    <t>N SUPPLEMENTARY REAGENT</t>
  </si>
  <si>
    <t>DB780</t>
  </si>
  <si>
    <t>GENOVISION DQB1*03</t>
  </si>
  <si>
    <t>DB190</t>
  </si>
  <si>
    <t>Genovision A*01</t>
  </si>
  <si>
    <t>DB874</t>
  </si>
  <si>
    <t>D74 EUROGLYPHUS MAYNEI</t>
  </si>
  <si>
    <t>DE532</t>
  </si>
  <si>
    <t>Goodpasture (GBM), 24t</t>
  </si>
  <si>
    <t>DB901</t>
  </si>
  <si>
    <t>F9 RICE</t>
  </si>
  <si>
    <t>DB970</t>
  </si>
  <si>
    <t>N REAKTION BUFFER 5000 ML</t>
  </si>
  <si>
    <t>DD271</t>
  </si>
  <si>
    <t>BN II ADITIV 100 ml</t>
  </si>
  <si>
    <t>DB564</t>
  </si>
  <si>
    <t>N LATEX IGE MONO REAGENT</t>
  </si>
  <si>
    <t>DC086</t>
  </si>
  <si>
    <t>SEROTEC antiCD42a (MCA594,cloneFMC-25) 0,25MG</t>
  </si>
  <si>
    <t>DB561</t>
  </si>
  <si>
    <t>N-HIGH SENSITIVITY-CRP</t>
  </si>
  <si>
    <t>DF339</t>
  </si>
  <si>
    <t>N Latex RF Kit 4x75</t>
  </si>
  <si>
    <t>DD444</t>
  </si>
  <si>
    <t>F35 POTATO</t>
  </si>
  <si>
    <t>DE425</t>
  </si>
  <si>
    <t>Development Soln. (6x100 Det.)</t>
  </si>
  <si>
    <t>DB907</t>
  </si>
  <si>
    <t>F49 APPLE</t>
  </si>
  <si>
    <t>DB896</t>
  </si>
  <si>
    <t>F2 MILK</t>
  </si>
  <si>
    <t>DG008</t>
  </si>
  <si>
    <t>EIA Milk IgA</t>
  </si>
  <si>
    <t>DC965</t>
  </si>
  <si>
    <t>AGAROSE SERVA FOR DNA ELECTROPHORESIS</t>
  </si>
  <si>
    <t>DC191</t>
  </si>
  <si>
    <t>N-PROTEIN-STAND-SL</t>
  </si>
  <si>
    <t>DG009</t>
  </si>
  <si>
    <t>EIA Milk IgG</t>
  </si>
  <si>
    <t>DD230</t>
  </si>
  <si>
    <t>F83 CHICKEN MEAT</t>
  </si>
  <si>
    <t>DE179</t>
  </si>
  <si>
    <t>W1 AMBROSIA ELATIOR</t>
  </si>
  <si>
    <t>DE371</t>
  </si>
  <si>
    <t>RPMI-1640 medium,w l-glutamine and s</t>
  </si>
  <si>
    <t>DC085</t>
  </si>
  <si>
    <t>FACS Flow sheath fluid</t>
  </si>
  <si>
    <t>DD057</t>
  </si>
  <si>
    <t>N-IGA 5 ML</t>
  </si>
  <si>
    <t>DD559</t>
  </si>
  <si>
    <t>AlleleSEQR HLA-A (25 testů)</t>
  </si>
  <si>
    <t>DC114</t>
  </si>
  <si>
    <t>HUMAN C1 INACTIVATOR-NL-RID</t>
  </si>
  <si>
    <t>DC287</t>
  </si>
  <si>
    <t>F48 ONION</t>
  </si>
  <si>
    <t>DD235</t>
  </si>
  <si>
    <t>N-IgM 5 ml</t>
  </si>
  <si>
    <t>DF821</t>
  </si>
  <si>
    <t>EIA Gliadin DA IgA</t>
  </si>
  <si>
    <t>DB903</t>
  </si>
  <si>
    <t>F33 ORANGE</t>
  </si>
  <si>
    <t>DC572</t>
  </si>
  <si>
    <t>M5 CANDIDA ALBICANS /YEAST/</t>
  </si>
  <si>
    <t>DE018</t>
  </si>
  <si>
    <t>AlleleSEQR HLA-B (25 tests)</t>
  </si>
  <si>
    <t>DF678</t>
  </si>
  <si>
    <t>POP-6 TM Performance Optimized Polymer</t>
  </si>
  <si>
    <t>DD443</t>
  </si>
  <si>
    <t>F242*CHERRY/PRUNUS AVIUM/</t>
  </si>
  <si>
    <t>DD998</t>
  </si>
  <si>
    <t>BD FACS 7-Color Setup Beads</t>
  </si>
  <si>
    <t>DD026</t>
  </si>
  <si>
    <t>K82*LATEX,HEVEA BRAZILIENSIS</t>
  </si>
  <si>
    <t>DC290</t>
  </si>
  <si>
    <t>F224 POPPY SEED</t>
  </si>
  <si>
    <t>DB904</t>
  </si>
  <si>
    <t>F85 CELERY</t>
  </si>
  <si>
    <t>DB215</t>
  </si>
  <si>
    <t>CD3/CD16+CD56</t>
  </si>
  <si>
    <t>DD885</t>
  </si>
  <si>
    <t>GENOVISION A*24</t>
  </si>
  <si>
    <t>DC496</t>
  </si>
  <si>
    <t>F78 CASEIN</t>
  </si>
  <si>
    <t>DB905</t>
  </si>
  <si>
    <t>F259 GRAPE /VITIS VINIFERA/</t>
  </si>
  <si>
    <t>DA510</t>
  </si>
  <si>
    <t>Proteinase K - 100 mg (Macherey-Nagel)</t>
  </si>
  <si>
    <t>DB788</t>
  </si>
  <si>
    <t>GENOVISION HLA-CW*07</t>
  </si>
  <si>
    <t>DC183</t>
  </si>
  <si>
    <t>F25 TOMATO</t>
  </si>
  <si>
    <t>DB880</t>
  </si>
  <si>
    <t>E201 CANARY BIRD FEATHERS</t>
  </si>
  <si>
    <t>DB882</t>
  </si>
  <si>
    <t>E84 HAMSTER EPITHELIUM</t>
  </si>
  <si>
    <t>DF162</t>
  </si>
  <si>
    <t>LabScreen Single Antigen HLA II 25 test</t>
  </si>
  <si>
    <t>DC101</t>
  </si>
  <si>
    <t>CD4/CD8</t>
  </si>
  <si>
    <t>DA770</t>
  </si>
  <si>
    <t>DNase I roztok (1 mg / ml)</t>
  </si>
  <si>
    <t>DE737</t>
  </si>
  <si>
    <t>Immuno-Trol Control</t>
  </si>
  <si>
    <t>DE114</t>
  </si>
  <si>
    <t>AlleleSEQR HLA-C (25 tests)</t>
  </si>
  <si>
    <t>DE113</t>
  </si>
  <si>
    <t>AlleleSEQR DQB1 (25 tests)</t>
  </si>
  <si>
    <t>DB783</t>
  </si>
  <si>
    <t>GENOVISION DRB1*07</t>
  </si>
  <si>
    <t>DC185</t>
  </si>
  <si>
    <t>F44 STRAWBERRY</t>
  </si>
  <si>
    <t>DC115</t>
  </si>
  <si>
    <t>M1 Penicillium notatum</t>
  </si>
  <si>
    <t>DE178</t>
  </si>
  <si>
    <t>K84 SUNFLOWER SEED</t>
  </si>
  <si>
    <t>DB911</t>
  </si>
  <si>
    <t>F93 COCOA</t>
  </si>
  <si>
    <t>DG670</t>
  </si>
  <si>
    <t>Immunocap Specific IgA/IgG SD</t>
  </si>
  <si>
    <t>DG636</t>
  </si>
  <si>
    <t>MiSeq reagent kit v2 (300cycles)</t>
  </si>
  <si>
    <t>DB897</t>
  </si>
  <si>
    <t>F81 CHEDDAR CHEESE</t>
  </si>
  <si>
    <t>DE177</t>
  </si>
  <si>
    <t>F10 SESAME SEED</t>
  </si>
  <si>
    <t>DD441</t>
  </si>
  <si>
    <t>F237*APRICOT/PRUNUS ARMENIACA/</t>
  </si>
  <si>
    <t>DC286</t>
  </si>
  <si>
    <t>F79 GLUTEN</t>
  </si>
  <si>
    <t>DB792</t>
  </si>
  <si>
    <t>GENOVISION HLA-A3</t>
  </si>
  <si>
    <t>DB410</t>
  </si>
  <si>
    <t>CD3 APC</t>
  </si>
  <si>
    <t>DC285</t>
  </si>
  <si>
    <t>I75 VESPA CRABRO</t>
  </si>
  <si>
    <t>DA340</t>
  </si>
  <si>
    <t>F256*WALNUT/JUGLANS SPP./16CAP</t>
  </si>
  <si>
    <t>DD935</t>
  </si>
  <si>
    <t>F92* BANANA</t>
  </si>
  <si>
    <t>DF677</t>
  </si>
  <si>
    <t>310 Capillaries, 47cm</t>
  </si>
  <si>
    <t>DG069</t>
  </si>
  <si>
    <t>MicroVue C1 Inhibitor Plus EIA Kit Microvue Compl</t>
  </si>
  <si>
    <t>DA060</t>
  </si>
  <si>
    <t>BAG-HISTO TYPE Celiac Disease</t>
  </si>
  <si>
    <t>DC175</t>
  </si>
  <si>
    <t>T12 SALIX CAPREA</t>
  </si>
  <si>
    <t>DB821</t>
  </si>
  <si>
    <t>GENOVISION HLA-B35</t>
  </si>
  <si>
    <t>DG807</t>
  </si>
  <si>
    <t>Olerup SSP DQB1*06</t>
  </si>
  <si>
    <t>DE455</t>
  </si>
  <si>
    <t>IgG1 FITC/IgG1 PE Isotypic control</t>
  </si>
  <si>
    <t>DC181</t>
  </si>
  <si>
    <t>F75 EGG YOLK</t>
  </si>
  <si>
    <t>DB891</t>
  </si>
  <si>
    <t>C2 PENICILLOYL V</t>
  </si>
  <si>
    <t>DC550</t>
  </si>
  <si>
    <t>GENOVISION B*08</t>
  </si>
  <si>
    <t>DG809</t>
  </si>
  <si>
    <t>N AS IgG1</t>
  </si>
  <si>
    <t>DG811</t>
  </si>
  <si>
    <t>N-latex IgG3</t>
  </si>
  <si>
    <t>DG810</t>
  </si>
  <si>
    <t>N AS IgG2</t>
  </si>
  <si>
    <t>DG812</t>
  </si>
  <si>
    <t>N-latex IgG4</t>
  </si>
  <si>
    <t>DB798</t>
  </si>
  <si>
    <t>GENOVISION HLA-B51</t>
  </si>
  <si>
    <t>DB890</t>
  </si>
  <si>
    <t>C1 PENICILLOYL G</t>
  </si>
  <si>
    <t>DC971</t>
  </si>
  <si>
    <t>Negativní kontr.pol., AB serum 10 ml</t>
  </si>
  <si>
    <t>DE110</t>
  </si>
  <si>
    <t>GENOVISION HLA-CW*15</t>
  </si>
  <si>
    <t>DB793</t>
  </si>
  <si>
    <t>GENOVISION HLA-B38</t>
  </si>
  <si>
    <t>DF149</t>
  </si>
  <si>
    <t>Specific IgG4 Curve Controls</t>
  </si>
  <si>
    <t>DB900</t>
  </si>
  <si>
    <t>F7 OAT</t>
  </si>
  <si>
    <t>DF122</t>
  </si>
  <si>
    <t>GENOVISION DRB1*01</t>
  </si>
  <si>
    <t>DC665</t>
  </si>
  <si>
    <t>GENOVISION DRB1*14</t>
  </si>
  <si>
    <t>DB870</t>
  </si>
  <si>
    <t>G6 PHLEUM PRATENSE</t>
  </si>
  <si>
    <t>DG943</t>
  </si>
  <si>
    <t>N-C4 1x5 ml</t>
  </si>
  <si>
    <t>DG942</t>
  </si>
  <si>
    <t>N-C3c 1x5 ml</t>
  </si>
  <si>
    <t>DD440</t>
  </si>
  <si>
    <t>F95*PEACH</t>
  </si>
  <si>
    <t>DH103</t>
  </si>
  <si>
    <t>ImmunoCap Allergen f427</t>
  </si>
  <si>
    <t>DH119</t>
  </si>
  <si>
    <t>ImmunoCap Allergen f420</t>
  </si>
  <si>
    <t>DH120</t>
  </si>
  <si>
    <t>ImmunoCap Allergen f421</t>
  </si>
  <si>
    <t>DH100</t>
  </si>
  <si>
    <t>ImmunoCap Allergen f422</t>
  </si>
  <si>
    <t>DH098</t>
  </si>
  <si>
    <t>ImmunoCap Allergen f352</t>
  </si>
  <si>
    <t>DH101</t>
  </si>
  <si>
    <t>ImmunoCap Allergen f423</t>
  </si>
  <si>
    <t>DH116</t>
  </si>
  <si>
    <t>ImmunoCap Allergen f441</t>
  </si>
  <si>
    <t>DH102</t>
  </si>
  <si>
    <t>ImmunoCap Allergen f424</t>
  </si>
  <si>
    <t>DH117</t>
  </si>
  <si>
    <t>ImmunoCap Allergen f442</t>
  </si>
  <si>
    <t>DH118</t>
  </si>
  <si>
    <t>ImmunoCap Allergen f419</t>
  </si>
  <si>
    <t>DF501</t>
  </si>
  <si>
    <t>LABScreen Negative Control Serum</t>
  </si>
  <si>
    <t>DE486</t>
  </si>
  <si>
    <t>GOAT ANTI HUMAN  IgG 1,0 ml</t>
  </si>
  <si>
    <t>DD884</t>
  </si>
  <si>
    <t>GENOVISION A*23</t>
  </si>
  <si>
    <t>DB806</t>
  </si>
  <si>
    <t>GENOVISION HLA-B18</t>
  </si>
  <si>
    <t>DF475</t>
  </si>
  <si>
    <t>Gastritis (Parietal Cell Ab/Intrinsic factor AB)</t>
  </si>
  <si>
    <t>DA509</t>
  </si>
  <si>
    <t>Platinum Cathode Electrode (ABI310)</t>
  </si>
  <si>
    <t>DD450</t>
  </si>
  <si>
    <t>F12 PEA</t>
  </si>
  <si>
    <t>DC802</t>
  </si>
  <si>
    <t>GENOVISION B*49</t>
  </si>
  <si>
    <t>DD635</t>
  </si>
  <si>
    <t>Genovision HLA-Cw*01</t>
  </si>
  <si>
    <t>DA794</t>
  </si>
  <si>
    <t>Genetic analyzer buffer vials (4ml)</t>
  </si>
  <si>
    <t>DE952</t>
  </si>
  <si>
    <t>IgG1 APC</t>
  </si>
  <si>
    <t>DE558</t>
  </si>
  <si>
    <t>QFN-TB Gold zku (Nil+TB Ag+ Mit po 100ks)</t>
  </si>
  <si>
    <t>DE862</t>
  </si>
  <si>
    <t>Newborn calf serum 100 ml</t>
  </si>
  <si>
    <t>DB723</t>
  </si>
  <si>
    <t>CD2 APC</t>
  </si>
  <si>
    <t>DB563</t>
  </si>
  <si>
    <t>N RHEUMA STANDARD SL</t>
  </si>
  <si>
    <t>DB613</t>
  </si>
  <si>
    <t>CD19 APC</t>
  </si>
  <si>
    <t>DC494</t>
  </si>
  <si>
    <t>C6 AMOXICILLOYL</t>
  </si>
  <si>
    <t>DA557</t>
  </si>
  <si>
    <t>HLA Wipe test</t>
  </si>
  <si>
    <t>DC492</t>
  </si>
  <si>
    <t>G5 LOLIUM PERENNE</t>
  </si>
  <si>
    <t>DB902</t>
  </si>
  <si>
    <t>F31 CARROT</t>
  </si>
  <si>
    <t>DB878</t>
  </si>
  <si>
    <t>E3 HORSE DANDER</t>
  </si>
  <si>
    <t>DE596</t>
  </si>
  <si>
    <t>F212 Mushroom (Champignon)</t>
  </si>
  <si>
    <t>DH213</t>
  </si>
  <si>
    <t>XS Instruments Green Line pufr pH 4,00±0,01/25°C 500 ml</t>
  </si>
  <si>
    <t>DE573</t>
  </si>
  <si>
    <t>Fetal Cell Count Kit</t>
  </si>
  <si>
    <t>DC238</t>
  </si>
  <si>
    <t>GENOVISION DQB1*02</t>
  </si>
  <si>
    <t>DC562</t>
  </si>
  <si>
    <t>GENOVISION DRB*13</t>
  </si>
  <si>
    <t>DH212</t>
  </si>
  <si>
    <t>XS Instruments Green Line pufr  pH 7,00±0,01/25°C 500 ml</t>
  </si>
  <si>
    <t>DD442</t>
  </si>
  <si>
    <t>F255*PLUM</t>
  </si>
  <si>
    <t>DC179</t>
  </si>
  <si>
    <t>M7 BOTRYTIS CINEREA</t>
  </si>
  <si>
    <t>DD699</t>
  </si>
  <si>
    <t>UniCAP ECP</t>
  </si>
  <si>
    <t>DC213</t>
  </si>
  <si>
    <t>TAQ DNA POLYMERAZA 1,1 10X500U</t>
  </si>
  <si>
    <t>DD728</t>
  </si>
  <si>
    <t>GENOVISION HLA-B44</t>
  </si>
  <si>
    <t>DB787</t>
  </si>
  <si>
    <t>GENOVISION HLA-CW*06</t>
  </si>
  <si>
    <t>DA847</t>
  </si>
  <si>
    <t>Sodium Hydroxide</t>
  </si>
  <si>
    <t>DE464</t>
  </si>
  <si>
    <t>ImmunoCAP Maint.Solut.Kit</t>
  </si>
  <si>
    <t>DH216</t>
  </si>
  <si>
    <t>Olerup SSP HLA-A*66</t>
  </si>
  <si>
    <t>DC187</t>
  </si>
  <si>
    <t>F218 PAPRIKA/SWEET PEPPER</t>
  </si>
  <si>
    <t>DE834</t>
  </si>
  <si>
    <t>BAGene HPA-Type</t>
  </si>
  <si>
    <t>DC768</t>
  </si>
  <si>
    <t>PBS PH 7,4 Exbio</t>
  </si>
  <si>
    <t>DC197</t>
  </si>
  <si>
    <t>Sterile water 1000 ml PP</t>
  </si>
  <si>
    <t>DA918</t>
  </si>
  <si>
    <t>ImmunoCAP Allergen w203</t>
  </si>
  <si>
    <t>DD437</t>
  </si>
  <si>
    <t>E81 SHEEP EPITHELIUM</t>
  </si>
  <si>
    <t>DF497</t>
  </si>
  <si>
    <t>ThromboStep</t>
  </si>
  <si>
    <t>DC239</t>
  </si>
  <si>
    <t>GENOVISION DQB1*05</t>
  </si>
  <si>
    <t>DB292</t>
  </si>
  <si>
    <t>GENOVISION A*02</t>
  </si>
  <si>
    <t>DB785</t>
  </si>
  <si>
    <t>GENOVISION HLA-CW*08</t>
  </si>
  <si>
    <t>DA641</t>
  </si>
  <si>
    <t>ImmunoCAP Spec. IgE Calibrator Strip 0-100</t>
  </si>
  <si>
    <t>DF833</t>
  </si>
  <si>
    <t>ImmunoCAP spec.IgE f1 control</t>
  </si>
  <si>
    <t>DC497</t>
  </si>
  <si>
    <t>F26 PORK</t>
  </si>
  <si>
    <t>DC702</t>
  </si>
  <si>
    <t>F76 ALPHA-LACTALBUMIN</t>
  </si>
  <si>
    <t>DA233</t>
  </si>
  <si>
    <t>HighFidelity PCR system</t>
  </si>
  <si>
    <t>DD522</t>
  </si>
  <si>
    <t>GOAT ANTI MOUSE IgG</t>
  </si>
  <si>
    <t>DA031</t>
  </si>
  <si>
    <t>FITC IgG (H+L) Monkey Adsorbed Conjugate no EB</t>
  </si>
  <si>
    <t>DB777</t>
  </si>
  <si>
    <t>GENOVISION HLA DRB1*11</t>
  </si>
  <si>
    <t>DB784</t>
  </si>
  <si>
    <t>GENOVISION HLA-CW*03</t>
  </si>
  <si>
    <t>DB801</t>
  </si>
  <si>
    <t>GENOVISION HLA-B13</t>
  </si>
  <si>
    <t>DB802</t>
  </si>
  <si>
    <t>GENOVISION HLA-B14</t>
  </si>
  <si>
    <t>DB819</t>
  </si>
  <si>
    <t>GENOVISION HLA-b*39</t>
  </si>
  <si>
    <t>DB866</t>
  </si>
  <si>
    <t>W8 TARAXACUM VULGARE</t>
  </si>
  <si>
    <t>DB906</t>
  </si>
  <si>
    <t>F84 KIWI FRUIT</t>
  </si>
  <si>
    <t>DC761</t>
  </si>
  <si>
    <t>NEODISHER GK</t>
  </si>
  <si>
    <t>DD251</t>
  </si>
  <si>
    <t>QIAAMP DNA BLOOD MINI KIT /50/</t>
  </si>
  <si>
    <t>DD340</t>
  </si>
  <si>
    <t>Formaldehyd p.a. 1 l</t>
  </si>
  <si>
    <t>DD346</t>
  </si>
  <si>
    <t>GENOVISION HLA  A*31</t>
  </si>
  <si>
    <t>DD469</t>
  </si>
  <si>
    <t>W9 Plantago lanceolata</t>
  </si>
  <si>
    <t>DD486</t>
  </si>
  <si>
    <t>GENOVISION DNA Size Marker</t>
  </si>
  <si>
    <t>DE323</t>
  </si>
  <si>
    <t>GENOVISION HLA DRB1*04</t>
  </si>
  <si>
    <t>DE327</t>
  </si>
  <si>
    <t>T15 FRAXINUS AMERICANA</t>
  </si>
  <si>
    <t>DG641</t>
  </si>
  <si>
    <t>Blood DNA Isolation Mini Kit (Norgen Biotek), 50 izolací/bal.</t>
  </si>
  <si>
    <t>DG871</t>
  </si>
  <si>
    <t>Monoclonal antibody CD41a (klon 6C9) 1 ml</t>
  </si>
  <si>
    <t>DH235</t>
  </si>
  <si>
    <t>Monoclonal antibody CD49b clone CLB-tromb/4, 10G11</t>
  </si>
  <si>
    <t>DB892</t>
  </si>
  <si>
    <t>C5 AMPICILLOYL</t>
  </si>
  <si>
    <t>DC186</t>
  </si>
  <si>
    <t>F280 BLACK PEPPER</t>
  </si>
  <si>
    <t>DC366</t>
  </si>
  <si>
    <t>TRIZMA BASE Biotech.Performance Certified 1kg</t>
  </si>
  <si>
    <t>DC654</t>
  </si>
  <si>
    <t>e85 Chicken feathers</t>
  </si>
  <si>
    <t>DD446</t>
  </si>
  <si>
    <t>F20 ALMOND</t>
  </si>
  <si>
    <t>DD593</t>
  </si>
  <si>
    <t>F27 BEEF</t>
  </si>
  <si>
    <t>DE426</t>
  </si>
  <si>
    <t>Stop Soln. (6x100 Det.)</t>
  </si>
  <si>
    <t>DE727</t>
  </si>
  <si>
    <t>ImmunoCAP ECP Control (6x0,5ml)</t>
  </si>
  <si>
    <t>DF148</t>
  </si>
  <si>
    <t>Specific IgG4 Calibrators 1 curve</t>
  </si>
  <si>
    <t>DF438</t>
  </si>
  <si>
    <t>LABScreen Single antigen HLA Class I</t>
  </si>
  <si>
    <t>DF953</t>
  </si>
  <si>
    <t>Anti Beta 2 mikroglobulin (B1G6)</t>
  </si>
  <si>
    <t>DB442</t>
  </si>
  <si>
    <t>AbScreen HLA class II</t>
  </si>
  <si>
    <t>DB655</t>
  </si>
  <si>
    <t>CD3/CD19</t>
  </si>
  <si>
    <t>DD017</t>
  </si>
  <si>
    <t>AbScreen HLA class I</t>
  </si>
  <si>
    <t>DD488</t>
  </si>
  <si>
    <t>GENOVISION A*26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</si>
  <si>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</si>
  <si>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</si>
  <si>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</si>
  <si>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</si>
  <si>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</si>
  <si>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</si>
  <si>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</si>
  <si>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</si>
  <si>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</si>
  <si>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</si>
  <si>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</si>
  <si>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</si>
  <si>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Spotřeba zdravotnického materiálu - orientační přehled</t>
  </si>
  <si>
    <t>ON Data</t>
  </si>
  <si>
    <t>813 - Laboratoř alergologická a imunologická</t>
  </si>
  <si>
    <t>Zdravotní výkony vykázané na pracovišti v rámci ambulantní péče *</t>
  </si>
  <si>
    <t>4143</t>
  </si>
  <si>
    <t xml:space="preserve"> </t>
  </si>
  <si>
    <t>* Legenda</t>
  </si>
  <si>
    <t>Ambulantní péče znamená, že pacient v den poskytnutí zdravotní péče není hospitalizován ve FNOL</t>
  </si>
  <si>
    <t>beze jména</t>
  </si>
  <si>
    <t>Zdravotní výkony vykázané na pracovišti v rámci ambulantní péče dle lékařů *</t>
  </si>
  <si>
    <t>813</t>
  </si>
  <si>
    <t>V</t>
  </si>
  <si>
    <t>82241</t>
  </si>
  <si>
    <t>IN VITRO STIMULACE T LYMFOCYTŮ SPECIFICKÝMI ANTIGE</t>
  </si>
  <si>
    <t>86213</t>
  </si>
  <si>
    <t>URČOVÁNÍ HLA ANTIGENŮ I. TŘÍDY - KOMBINOVANÝ SET</t>
  </si>
  <si>
    <t>86217</t>
  </si>
  <si>
    <t>URČOVÁNÍ HLA-B 27</t>
  </si>
  <si>
    <t>86243</t>
  </si>
  <si>
    <t>URČOVÁNÍ HLA HAPLOTYPŮ A GENOTYPU Z RODINNÉ STUDIE</t>
  </si>
  <si>
    <t>86323</t>
  </si>
  <si>
    <t>CROSS - MATCH DÁRCŮ JEDNODUCHÝ A PRODLOUŽENÝ</t>
  </si>
  <si>
    <t>86327</t>
  </si>
  <si>
    <t>CROSS MATCH S DTT</t>
  </si>
  <si>
    <t>86413</t>
  </si>
  <si>
    <t>SCREENING PROTILÁTEK NA PANELU 30TI DÁRCŮ</t>
  </si>
  <si>
    <t>86421</t>
  </si>
  <si>
    <t>ROZMRAZOVÁNÍ LYMFOCYTŮ</t>
  </si>
  <si>
    <t>91111</t>
  </si>
  <si>
    <t>STANOVENÍ IgG1 RID</t>
  </si>
  <si>
    <t>91116</t>
  </si>
  <si>
    <t>STANOVENÍ IgG4 RID</t>
  </si>
  <si>
    <t>91131</t>
  </si>
  <si>
    <t>STANOVENÍ IgA</t>
  </si>
  <si>
    <t>91161</t>
  </si>
  <si>
    <t>STANOVENÍ C4 SLOŽKY KOMPLEMENTU</t>
  </si>
  <si>
    <t>91171</t>
  </si>
  <si>
    <t>STANOVENÍ IgG ELISA</t>
  </si>
  <si>
    <t>91211</t>
  </si>
  <si>
    <t>STANOVENÍ IgG PROTI POTRAVINOVÝM ALERGENŮM ELISA</t>
  </si>
  <si>
    <t>91237</t>
  </si>
  <si>
    <t>STANOVENÍ SPECIFICKÉHO IgE PROTI SMĚSÍM ALERGENŮ -</t>
  </si>
  <si>
    <t>91241</t>
  </si>
  <si>
    <t>STANOVENÍ SPECIFICKÉHO IgG4 PROTI JEDNOTLIVÝM ALER</t>
  </si>
  <si>
    <t>91261</t>
  </si>
  <si>
    <t>STANOVENÍ ANTI ENA Ab ELISA</t>
  </si>
  <si>
    <t>91267</t>
  </si>
  <si>
    <t>STANOVENÍ ANTI Sm Ab ELISA</t>
  </si>
  <si>
    <t>91271</t>
  </si>
  <si>
    <t>STANOVENÍ ANTI Scl-70 Ab ELISA</t>
  </si>
  <si>
    <t>91277</t>
  </si>
  <si>
    <t>STANOVENÍ p-ANCA ELISA</t>
  </si>
  <si>
    <t>91285</t>
  </si>
  <si>
    <t>STANOVENÍ REVMATOIDNÍHO FAKTORU IgM ELISA</t>
  </si>
  <si>
    <t>91287</t>
  </si>
  <si>
    <t>STANOVENÍ REVMATOIDNÍHO FAKTORU IgG ELISA</t>
  </si>
  <si>
    <t>91317</t>
  </si>
  <si>
    <t>PRŮKAZ ANTINUKLEÁRNÍCH PROTILÁTEK - JINÉ SUBSTRÁTY</t>
  </si>
  <si>
    <t>91427</t>
  </si>
  <si>
    <t>IZOLACE MONONUKLEÁRŮ Z PERIFERNÍ KRVE GRADIENTOVOU</t>
  </si>
  <si>
    <t>91431</t>
  </si>
  <si>
    <t>ZVLÁŠTĚ NÁROČNÉ IZOLACE BUNĚK GRADIENTOVOU CENTRIF</t>
  </si>
  <si>
    <t>91451</t>
  </si>
  <si>
    <t>STANOVENÍ OPSONOFAGOCYTÁRNÍHO INDEXU INGESCÍ MIKRO</t>
  </si>
  <si>
    <t>91487</t>
  </si>
  <si>
    <t>DETEKCE AUTOPROTILÁTEK METODOU NEPŘÍMÉ IMUNOFLUORE</t>
  </si>
  <si>
    <t>91501</t>
  </si>
  <si>
    <t>STANOVENÍ HLADIN REVMATOIDNÍHO FAKTORU (RF) NEFELO</t>
  </si>
  <si>
    <t>91557</t>
  </si>
  <si>
    <t>URČENÍ SPECIFICITY ANTI-HLA PROTILÁTEK V SÉRU METO</t>
  </si>
  <si>
    <t>91567</t>
  </si>
  <si>
    <t>IMUNOANALYTICKÉ STANOVENÍ AUTOPROTILÁTEK</t>
  </si>
  <si>
    <t>94191</t>
  </si>
  <si>
    <t>FOTOGRAFIE GELU</t>
  </si>
  <si>
    <t>97111</t>
  </si>
  <si>
    <t>SEPARACE SÉRA NEBO PLAZMY</t>
  </si>
  <si>
    <t>86123</t>
  </si>
  <si>
    <t>STATIM - CROSS MATCH NEPŘÍBUZNÝCH DÁRCŮ JEDNODUCHÝ</t>
  </si>
  <si>
    <t>91439</t>
  </si>
  <si>
    <t>IMUNOFENOTYPIZACE BUNĚČNÝCH SUBPOPULACÍ DLE POVRCH</t>
  </si>
  <si>
    <t>94119</t>
  </si>
  <si>
    <t>IZOLACE A UCHOVÁNÍ LIDSKÉ DNA (RNA)</t>
  </si>
  <si>
    <t>91153</t>
  </si>
  <si>
    <t>STANOVENÍ  C - REAKTIVNÍHO PROTEINU</t>
  </si>
  <si>
    <t>09119</t>
  </si>
  <si>
    <t xml:space="preserve">ODBĚR KRVE ZE ŽÍLY U DOSPĚLÉHO NEBO DÍTĚTE NAD 10 </t>
  </si>
  <si>
    <t>91565</t>
  </si>
  <si>
    <t>IMUNOANALYTICKÉ STANOVENÍ AUTOPROTILÁTEK PROTI TKÁ</t>
  </si>
  <si>
    <t>91323</t>
  </si>
  <si>
    <t>PRŮKAZ ANCA IF</t>
  </si>
  <si>
    <t>91355</t>
  </si>
  <si>
    <t>STANOVENÍ CIK METODOU PEG-IKEM</t>
  </si>
  <si>
    <t>22321</t>
  </si>
  <si>
    <t>URČENÍ SPECIFITY TROMBOCYTÁRNÍ PROTILÁTKY</t>
  </si>
  <si>
    <t>91129</t>
  </si>
  <si>
    <t>STANOVENÍ IgG</t>
  </si>
  <si>
    <t>91173</t>
  </si>
  <si>
    <t>STANOVENÍ IgA ELISA</t>
  </si>
  <si>
    <t>91259</t>
  </si>
  <si>
    <t>STANOVENÍ ANTI NUKLEOHISTON Ab ELISA</t>
  </si>
  <si>
    <t>91189</t>
  </si>
  <si>
    <t>STANOVENÍ IgE</t>
  </si>
  <si>
    <t>91133</t>
  </si>
  <si>
    <t>STANOVENÍ IgM</t>
  </si>
  <si>
    <t>91493</t>
  </si>
  <si>
    <t>IMUNOANALYTICKÉ STANOVENÍ AUTOPROTILÁTEK PROTI SPE</t>
  </si>
  <si>
    <t>91265</t>
  </si>
  <si>
    <t>STANOVENÍ ANTI SS-B/La Ab ELISA</t>
  </si>
  <si>
    <t>91263</t>
  </si>
  <si>
    <t>STANOVENÍ ANTI SS-A/Ro Ab ELISA</t>
  </si>
  <si>
    <t>94193</t>
  </si>
  <si>
    <t>ELEKTROFORÉZA NUKLEOVÝCH KYSELIN</t>
  </si>
  <si>
    <t>91449</t>
  </si>
  <si>
    <t>STANOVENÍ FAGOCYTÁRNÍ AKTIVITY LEUKOCYTŮ INGESCÍ P</t>
  </si>
  <si>
    <t>91255</t>
  </si>
  <si>
    <t>STANOVENÍ ANTI ss-DNA Ab ELISA</t>
  </si>
  <si>
    <t>91279</t>
  </si>
  <si>
    <t>STANOVENÍ c-ANCA ELISA</t>
  </si>
  <si>
    <t>91253</t>
  </si>
  <si>
    <t>STANOVENÍ ANTI ds-DNA Ab ELISA</t>
  </si>
  <si>
    <t>91289</t>
  </si>
  <si>
    <t>STANOVENÍ REVMATOIDNÍHO FAKTORU IgA ELISA</t>
  </si>
  <si>
    <t>91115</t>
  </si>
  <si>
    <t>STANOVENÍ IgG3 RID</t>
  </si>
  <si>
    <t>94199</t>
  </si>
  <si>
    <t>AMPLIFIKACE METODOU PCR</t>
  </si>
  <si>
    <t>91159</t>
  </si>
  <si>
    <t>STANOVENÍ C3 SLOŽKY KOMPLEMENTU</t>
  </si>
  <si>
    <t>91239</t>
  </si>
  <si>
    <t>STANOVENÍ EOSINOFILNÍHO KATIONICKÉHO PROTEINU (ECP</t>
  </si>
  <si>
    <t>91489</t>
  </si>
  <si>
    <t>IMUNOANALYTICKÉ STANOVENÍ AUTOPROTILÁTEK PROTI LKM</t>
  </si>
  <si>
    <t>94123</t>
  </si>
  <si>
    <t>PCR ANALÝZA LIDSKÉ DNA</t>
  </si>
  <si>
    <t>91199</t>
  </si>
  <si>
    <t>STANOVENÍ IgA PROTI POTRAVINOVÝM ALERGENŮM ELISA</t>
  </si>
  <si>
    <t>91235</t>
  </si>
  <si>
    <t>STANOVENÍ SPECIFICKÉHO IgE PROTI JEDNOTLIVÝM ALERG</t>
  </si>
  <si>
    <t>94215</t>
  </si>
  <si>
    <t>DOT BLOTTING DNA</t>
  </si>
  <si>
    <t>91269</t>
  </si>
  <si>
    <t>STANOVENÍ ANTI U1-RNP Ab ELISA</t>
  </si>
  <si>
    <t>22217</t>
  </si>
  <si>
    <t xml:space="preserve">SCREENINGOVÉ VYŠETŘENÍ TROMBOCYTÁRNÍCH PROTILÁTEK </t>
  </si>
  <si>
    <t>91149</t>
  </si>
  <si>
    <t>STANOVENÍ A1 - ANTITRYPSINU</t>
  </si>
  <si>
    <t>91113</t>
  </si>
  <si>
    <t>STANOVENÍ IgG2 RID</t>
  </si>
  <si>
    <t>86419</t>
  </si>
  <si>
    <t>ZMRAŽOVÁNÍ A UCHOVÁVÁNÍ LYMFOCYTŮ STUPŇOVITĚ</t>
  </si>
  <si>
    <t>91273</t>
  </si>
  <si>
    <t>STANOVENÍ ANTI GBM Ab ELISA</t>
  </si>
  <si>
    <t>91559</t>
  </si>
  <si>
    <t>86415</t>
  </si>
  <si>
    <t>SCREENING PROTILÁTEK NA PANELU 100 DÁRCŮ POMOCÍ DT</t>
  </si>
  <si>
    <t>86425</t>
  </si>
  <si>
    <t>URČENÍ SPECIFICITY PROTILÁTKY V SÉRU</t>
  </si>
  <si>
    <t>91283</t>
  </si>
  <si>
    <t xml:space="preserve">STANOVENÍ ANTISPERMATOZOIDÁLNÍCH PROTILÁTEK ELISA </t>
  </si>
  <si>
    <t>91125</t>
  </si>
  <si>
    <t>STANOVENÍ INHIBITORU C1 ESTERÁZY RID</t>
  </si>
  <si>
    <t>91363</t>
  </si>
  <si>
    <t>STANOVENÍ AKTIVITY INHIBITORU C1 ESTERÁZY</t>
  </si>
  <si>
    <t>91197</t>
  </si>
  <si>
    <t>STANOVENÍ CYTOKINU ELISA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</si>
  <si>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</si>
  <si>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</si>
  <si>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</si>
  <si>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</si>
  <si>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</si>
  <si>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</si>
  <si>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</si>
  <si>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</si>
  <si>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</si>
  <si>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</si>
  <si>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</si>
  <si>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</si>
  <si>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</si>
  <si>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</si>
  <si>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</si>
  <si>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</si>
  <si>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</si>
  <si>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</si>
  <si>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</si>
  <si>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</si>
  <si>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</si>
  <si>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</si>
  <si>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</si>
  <si>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</si>
  <si>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</si>
  <si>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</si>
  <si>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</si>
  <si>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</si>
  <si>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</si>
  <si>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86113</t>
  </si>
  <si>
    <t>STATIM CROSS - MATCH NEPŘÍBUZNÝCH DÁRCŮ JEDNODUCHÝ</t>
  </si>
  <si>
    <t>02</t>
  </si>
  <si>
    <t>03</t>
  </si>
  <si>
    <t>04</t>
  </si>
  <si>
    <t>05</t>
  </si>
  <si>
    <t>06</t>
  </si>
  <si>
    <t>86125</t>
  </si>
  <si>
    <t>07</t>
  </si>
  <si>
    <t>86121</t>
  </si>
  <si>
    <t>CROSS - MATCH NEPŘÍBUZNÝCH DÁRCŮ JEDNODUCHÝ SKUPIN</t>
  </si>
  <si>
    <t>08</t>
  </si>
  <si>
    <t>09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</si>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</sst>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02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164" fontId="3" fillId="0" borderId="56" xfId="53" applyNumberFormat="1" applyFont="1" applyFill="1" applyBorder="1"/>
    <xf numFmtId="9" fontId="3" fillId="0" borderId="56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1" xfId="0" applyFont="1" applyFill="1" applyBorder="1" applyAlignment="1"/>
    <xf numFmtId="0" fontId="3" fillId="2" borderId="54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2" xfId="0" applyFont="1" applyFill="1" applyBorder="1" applyAlignment="1">
      <alignment horizontal="center"/>
    </xf>
    <xf numFmtId="3" fontId="3" fillId="0" borderId="55" xfId="53" applyNumberFormat="1" applyFont="1" applyFill="1" applyBorder="1"/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0" fontId="31" fillId="2" borderId="42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49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6" xfId="0" applyNumberFormat="1" applyFont="1" applyFill="1" applyBorder="1"/>
    <xf numFmtId="9" fontId="39" fillId="2" borderId="50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7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7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59" xfId="0" applyNumberFormat="1" applyFont="1" applyFill="1" applyBorder="1"/>
    <xf numFmtId="3" fontId="53" fillId="8" borderId="60" xfId="0" applyNumberFormat="1" applyFont="1" applyFill="1" applyBorder="1"/>
    <xf numFmtId="3" fontId="53" fillId="8" borderId="59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39" fillId="2" borderId="63" xfId="0" applyNumberFormat="1" applyFont="1" applyFill="1" applyBorder="1" applyAlignment="1">
      <alignment horizontal="center" vertical="center"/>
    </xf>
    <xf numFmtId="0" fontId="39" fillId="2" borderId="64" xfId="0" applyFont="1" applyFill="1" applyBorder="1" applyAlignment="1">
      <alignment horizontal="center" vertical="center"/>
    </xf>
    <xf numFmtId="3" fontId="55" fillId="2" borderId="66" xfId="0" applyNumberFormat="1" applyFont="1" applyFill="1" applyBorder="1" applyAlignment="1">
      <alignment horizontal="center" vertical="center" wrapText="1"/>
    </xf>
    <xf numFmtId="0" fontId="55" fillId="2" borderId="67" xfId="0" applyFont="1" applyFill="1" applyBorder="1" applyAlignment="1">
      <alignment horizontal="center" vertical="center" wrapText="1"/>
    </xf>
    <xf numFmtId="0" fontId="39" fillId="2" borderId="69" xfId="0" applyFont="1" applyFill="1" applyBorder="1" applyAlignment="1"/>
    <xf numFmtId="0" fontId="39" fillId="2" borderId="71" xfId="0" applyFont="1" applyFill="1" applyBorder="1" applyAlignment="1">
      <alignment horizontal="left" indent="1"/>
    </xf>
    <xf numFmtId="0" fontId="39" fillId="2" borderId="77" xfId="0" applyFont="1" applyFill="1" applyBorder="1" applyAlignment="1">
      <alignment horizontal="left" indent="1"/>
    </xf>
    <xf numFmtId="0" fontId="39" fillId="4" borderId="69" xfId="0" applyFont="1" applyFill="1" applyBorder="1" applyAlignment="1"/>
    <xf numFmtId="0" fontId="39" fillId="4" borderId="71" xfId="0" applyFont="1" applyFill="1" applyBorder="1" applyAlignment="1">
      <alignment horizontal="left" indent="1"/>
    </xf>
    <xf numFmtId="0" fontId="39" fillId="4" borderId="82" xfId="0" applyFont="1" applyFill="1" applyBorder="1" applyAlignment="1">
      <alignment horizontal="left" indent="1"/>
    </xf>
    <xf numFmtId="0" fontId="32" fillId="2" borderId="71" xfId="0" quotePrefix="1" applyFont="1" applyFill="1" applyBorder="1" applyAlignment="1">
      <alignment horizontal="left" indent="2"/>
    </xf>
    <xf numFmtId="0" fontId="32" fillId="2" borderId="77" xfId="0" quotePrefix="1" applyFont="1" applyFill="1" applyBorder="1" applyAlignment="1">
      <alignment horizontal="left" indent="2"/>
    </xf>
    <xf numFmtId="0" fontId="39" fillId="2" borderId="69" xfId="0" applyFont="1" applyFill="1" applyBorder="1" applyAlignment="1">
      <alignment horizontal="left" indent="1"/>
    </xf>
    <xf numFmtId="0" fontId="39" fillId="2" borderId="82" xfId="0" applyFont="1" applyFill="1" applyBorder="1" applyAlignment="1">
      <alignment horizontal="left" indent="1"/>
    </xf>
    <xf numFmtId="0" fontId="39" fillId="4" borderId="77" xfId="0" applyFont="1" applyFill="1" applyBorder="1" applyAlignment="1">
      <alignment horizontal="left" indent="1"/>
    </xf>
    <xf numFmtId="0" fontId="32" fillId="0" borderId="87" xfId="0" applyFont="1" applyBorder="1"/>
    <xf numFmtId="3" fontId="32" fillId="0" borderId="87" xfId="0" applyNumberFormat="1" applyFont="1" applyBorder="1"/>
    <xf numFmtId="0" fontId="39" fillId="4" borderId="61" xfId="0" applyFont="1" applyFill="1" applyBorder="1" applyAlignment="1">
      <alignment horizontal="center" vertical="center"/>
    </xf>
    <xf numFmtId="0" fontId="39" fillId="4" borderId="51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6" xfId="0" applyNumberFormat="1" applyFont="1" applyFill="1" applyBorder="1" applyAlignment="1">
      <alignment horizontal="center" vertical="center"/>
    </xf>
    <xf numFmtId="3" fontId="55" fillId="2" borderId="84" xfId="0" applyNumberFormat="1" applyFont="1" applyFill="1" applyBorder="1" applyAlignment="1">
      <alignment horizontal="center" vertical="center" wrapText="1"/>
    </xf>
    <xf numFmtId="173" fontId="39" fillId="4" borderId="70" xfId="0" applyNumberFormat="1" applyFont="1" applyFill="1" applyBorder="1" applyAlignment="1"/>
    <xf numFmtId="173" fontId="39" fillId="4" borderId="63" xfId="0" applyNumberFormat="1" applyFont="1" applyFill="1" applyBorder="1" applyAlignment="1"/>
    <xf numFmtId="173" fontId="39" fillId="4" borderId="64" xfId="0" applyNumberFormat="1" applyFont="1" applyFill="1" applyBorder="1" applyAlignment="1"/>
    <xf numFmtId="173" fontId="39" fillId="0" borderId="72" xfId="0" applyNumberFormat="1" applyFont="1" applyBorder="1"/>
    <xf numFmtId="173" fontId="32" fillId="0" borderId="76" xfId="0" applyNumberFormat="1" applyFont="1" applyBorder="1"/>
    <xf numFmtId="173" fontId="32" fillId="0" borderId="74" xfId="0" applyNumberFormat="1" applyFont="1" applyBorder="1"/>
    <xf numFmtId="173" fontId="39" fillId="0" borderId="83" xfId="0" applyNumberFormat="1" applyFont="1" applyBorder="1"/>
    <xf numFmtId="173" fontId="32" fillId="0" borderId="84" xfId="0" applyNumberFormat="1" applyFont="1" applyBorder="1"/>
    <xf numFmtId="173" fontId="32" fillId="0" borderId="67" xfId="0" applyNumberFormat="1" applyFont="1" applyBorder="1"/>
    <xf numFmtId="173" fontId="39" fillId="2" borderId="85" xfId="0" applyNumberFormat="1" applyFont="1" applyFill="1" applyBorder="1" applyAlignment="1"/>
    <xf numFmtId="173" fontId="39" fillId="2" borderId="63" xfId="0" applyNumberFormat="1" applyFont="1" applyFill="1" applyBorder="1" applyAlignment="1"/>
    <xf numFmtId="173" fontId="39" fillId="2" borderId="64" xfId="0" applyNumberFormat="1" applyFont="1" applyFill="1" applyBorder="1" applyAlignment="1"/>
    <xf numFmtId="173" fontId="39" fillId="0" borderId="78" xfId="0" applyNumberFormat="1" applyFont="1" applyBorder="1"/>
    <xf numFmtId="173" fontId="32" fillId="0" borderId="79" xfId="0" applyNumberFormat="1" applyFont="1" applyBorder="1"/>
    <xf numFmtId="173" fontId="32" fillId="0" borderId="80" xfId="0" applyNumberFormat="1" applyFont="1" applyBorder="1"/>
    <xf numFmtId="173" fontId="39" fillId="0" borderId="70" xfId="0" applyNumberFormat="1" applyFont="1" applyBorder="1"/>
    <xf numFmtId="173" fontId="32" fillId="0" borderId="86" xfId="0" applyNumberFormat="1" applyFont="1" applyBorder="1"/>
    <xf numFmtId="173" fontId="32" fillId="0" borderId="64" xfId="0" applyNumberFormat="1" applyFont="1" applyBorder="1"/>
    <xf numFmtId="174" fontId="39" fillId="2" borderId="70" xfId="0" applyNumberFormat="1" applyFont="1" applyFill="1" applyBorder="1" applyAlignment="1"/>
    <xf numFmtId="174" fontId="32" fillId="2" borderId="63" xfId="0" applyNumberFormat="1" applyFont="1" applyFill="1" applyBorder="1" applyAlignment="1"/>
    <xf numFmtId="174" fontId="32" fillId="2" borderId="64" xfId="0" applyNumberFormat="1" applyFont="1" applyFill="1" applyBorder="1" applyAlignment="1"/>
    <xf numFmtId="174" fontId="39" fillId="0" borderId="72" xfId="0" applyNumberFormat="1" applyFont="1" applyBorder="1"/>
    <xf numFmtId="174" fontId="32" fillId="0" borderId="73" xfId="0" applyNumberFormat="1" applyFont="1" applyBorder="1"/>
    <xf numFmtId="174" fontId="32" fillId="0" borderId="74" xfId="0" applyNumberFormat="1" applyFont="1" applyBorder="1"/>
    <xf numFmtId="174" fontId="32" fillId="0" borderId="76" xfId="0" applyNumberFormat="1" applyFont="1" applyBorder="1"/>
    <xf numFmtId="174" fontId="39" fillId="0" borderId="78" xfId="0" applyNumberFormat="1" applyFont="1" applyBorder="1"/>
    <xf numFmtId="174" fontId="32" fillId="0" borderId="79" xfId="0" applyNumberFormat="1" applyFont="1" applyBorder="1"/>
    <xf numFmtId="174" fontId="32" fillId="0" borderId="80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39" fillId="4" borderId="70" xfId="0" applyNumberFormat="1" applyFont="1" applyFill="1" applyBorder="1" applyAlignment="1">
      <alignment horizontal="center"/>
    </xf>
    <xf numFmtId="175" fontId="39" fillId="0" borderId="78" xfId="0" applyNumberFormat="1" applyFont="1" applyBorder="1"/>
    <xf numFmtId="0" fontId="31" fillId="2" borderId="93" xfId="74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5" xfId="0" applyFont="1" applyFill="1" applyBorder="1"/>
    <xf numFmtId="0" fontId="32" fillId="0" borderId="76" xfId="0" applyFont="1" applyBorder="1" applyAlignment="1"/>
    <xf numFmtId="9" fontId="32" fillId="0" borderId="74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2" fillId="0" borderId="87" xfId="0" applyFont="1" applyFill="1" applyBorder="1" applyAlignment="1"/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9" fillId="0" borderId="72" xfId="0" applyNumberFormat="1" applyFont="1" applyBorder="1"/>
    <xf numFmtId="9" fontId="32" fillId="0" borderId="76" xfId="0" applyNumberFormat="1" applyFont="1" applyBorder="1"/>
    <xf numFmtId="9" fontId="32" fillId="0" borderId="74" xfId="0" applyNumberFormat="1" applyFont="1" applyBorder="1"/>
    <xf numFmtId="0" fontId="40" fillId="0" borderId="87" xfId="0" applyFont="1" applyFill="1" applyBorder="1" applyAlignment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58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3" xfId="81" applyFont="1" applyFill="1" applyBorder="1" applyAlignment="1">
      <alignment horizontal="center"/>
    </xf>
    <xf numFmtId="0" fontId="31" fillId="2" borderId="91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92" xfId="81" applyFont="1" applyFill="1" applyBorder="1" applyAlignment="1">
      <alignment horizontal="center"/>
    </xf>
    <xf numFmtId="0" fontId="31" fillId="2" borderId="83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96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5" xfId="80" applyNumberFormat="1" applyFont="1" applyFill="1" applyBorder="1" applyAlignment="1">
      <alignment horizontal="left"/>
    </xf>
    <xf numFmtId="3" fontId="3" fillId="2" borderId="85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6" fontId="39" fillId="2" borderId="62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39" fillId="2" borderId="50" xfId="0" applyFont="1" applyFill="1" applyBorder="1" applyAlignment="1">
      <alignment vertical="center"/>
    </xf>
    <xf numFmtId="3" fontId="31" fillId="2" borderId="52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94" xfId="26" applyNumberFormat="1" applyFont="1" applyFill="1" applyBorder="1" applyAlignment="1">
      <alignment horizontal="center"/>
    </xf>
    <xf numFmtId="3" fontId="31" fillId="2" borderId="87" xfId="26" applyNumberFormat="1" applyFont="1" applyFill="1" applyBorder="1" applyAlignment="1">
      <alignment horizontal="center"/>
    </xf>
    <xf numFmtId="3" fontId="31" fillId="2" borderId="62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2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4" fillId="2" borderId="43" xfId="0" applyNumberFormat="1" applyFont="1" applyFill="1" applyBorder="1" applyAlignment="1">
      <alignment horizontal="center" vertical="top"/>
    </xf>
    <xf numFmtId="0" fontId="31" fillId="2" borderId="61" xfId="0" applyNumberFormat="1" applyFont="1" applyFill="1" applyBorder="1" applyAlignment="1">
      <alignment horizontal="center" vertical="top"/>
    </xf>
    <xf numFmtId="0" fontId="31" fillId="2" borderId="61" xfId="0" applyFont="1" applyFill="1" applyBorder="1" applyAlignment="1">
      <alignment horizontal="center" vertical="top" wrapText="1"/>
    </xf>
    <xf numFmtId="0" fontId="31" fillId="2" borderId="52" xfId="0" quotePrefix="1" applyNumberFormat="1" applyFont="1" applyFill="1" applyBorder="1" applyAlignment="1">
      <alignment horizontal="center"/>
    </xf>
    <xf numFmtId="0" fontId="31" fillId="2" borderId="43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3" xfId="0" applyNumberFormat="1" applyFont="1" applyFill="1" applyBorder="1" applyAlignment="1">
      <alignment horizontal="center" vertical="top"/>
    </xf>
    <xf numFmtId="3" fontId="33" fillId="9" borderId="98" xfId="0" applyNumberFormat="1" applyFont="1" applyFill="1" applyBorder="1" applyAlignment="1">
      <alignment horizontal="right" vertical="top"/>
    </xf>
    <xf numFmtId="3" fontId="33" fillId="9" borderId="99" xfId="0" applyNumberFormat="1" applyFont="1" applyFill="1" applyBorder="1" applyAlignment="1">
      <alignment horizontal="right" vertical="top"/>
    </xf>
    <xf numFmtId="176" fontId="33" fillId="9" borderId="100" xfId="0" applyNumberFormat="1" applyFont="1" applyFill="1" applyBorder="1" applyAlignment="1">
      <alignment horizontal="right" vertical="top"/>
    </xf>
    <xf numFmtId="3" fontId="33" fillId="0" borderId="98" xfId="0" applyNumberFormat="1" applyFont="1" applyBorder="1" applyAlignment="1">
      <alignment horizontal="right" vertical="top"/>
    </xf>
    <xf numFmtId="176" fontId="33" fillId="9" borderId="101" xfId="0" applyNumberFormat="1" applyFont="1" applyFill="1" applyBorder="1" applyAlignment="1">
      <alignment horizontal="right" vertical="top"/>
    </xf>
    <xf numFmtId="3" fontId="35" fillId="9" borderId="103" xfId="0" applyNumberFormat="1" applyFont="1" applyFill="1" applyBorder="1" applyAlignment="1">
      <alignment horizontal="right" vertical="top"/>
    </xf>
    <xf numFmtId="3" fontId="35" fillId="9" borderId="104" xfId="0" applyNumberFormat="1" applyFont="1" applyFill="1" applyBorder="1" applyAlignment="1">
      <alignment horizontal="right" vertical="top"/>
    </xf>
    <xf numFmtId="0" fontId="35" fillId="9" borderId="105" xfId="0" applyFont="1" applyFill="1" applyBorder="1" applyAlignment="1">
      <alignment horizontal="right" vertical="top"/>
    </xf>
    <xf numFmtId="3" fontId="35" fillId="0" borderId="103" xfId="0" applyNumberFormat="1" applyFont="1" applyBorder="1" applyAlignment="1">
      <alignment horizontal="right" vertical="top"/>
    </xf>
    <xf numFmtId="0" fontId="35" fillId="9" borderId="106" xfId="0" applyFont="1" applyFill="1" applyBorder="1" applyAlignment="1">
      <alignment horizontal="right" vertical="top"/>
    </xf>
    <xf numFmtId="0" fontId="33" fillId="9" borderId="100" xfId="0" applyFont="1" applyFill="1" applyBorder="1" applyAlignment="1">
      <alignment horizontal="right" vertical="top"/>
    </xf>
    <xf numFmtId="0" fontId="33" fillId="9" borderId="101" xfId="0" applyFont="1" applyFill="1" applyBorder="1" applyAlignment="1">
      <alignment horizontal="right" vertical="top"/>
    </xf>
    <xf numFmtId="176" fontId="35" fillId="9" borderId="105" xfId="0" applyNumberFormat="1" applyFont="1" applyFill="1" applyBorder="1" applyAlignment="1">
      <alignment horizontal="right" vertical="top"/>
    </xf>
    <xf numFmtId="176" fontId="35" fillId="9" borderId="106" xfId="0" applyNumberFormat="1" applyFont="1" applyFill="1" applyBorder="1" applyAlignment="1">
      <alignment horizontal="right" vertical="top"/>
    </xf>
    <xf numFmtId="3" fontId="33" fillId="9" borderId="0" xfId="0" applyNumberFormat="1" applyFont="1" applyFill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3" fontId="35" fillId="0" borderId="108" xfId="0" applyNumberFormat="1" applyFont="1" applyBorder="1" applyAlignment="1">
      <alignment horizontal="right" vertical="top"/>
    </xf>
    <xf numFmtId="0" fontId="35" fillId="0" borderId="109" xfId="0" applyFont="1" applyBorder="1" applyAlignment="1">
      <alignment horizontal="right" vertical="top"/>
    </xf>
    <xf numFmtId="176" fontId="35" fillId="9" borderId="110" xfId="0" applyNumberFormat="1" applyFont="1" applyFill="1" applyBorder="1" applyAlignment="1">
      <alignment horizontal="right" vertical="top"/>
    </xf>
    <xf numFmtId="0" fontId="37" fillId="10" borderId="97" xfId="0" applyFont="1" applyFill="1" applyBorder="1" applyAlignment="1">
      <alignment vertical="top"/>
    </xf>
    <xf numFmtId="0" fontId="37" fillId="10" borderId="97" xfId="0" applyFont="1" applyFill="1" applyBorder="1" applyAlignment="1">
      <alignment vertical="top" indent="2"/>
    </xf>
    <xf numFmtId="0" fontId="37" fillId="10" borderId="97" xfId="0" applyFont="1" applyFill="1" applyBorder="1" applyAlignment="1">
      <alignment vertical="top" indent="4"/>
    </xf>
    <xf numFmtId="0" fontId="38" fillId="10" borderId="102" xfId="0" applyFont="1" applyFill="1" applyBorder="1" applyAlignment="1">
      <alignment vertical="top" indent="6"/>
    </xf>
    <xf numFmtId="0" fontId="37" fillId="10" borderId="97" xfId="0" applyFont="1" applyFill="1" applyBorder="1" applyAlignment="1">
      <alignment vertical="top" indent="8"/>
    </xf>
    <xf numFmtId="0" fontId="38" fillId="10" borderId="102" xfId="0" applyFont="1" applyFill="1" applyBorder="1" applyAlignment="1">
      <alignment vertical="top" indent="2"/>
    </xf>
    <xf numFmtId="0" fontId="37" fillId="10" borderId="97" xfId="0" applyFont="1" applyFill="1" applyBorder="1" applyAlignment="1">
      <alignment vertical="top" indent="6"/>
    </xf>
    <xf numFmtId="0" fontId="38" fillId="10" borderId="102" xfId="0" applyFont="1" applyFill="1" applyBorder="1" applyAlignment="1">
      <alignment vertical="top" indent="4"/>
    </xf>
    <xf numFmtId="0" fontId="38" fillId="10" borderId="102" xfId="0" applyFont="1" applyFill="1" applyBorder="1" applyAlignment="1">
      <alignment vertical="top"/>
    </xf>
    <xf numFmtId="0" fontId="32" fillId="10" borderId="97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1" xfId="53" applyNumberFormat="1" applyFont="1" applyFill="1" applyBorder="1" applyAlignment="1">
      <alignment horizontal="left"/>
    </xf>
    <xf numFmtId="164" fontId="31" fillId="2" borderId="112" xfId="53" applyNumberFormat="1" applyFont="1" applyFill="1" applyBorder="1" applyAlignment="1">
      <alignment horizontal="left"/>
    </xf>
    <xf numFmtId="164" fontId="31" fillId="2" borderId="48" xfId="53" applyNumberFormat="1" applyFont="1" applyFill="1" applyBorder="1" applyAlignment="1">
      <alignment horizontal="left"/>
    </xf>
    <xf numFmtId="3" fontId="31" fillId="2" borderId="48" xfId="53" applyNumberFormat="1" applyFont="1" applyFill="1" applyBorder="1" applyAlignment="1">
      <alignment horizontal="left"/>
    </xf>
    <xf numFmtId="3" fontId="31" fillId="2" borderId="53" xfId="53" applyNumberFormat="1" applyFont="1" applyFill="1" applyBorder="1" applyAlignment="1">
      <alignment horizontal="left"/>
    </xf>
    <xf numFmtId="0" fontId="32" fillId="0" borderId="63" xfId="0" applyFont="1" applyFill="1" applyBorder="1"/>
    <xf numFmtId="0" fontId="32" fillId="0" borderId="64" xfId="0" applyFont="1" applyFill="1" applyBorder="1"/>
    <xf numFmtId="164" fontId="32" fillId="0" borderId="64" xfId="0" applyNumberFormat="1" applyFont="1" applyFill="1" applyBorder="1"/>
    <xf numFmtId="164" fontId="32" fillId="0" borderId="64" xfId="0" applyNumberFormat="1" applyFont="1" applyFill="1" applyBorder="1" applyAlignment="1">
      <alignment horizontal="right"/>
    </xf>
    <xf numFmtId="3" fontId="32" fillId="0" borderId="64" xfId="0" applyNumberFormat="1" applyFont="1" applyFill="1" applyBorder="1"/>
    <xf numFmtId="3" fontId="32" fillId="0" borderId="65" xfId="0" applyNumberFormat="1" applyFont="1" applyFill="1" applyBorder="1"/>
    <xf numFmtId="0" fontId="32" fillId="0" borderId="73" xfId="0" applyFont="1" applyFill="1" applyBorder="1"/>
    <xf numFmtId="0" fontId="32" fillId="0" borderId="74" xfId="0" applyFont="1" applyFill="1" applyBorder="1"/>
    <xf numFmtId="164" fontId="32" fillId="0" borderId="74" xfId="0" applyNumberFormat="1" applyFont="1" applyFill="1" applyBorder="1"/>
    <xf numFmtId="164" fontId="32" fillId="0" borderId="74" xfId="0" applyNumberFormat="1" applyFont="1" applyFill="1" applyBorder="1" applyAlignment="1">
      <alignment horizontal="right"/>
    </xf>
    <xf numFmtId="3" fontId="32" fillId="0" borderId="74" xfId="0" applyNumberFormat="1" applyFont="1" applyFill="1" applyBorder="1"/>
    <xf numFmtId="3" fontId="32" fillId="0" borderId="75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" fillId="2" borderId="111" xfId="79" applyFont="1" applyFill="1" applyBorder="1" applyAlignment="1">
      <alignment horizontal="left"/>
    </xf>
    <xf numFmtId="3" fontId="3" fillId="2" borderId="80" xfId="80" applyNumberFormat="1" applyFont="1" applyFill="1" applyBorder="1"/>
    <xf numFmtId="3" fontId="3" fillId="2" borderId="81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9" fontId="3" fillId="2" borderId="81" xfId="80" applyNumberFormat="1" applyFont="1" applyFill="1" applyBorder="1"/>
    <xf numFmtId="0" fontId="39" fillId="0" borderId="63" xfId="0" applyFont="1" applyFill="1" applyBorder="1"/>
    <xf numFmtId="9" fontId="32" fillId="0" borderId="64" xfId="0" applyNumberFormat="1" applyFont="1" applyFill="1" applyBorder="1"/>
    <xf numFmtId="9" fontId="32" fillId="0" borderId="65" xfId="0" applyNumberFormat="1" applyFont="1" applyFill="1" applyBorder="1"/>
    <xf numFmtId="9" fontId="32" fillId="0" borderId="67" xfId="0" applyNumberFormat="1" applyFont="1" applyFill="1" applyBorder="1"/>
    <xf numFmtId="9" fontId="32" fillId="0" borderId="68" xfId="0" applyNumberFormat="1" applyFont="1" applyFill="1" applyBorder="1"/>
    <xf numFmtId="0" fontId="39" fillId="0" borderId="93" xfId="0" applyFont="1" applyFill="1" applyBorder="1"/>
    <xf numFmtId="0" fontId="39" fillId="0" borderId="92" xfId="0" applyFont="1" applyFill="1" applyBorder="1" applyAlignment="1">
      <alignment horizontal="left" indent="1"/>
    </xf>
    <xf numFmtId="9" fontId="32" fillId="0" borderId="86" xfId="0" applyNumberFormat="1" applyFont="1" applyFill="1" applyBorder="1"/>
    <xf numFmtId="9" fontId="32" fillId="0" borderId="84" xfId="0" applyNumberFormat="1" applyFont="1" applyFill="1" applyBorder="1"/>
    <xf numFmtId="3" fontId="32" fillId="0" borderId="63" xfId="0" applyNumberFormat="1" applyFont="1" applyFill="1" applyBorder="1"/>
    <xf numFmtId="3" fontId="32" fillId="0" borderId="66" xfId="0" applyNumberFormat="1" applyFont="1" applyFill="1" applyBorder="1"/>
    <xf numFmtId="9" fontId="32" fillId="0" borderId="90" xfId="0" applyNumberFormat="1" applyFont="1" applyFill="1" applyBorder="1"/>
    <xf numFmtId="9" fontId="32" fillId="0" borderId="89" xfId="0" applyNumberFormat="1" applyFont="1" applyFill="1" applyBorder="1"/>
    <xf numFmtId="173" fontId="39" fillId="4" borderId="113" xfId="0" applyNumberFormat="1" applyFont="1" applyFill="1" applyBorder="1" applyAlignment="1">
      <alignment horizontal="center"/>
    </xf>
    <xf numFmtId="173" fontId="39" fillId="4" borderId="114" xfId="0" applyNumberFormat="1" applyFont="1" applyFill="1" applyBorder="1" applyAlignment="1">
      <alignment horizontal="center"/>
    </xf>
    <xf numFmtId="173" fontId="32" fillId="0" borderId="115" xfId="0" applyNumberFormat="1" applyFont="1" applyBorder="1" applyAlignment="1">
      <alignment horizontal="right"/>
    </xf>
    <xf numFmtId="173" fontId="32" fillId="0" borderId="116" xfId="0" applyNumberFormat="1" applyFont="1" applyBorder="1" applyAlignment="1">
      <alignment horizontal="right"/>
    </xf>
    <xf numFmtId="173" fontId="32" fillId="0" borderId="116" xfId="0" applyNumberFormat="1" applyFont="1" applyBorder="1" applyAlignment="1">
      <alignment horizontal="right" wrapText="1"/>
    </xf>
    <xf numFmtId="175" fontId="32" fillId="0" borderId="115" xfId="0" applyNumberFormat="1" applyFont="1" applyBorder="1" applyAlignment="1">
      <alignment horizontal="right"/>
    </xf>
    <xf numFmtId="175" fontId="32" fillId="0" borderId="116" xfId="0" applyNumberFormat="1" applyFont="1" applyBorder="1" applyAlignment="1">
      <alignment horizontal="right"/>
    </xf>
    <xf numFmtId="173" fontId="32" fillId="0" borderId="117" xfId="0" applyNumberFormat="1" applyFont="1" applyBorder="1" applyAlignment="1">
      <alignment horizontal="right"/>
    </xf>
    <xf numFmtId="173" fontId="32" fillId="0" borderId="118" xfId="0" applyNumberFormat="1" applyFont="1" applyBorder="1" applyAlignment="1">
      <alignment horizontal="right"/>
    </xf>
    <xf numFmtId="0" fontId="39" fillId="2" borderId="90" xfId="0" applyFont="1" applyFill="1" applyBorder="1" applyAlignment="1">
      <alignment horizontal="center" vertical="center"/>
    </xf>
    <xf numFmtId="0" fontId="55" fillId="2" borderId="89" xfId="0" applyFont="1" applyFill="1" applyBorder="1" applyAlignment="1">
      <alignment horizontal="center" vertical="center" wrapText="1"/>
    </xf>
    <xf numFmtId="174" fontId="32" fillId="2" borderId="90" xfId="0" applyNumberFormat="1" applyFont="1" applyFill="1" applyBorder="1" applyAlignment="1"/>
    <xf numFmtId="174" fontId="32" fillId="0" borderId="88" xfId="0" applyNumberFormat="1" applyFont="1" applyBorder="1"/>
    <xf numFmtId="174" fontId="32" fillId="0" borderId="119" xfId="0" applyNumberFormat="1" applyFont="1" applyBorder="1"/>
    <xf numFmtId="173" fontId="39" fillId="4" borderId="90" xfId="0" applyNumberFormat="1" applyFont="1" applyFill="1" applyBorder="1" applyAlignment="1"/>
    <xf numFmtId="173" fontId="32" fillId="0" borderId="88" xfId="0" applyNumberFormat="1" applyFont="1" applyBorder="1"/>
    <xf numFmtId="173" fontId="32" fillId="0" borderId="89" xfId="0" applyNumberFormat="1" applyFont="1" applyBorder="1"/>
    <xf numFmtId="173" fontId="39" fillId="2" borderId="90" xfId="0" applyNumberFormat="1" applyFont="1" applyFill="1" applyBorder="1" applyAlignment="1"/>
    <xf numFmtId="173" fontId="32" fillId="0" borderId="119" xfId="0" applyNumberFormat="1" applyFont="1" applyBorder="1"/>
    <xf numFmtId="173" fontId="32" fillId="0" borderId="90" xfId="0" applyNumberFormat="1" applyFont="1" applyBorder="1"/>
    <xf numFmtId="9" fontId="32" fillId="0" borderId="88" xfId="0" applyNumberFormat="1" applyFont="1" applyBorder="1"/>
    <xf numFmtId="173" fontId="39" fillId="4" borderId="120" xfId="0" applyNumberFormat="1" applyFont="1" applyFill="1" applyBorder="1" applyAlignment="1">
      <alignment horizontal="center"/>
    </xf>
    <xf numFmtId="173" fontId="32" fillId="0" borderId="121" xfId="0" applyNumberFormat="1" applyFont="1" applyBorder="1" applyAlignment="1">
      <alignment horizontal="right"/>
    </xf>
    <xf numFmtId="175" fontId="32" fillId="0" borderId="121" xfId="0" applyNumberFormat="1" applyFont="1" applyBorder="1" applyAlignment="1">
      <alignment horizontal="right"/>
    </xf>
    <xf numFmtId="173" fontId="32" fillId="0" borderId="122" xfId="0" applyNumberFormat="1" applyFont="1" applyBorder="1" applyAlignment="1">
      <alignment horizontal="right"/>
    </xf>
    <xf numFmtId="0" fontId="0" fillId="0" borderId="15" xfId="0" applyBorder="1"/>
    <xf numFmtId="173" fontId="39" fillId="4" borderId="69" xfId="0" applyNumberFormat="1" applyFont="1" applyFill="1" applyBorder="1" applyAlignment="1">
      <alignment horizontal="center"/>
    </xf>
    <xf numFmtId="173" fontId="32" fillId="0" borderId="71" xfId="0" applyNumberFormat="1" applyFont="1" applyBorder="1" applyAlignment="1">
      <alignment horizontal="right"/>
    </xf>
    <xf numFmtId="175" fontId="32" fillId="0" borderId="71" xfId="0" applyNumberFormat="1" applyFont="1" applyBorder="1" applyAlignment="1">
      <alignment horizontal="right"/>
    </xf>
    <xf numFmtId="173" fontId="32" fillId="0" borderId="82" xfId="0" applyNumberFormat="1" applyFont="1" applyBorder="1" applyAlignment="1">
      <alignment horizontal="right"/>
    </xf>
    <xf numFmtId="0" fontId="32" fillId="2" borderId="53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69" fontId="32" fillId="0" borderId="27" xfId="0" applyNumberFormat="1" applyFont="1" applyFill="1" applyBorder="1"/>
    <xf numFmtId="0" fontId="32" fillId="0" borderId="27" xfId="0" applyFont="1" applyFill="1" applyBorder="1"/>
    <xf numFmtId="0" fontId="39" fillId="0" borderId="19" xfId="0" applyFont="1" applyFill="1" applyBorder="1"/>
    <xf numFmtId="169" fontId="32" fillId="0" borderId="64" xfId="0" applyNumberFormat="1" applyFont="1" applyFill="1" applyBorder="1"/>
    <xf numFmtId="169" fontId="32" fillId="0" borderId="67" xfId="0" applyNumberFormat="1" applyFont="1" applyFill="1" applyBorder="1"/>
    <xf numFmtId="0" fontId="39" fillId="0" borderId="66" xfId="0" applyFont="1" applyFill="1" applyBorder="1"/>
    <xf numFmtId="0" fontId="59" fillId="0" borderId="0" xfId="0" applyFont="1" applyFill="1"/>
    <xf numFmtId="0" fontId="60" fillId="0" borderId="0" xfId="0" applyFont="1" applyFill="1"/>
    <xf numFmtId="0" fontId="31" fillId="2" borderId="16" xfId="26" applyNumberFormat="1" applyFont="1" applyFill="1" applyBorder="1"/>
    <xf numFmtId="3" fontId="32" fillId="0" borderId="27" xfId="0" applyNumberFormat="1" applyFont="1" applyFill="1" applyBorder="1"/>
    <xf numFmtId="169" fontId="32" fillId="0" borderId="20" xfId="0" applyNumberFormat="1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9" fontId="32" fillId="0" borderId="74" xfId="0" applyNumberFormat="1" applyFont="1" applyFill="1" applyBorder="1"/>
    <xf numFmtId="169" fontId="32" fillId="0" borderId="74" xfId="0" applyNumberFormat="1" applyFont="1" applyFill="1" applyBorder="1"/>
    <xf numFmtId="9" fontId="32" fillId="0" borderId="75" xfId="0" applyNumberFormat="1" applyFont="1" applyFill="1" applyBorder="1"/>
    <xf numFmtId="0" fontId="39" fillId="0" borderId="73" xfId="0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1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Graf'!$B$4:$H$4</c:f>
              <c:numCache>
                <c:formatCode>General</c:formatCode>
                <c:ptCount val="7"/>
                <c:pt idx="0">
                  <c:v>2.3872575536083276</c:v>
                </c:pt>
                <c:pt idx="1">
                  <c:v>1.7882239474442843</c:v>
                </c:pt>
                <c:pt idx="2">
                  <c:v>1.9027864739888141</c:v>
                </c:pt>
                <c:pt idx="3">
                  <c:v>1.8450094147134604</c:v>
                </c:pt>
                <c:pt idx="4">
                  <c:v>1.8613036320647773</c:v>
                </c:pt>
                <c:pt idx="5">
                  <c:v>1.8093324082502495</c:v>
                </c:pt>
                <c:pt idx="6">
                  <c:v>1.6234122147403349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1766080"/>
        <c:axId val="180178076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1.1976895147969775</c:v>
                </c:pt>
                <c:pt idx="1">
                  <c:v>1.1976895147969775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1775328"/>
        <c:axId val="1801773152"/>
      </c:scatterChart>
      <c:catAx>
        <c:axId val="1801766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01780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017807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801766080"/>
        <c:crosses val="autoZero"/>
        <c:crossBetween val="between"/>
      </c:valAx>
      <c:valAx>
        <c:axId val="180177532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801773152"/>
        <c:crosses val="max"/>
        <c:crossBetween val="midCat"/>
      </c:valAx>
      <c:valAx>
        <c:axId val="180177315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80177532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5" bestFit="1" customWidth="1"/>
    <col min="2" max="2" width="102.21875" style="105" bestFit="1" customWidth="1"/>
    <col min="3" max="3" width="16.109375" style="42" hidden="1" customWidth="1"/>
    <col min="4" max="16384" width="8.88671875" style="105"/>
  </cols>
  <sheetData>
    <row r="1" spans="1:3" ht="18.600000000000001" customHeight="1" thickBot="1" x14ac:dyDescent="0.4">
      <c r="A1" s="293" t="s">
        <v>94</v>
      </c>
      <c r="B1" s="293"/>
    </row>
    <row r="2" spans="1:3" ht="14.4" customHeight="1" thickBot="1" x14ac:dyDescent="0.35">
      <c r="A2" s="202" t="s">
        <v>247</v>
      </c>
      <c r="B2" s="41"/>
    </row>
    <row r="3" spans="1:3" ht="14.4" customHeight="1" thickBot="1" x14ac:dyDescent="0.35">
      <c r="A3" s="289" t="s">
        <v>117</v>
      </c>
      <c r="B3" s="290"/>
    </row>
    <row r="4" spans="1:3" ht="14.4" customHeight="1" x14ac:dyDescent="0.3">
      <c r="A4" s="118" t="str">
        <f t="shared" ref="A4:A8" si="0">HYPERLINK("#'"&amp;C4&amp;"'!A1",C4)</f>
        <v>Motivace</v>
      </c>
      <c r="B4" s="64" t="s">
        <v>105</v>
      </c>
      <c r="C4" s="42" t="s">
        <v>106</v>
      </c>
    </row>
    <row r="5" spans="1:3" ht="14.4" customHeight="1" x14ac:dyDescent="0.3">
      <c r="A5" s="119" t="str">
        <f t="shared" si="0"/>
        <v>HI</v>
      </c>
      <c r="B5" s="65" t="s">
        <v>114</v>
      </c>
      <c r="C5" s="42" t="s">
        <v>97</v>
      </c>
    </row>
    <row r="6" spans="1:3" ht="14.4" customHeight="1" x14ac:dyDescent="0.3">
      <c r="A6" s="120" t="str">
        <f t="shared" si="0"/>
        <v>HI Graf</v>
      </c>
      <c r="B6" s="66" t="s">
        <v>90</v>
      </c>
      <c r="C6" s="42" t="s">
        <v>98</v>
      </c>
    </row>
    <row r="7" spans="1:3" ht="14.4" customHeight="1" x14ac:dyDescent="0.3">
      <c r="A7" s="120" t="str">
        <f t="shared" si="0"/>
        <v>Man Tab</v>
      </c>
      <c r="B7" s="66" t="s">
        <v>249</v>
      </c>
      <c r="C7" s="42" t="s">
        <v>99</v>
      </c>
    </row>
    <row r="8" spans="1:3" ht="14.4" customHeight="1" thickBot="1" x14ac:dyDescent="0.35">
      <c r="A8" s="121" t="str">
        <f t="shared" si="0"/>
        <v>HV</v>
      </c>
      <c r="B8" s="67" t="s">
        <v>47</v>
      </c>
      <c r="C8" s="42" t="s">
        <v>52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291" t="s">
        <v>95</v>
      </c>
      <c r="B10" s="290"/>
    </row>
    <row r="11" spans="1:3" ht="14.4" customHeight="1" x14ac:dyDescent="0.3">
      <c r="A11" s="122" t="str">
        <f t="shared" ref="A11" si="1">HYPERLINK("#'"&amp;C11&amp;"'!A1",C11)</f>
        <v>Léky Žádanky</v>
      </c>
      <c r="B11" s="65" t="s">
        <v>115</v>
      </c>
      <c r="C11" s="42" t="s">
        <v>100</v>
      </c>
    </row>
    <row r="12" spans="1:3" ht="14.4" customHeight="1" x14ac:dyDescent="0.3">
      <c r="A12" s="120" t="str">
        <f t="shared" ref="A12:A16" si="2">HYPERLINK("#'"&amp;C12&amp;"'!A1",C12)</f>
        <v>LŽ Detail</v>
      </c>
      <c r="B12" s="66" t="s">
        <v>132</v>
      </c>
      <c r="C12" s="42" t="s">
        <v>101</v>
      </c>
    </row>
    <row r="13" spans="1:3" ht="14.4" customHeight="1" x14ac:dyDescent="0.3">
      <c r="A13" s="120" t="str">
        <f t="shared" si="2"/>
        <v>LŽ Statim</v>
      </c>
      <c r="B13" s="276" t="s">
        <v>210</v>
      </c>
      <c r="C13" s="42" t="s">
        <v>220</v>
      </c>
    </row>
    <row r="14" spans="1:3" ht="14.4" customHeight="1" x14ac:dyDescent="0.3">
      <c r="A14" s="122" t="str">
        <f t="shared" ref="A14" si="3">HYPERLINK("#'"&amp;C14&amp;"'!A1",C14)</f>
        <v>Materiál Žádanky</v>
      </c>
      <c r="B14" s="66" t="s">
        <v>116</v>
      </c>
      <c r="C14" s="42" t="s">
        <v>102</v>
      </c>
    </row>
    <row r="15" spans="1:3" ht="14.4" customHeight="1" x14ac:dyDescent="0.3">
      <c r="A15" s="120" t="str">
        <f t="shared" si="2"/>
        <v>MŽ Detail</v>
      </c>
      <c r="B15" s="66" t="s">
        <v>4254</v>
      </c>
      <c r="C15" s="42" t="s">
        <v>103</v>
      </c>
    </row>
    <row r="16" spans="1:3" ht="14.4" customHeight="1" thickBot="1" x14ac:dyDescent="0.35">
      <c r="A16" s="122" t="str">
        <f t="shared" si="2"/>
        <v>Osobní náklady</v>
      </c>
      <c r="B16" s="66" t="s">
        <v>92</v>
      </c>
      <c r="C16" s="42" t="s">
        <v>104</v>
      </c>
    </row>
    <row r="17" spans="1:3" ht="14.4" customHeight="1" thickBot="1" x14ac:dyDescent="0.35">
      <c r="A17" s="69"/>
      <c r="B17" s="69"/>
    </row>
    <row r="18" spans="1:3" ht="14.4" customHeight="1" thickBot="1" x14ac:dyDescent="0.35">
      <c r="A18" s="292" t="s">
        <v>96</v>
      </c>
      <c r="B18" s="290"/>
    </row>
    <row r="19" spans="1:3" ht="14.4" customHeight="1" x14ac:dyDescent="0.3">
      <c r="A19" s="123" t="str">
        <f t="shared" ref="A19:A23" si="4">HYPERLINK("#'"&amp;C19&amp;"'!A1",C19)</f>
        <v>ZV Vykáz.-A</v>
      </c>
      <c r="B19" s="65" t="s">
        <v>4257</v>
      </c>
      <c r="C19" s="42" t="s">
        <v>107</v>
      </c>
    </row>
    <row r="20" spans="1:3" ht="14.4" customHeight="1" x14ac:dyDescent="0.3">
      <c r="A20" s="120" t="str">
        <f t="shared" ref="A20" si="5">HYPERLINK("#'"&amp;C20&amp;"'!A1",C20)</f>
        <v>ZV Vykáz.-A Lékaři</v>
      </c>
      <c r="B20" s="66" t="s">
        <v>4263</v>
      </c>
      <c r="C20" s="42" t="s">
        <v>223</v>
      </c>
    </row>
    <row r="21" spans="1:3" ht="14.4" customHeight="1" x14ac:dyDescent="0.3">
      <c r="A21" s="120" t="str">
        <f t="shared" si="4"/>
        <v>ZV Vykáz.-A Detail</v>
      </c>
      <c r="B21" s="66" t="s">
        <v>4419</v>
      </c>
      <c r="C21" s="42" t="s">
        <v>108</v>
      </c>
    </row>
    <row r="22" spans="1:3" ht="14.4" customHeight="1" x14ac:dyDescent="0.3">
      <c r="A22" s="120" t="str">
        <f t="shared" si="4"/>
        <v>ZV Vykáz.-H</v>
      </c>
      <c r="B22" s="66" t="s">
        <v>111</v>
      </c>
      <c r="C22" s="42" t="s">
        <v>109</v>
      </c>
    </row>
    <row r="23" spans="1:3" ht="14.4" customHeight="1" x14ac:dyDescent="0.3">
      <c r="A23" s="120" t="str">
        <f t="shared" si="4"/>
        <v>ZV Vykáz.-H Detail</v>
      </c>
      <c r="B23" s="66" t="s">
        <v>4477</v>
      </c>
      <c r="C23" s="42" t="s">
        <v>110</v>
      </c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1" customWidth="1"/>
    <col min="2" max="2" width="61.109375" style="181" customWidth="1"/>
    <col min="3" max="3" width="9.5546875" style="105" customWidth="1"/>
    <col min="4" max="4" width="9.5546875" style="182" customWidth="1"/>
    <col min="5" max="5" width="2.21875" style="182" customWidth="1"/>
    <col min="6" max="6" width="9.5546875" style="183" customWidth="1"/>
    <col min="7" max="7" width="9.5546875" style="180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22" t="s">
        <v>116</v>
      </c>
      <c r="B1" s="323"/>
      <c r="C1" s="323"/>
      <c r="D1" s="323"/>
      <c r="E1" s="323"/>
      <c r="F1" s="323"/>
      <c r="G1" s="294"/>
      <c r="H1" s="324"/>
      <c r="I1" s="324"/>
    </row>
    <row r="2" spans="1:10" ht="14.4" customHeight="1" thickBot="1" x14ac:dyDescent="0.35">
      <c r="A2" s="202" t="s">
        <v>247</v>
      </c>
      <c r="B2" s="179"/>
      <c r="C2" s="179"/>
      <c r="D2" s="179"/>
      <c r="E2" s="179"/>
      <c r="F2" s="179"/>
    </row>
    <row r="3" spans="1:10" ht="14.4" customHeight="1" thickBot="1" x14ac:dyDescent="0.35">
      <c r="A3" s="202"/>
      <c r="B3" s="179"/>
      <c r="C3" s="260">
        <v>2013</v>
      </c>
      <c r="D3" s="261">
        <v>2014</v>
      </c>
      <c r="E3" s="7"/>
      <c r="F3" s="317">
        <v>2015</v>
      </c>
      <c r="G3" s="318"/>
      <c r="H3" s="318"/>
      <c r="I3" s="319"/>
    </row>
    <row r="4" spans="1:10" ht="14.4" customHeight="1" thickBot="1" x14ac:dyDescent="0.35">
      <c r="A4" s="265" t="s">
        <v>0</v>
      </c>
      <c r="B4" s="266" t="s">
        <v>209</v>
      </c>
      <c r="C4" s="320" t="s">
        <v>59</v>
      </c>
      <c r="D4" s="321"/>
      <c r="E4" s="267"/>
      <c r="F4" s="262" t="s">
        <v>59</v>
      </c>
      <c r="G4" s="263" t="s">
        <v>60</v>
      </c>
      <c r="H4" s="263" t="s">
        <v>54</v>
      </c>
      <c r="I4" s="264" t="s">
        <v>61</v>
      </c>
    </row>
    <row r="5" spans="1:10" ht="14.4" customHeight="1" x14ac:dyDescent="0.3">
      <c r="A5" s="391" t="s">
        <v>436</v>
      </c>
      <c r="B5" s="392" t="s">
        <v>437</v>
      </c>
      <c r="C5" s="393" t="s">
        <v>438</v>
      </c>
      <c r="D5" s="393" t="s">
        <v>438</v>
      </c>
      <c r="E5" s="393"/>
      <c r="F5" s="393" t="s">
        <v>438</v>
      </c>
      <c r="G5" s="393" t="s">
        <v>438</v>
      </c>
      <c r="H5" s="393" t="s">
        <v>438</v>
      </c>
      <c r="I5" s="394" t="s">
        <v>438</v>
      </c>
      <c r="J5" s="395" t="s">
        <v>55</v>
      </c>
    </row>
    <row r="6" spans="1:10" ht="14.4" customHeight="1" x14ac:dyDescent="0.3">
      <c r="A6" s="391" t="s">
        <v>436</v>
      </c>
      <c r="B6" s="392" t="s">
        <v>260</v>
      </c>
      <c r="C6" s="393">
        <v>10992.35138</v>
      </c>
      <c r="D6" s="393">
        <v>13947.442250000009</v>
      </c>
      <c r="E6" s="393"/>
      <c r="F6" s="393">
        <v>13604.888170000011</v>
      </c>
      <c r="G6" s="393">
        <v>13992.999559254393</v>
      </c>
      <c r="H6" s="393">
        <v>-388.11138925438172</v>
      </c>
      <c r="I6" s="394">
        <v>0.97226388898170868</v>
      </c>
      <c r="J6" s="395" t="s">
        <v>1</v>
      </c>
    </row>
    <row r="7" spans="1:10" ht="14.4" customHeight="1" x14ac:dyDescent="0.3">
      <c r="A7" s="391" t="s">
        <v>436</v>
      </c>
      <c r="B7" s="392" t="s">
        <v>261</v>
      </c>
      <c r="C7" s="393">
        <v>70.6126</v>
      </c>
      <c r="D7" s="393">
        <v>116.37361999999999</v>
      </c>
      <c r="E7" s="393"/>
      <c r="F7" s="393">
        <v>126.16033</v>
      </c>
      <c r="G7" s="393">
        <v>120.74999619666782</v>
      </c>
      <c r="H7" s="393">
        <v>5.4103338033321791</v>
      </c>
      <c r="I7" s="394">
        <v>1.0448060784575119</v>
      </c>
      <c r="J7" s="395" t="s">
        <v>1</v>
      </c>
    </row>
    <row r="8" spans="1:10" ht="14.4" customHeight="1" x14ac:dyDescent="0.3">
      <c r="A8" s="391" t="s">
        <v>436</v>
      </c>
      <c r="B8" s="392" t="s">
        <v>262</v>
      </c>
      <c r="C8" s="393">
        <v>9.5422200000000004</v>
      </c>
      <c r="D8" s="393">
        <v>11.19242</v>
      </c>
      <c r="E8" s="393"/>
      <c r="F8" s="393">
        <v>9.9315300000000004</v>
      </c>
      <c r="G8" s="393">
        <v>11.666666299194667</v>
      </c>
      <c r="H8" s="393">
        <v>-1.7351362991946662</v>
      </c>
      <c r="I8" s="394">
        <v>0.85127402681308884</v>
      </c>
      <c r="J8" s="395" t="s">
        <v>1</v>
      </c>
    </row>
    <row r="9" spans="1:10" ht="14.4" customHeight="1" x14ac:dyDescent="0.3">
      <c r="A9" s="391" t="s">
        <v>436</v>
      </c>
      <c r="B9" s="392" t="s">
        <v>263</v>
      </c>
      <c r="C9" s="393">
        <v>113.42455999999899</v>
      </c>
      <c r="D9" s="393">
        <v>112.41140999999999</v>
      </c>
      <c r="E9" s="393"/>
      <c r="F9" s="393">
        <v>147.98887999999997</v>
      </c>
      <c r="G9" s="393">
        <v>141.1666622202585</v>
      </c>
      <c r="H9" s="393">
        <v>6.8222177797414645</v>
      </c>
      <c r="I9" s="394">
        <v>1.0483274001980507</v>
      </c>
      <c r="J9" s="395" t="s">
        <v>1</v>
      </c>
    </row>
    <row r="10" spans="1:10" ht="14.4" customHeight="1" x14ac:dyDescent="0.3">
      <c r="A10" s="391" t="s">
        <v>436</v>
      </c>
      <c r="B10" s="392" t="s">
        <v>264</v>
      </c>
      <c r="C10" s="393" t="s">
        <v>438</v>
      </c>
      <c r="D10" s="393">
        <v>0.35199999999999998</v>
      </c>
      <c r="E10" s="393"/>
      <c r="F10" s="393">
        <v>1.7375</v>
      </c>
      <c r="G10" s="393">
        <v>0</v>
      </c>
      <c r="H10" s="393">
        <v>1.7375</v>
      </c>
      <c r="I10" s="394" t="s">
        <v>438</v>
      </c>
      <c r="J10" s="395" t="s">
        <v>1</v>
      </c>
    </row>
    <row r="11" spans="1:10" ht="14.4" customHeight="1" x14ac:dyDescent="0.3">
      <c r="A11" s="391" t="s">
        <v>436</v>
      </c>
      <c r="B11" s="392" t="s">
        <v>266</v>
      </c>
      <c r="C11" s="393">
        <v>12.795199999999999</v>
      </c>
      <c r="D11" s="393">
        <v>17.090000000000003</v>
      </c>
      <c r="E11" s="393"/>
      <c r="F11" s="393">
        <v>17.466000000000001</v>
      </c>
      <c r="G11" s="393">
        <v>17.506999448571499</v>
      </c>
      <c r="H11" s="393">
        <v>-4.099944857149751E-2</v>
      </c>
      <c r="I11" s="394">
        <v>0.99765811104912994</v>
      </c>
      <c r="J11" s="395" t="s">
        <v>1</v>
      </c>
    </row>
    <row r="12" spans="1:10" ht="14.4" customHeight="1" x14ac:dyDescent="0.3">
      <c r="A12" s="391" t="s">
        <v>436</v>
      </c>
      <c r="B12" s="392" t="s">
        <v>439</v>
      </c>
      <c r="C12" s="393">
        <v>11198.72596</v>
      </c>
      <c r="D12" s="393">
        <v>14204.86170000001</v>
      </c>
      <c r="E12" s="393"/>
      <c r="F12" s="393">
        <v>13908.172410000012</v>
      </c>
      <c r="G12" s="393">
        <v>14284.089883419085</v>
      </c>
      <c r="H12" s="393">
        <v>-375.91747341907285</v>
      </c>
      <c r="I12" s="394">
        <v>0.97368278437848277</v>
      </c>
      <c r="J12" s="395" t="s">
        <v>440</v>
      </c>
    </row>
    <row r="14" spans="1:10" ht="14.4" customHeight="1" x14ac:dyDescent="0.3">
      <c r="A14" s="391" t="s">
        <v>436</v>
      </c>
      <c r="B14" s="392" t="s">
        <v>437</v>
      </c>
      <c r="C14" s="393" t="s">
        <v>438</v>
      </c>
      <c r="D14" s="393" t="s">
        <v>438</v>
      </c>
      <c r="E14" s="393"/>
      <c r="F14" s="393" t="s">
        <v>438</v>
      </c>
      <c r="G14" s="393" t="s">
        <v>438</v>
      </c>
      <c r="H14" s="393" t="s">
        <v>438</v>
      </c>
      <c r="I14" s="394" t="s">
        <v>438</v>
      </c>
      <c r="J14" s="395" t="s">
        <v>55</v>
      </c>
    </row>
    <row r="15" spans="1:10" ht="14.4" customHeight="1" x14ac:dyDescent="0.3">
      <c r="A15" s="391" t="s">
        <v>441</v>
      </c>
      <c r="B15" s="392" t="s">
        <v>442</v>
      </c>
      <c r="C15" s="393" t="s">
        <v>438</v>
      </c>
      <c r="D15" s="393" t="s">
        <v>438</v>
      </c>
      <c r="E15" s="393"/>
      <c r="F15" s="393" t="s">
        <v>438</v>
      </c>
      <c r="G15" s="393" t="s">
        <v>438</v>
      </c>
      <c r="H15" s="393" t="s">
        <v>438</v>
      </c>
      <c r="I15" s="394" t="s">
        <v>438</v>
      </c>
      <c r="J15" s="395" t="s">
        <v>0</v>
      </c>
    </row>
    <row r="16" spans="1:10" ht="14.4" customHeight="1" x14ac:dyDescent="0.3">
      <c r="A16" s="391" t="s">
        <v>441</v>
      </c>
      <c r="B16" s="392" t="s">
        <v>260</v>
      </c>
      <c r="C16" s="393">
        <v>10992.35138</v>
      </c>
      <c r="D16" s="393">
        <v>13947.442250000009</v>
      </c>
      <c r="E16" s="393"/>
      <c r="F16" s="393">
        <v>13604.888170000011</v>
      </c>
      <c r="G16" s="393">
        <v>13992.999559254393</v>
      </c>
      <c r="H16" s="393">
        <v>-388.11138925438172</v>
      </c>
      <c r="I16" s="394">
        <v>0.97226388898170868</v>
      </c>
      <c r="J16" s="395" t="s">
        <v>1</v>
      </c>
    </row>
    <row r="17" spans="1:10" ht="14.4" customHeight="1" x14ac:dyDescent="0.3">
      <c r="A17" s="391" t="s">
        <v>441</v>
      </c>
      <c r="B17" s="392" t="s">
        <v>261</v>
      </c>
      <c r="C17" s="393">
        <v>70.6126</v>
      </c>
      <c r="D17" s="393">
        <v>116.37361999999999</v>
      </c>
      <c r="E17" s="393"/>
      <c r="F17" s="393">
        <v>126.16033</v>
      </c>
      <c r="G17" s="393">
        <v>120.74999619666782</v>
      </c>
      <c r="H17" s="393">
        <v>5.4103338033321791</v>
      </c>
      <c r="I17" s="394">
        <v>1.0448060784575119</v>
      </c>
      <c r="J17" s="395" t="s">
        <v>1</v>
      </c>
    </row>
    <row r="18" spans="1:10" ht="14.4" customHeight="1" x14ac:dyDescent="0.3">
      <c r="A18" s="391" t="s">
        <v>441</v>
      </c>
      <c r="B18" s="392" t="s">
        <v>262</v>
      </c>
      <c r="C18" s="393">
        <v>9.5422200000000004</v>
      </c>
      <c r="D18" s="393">
        <v>11.19242</v>
      </c>
      <c r="E18" s="393"/>
      <c r="F18" s="393">
        <v>9.9315300000000004</v>
      </c>
      <c r="G18" s="393">
        <v>11.666666299194667</v>
      </c>
      <c r="H18" s="393">
        <v>-1.7351362991946662</v>
      </c>
      <c r="I18" s="394">
        <v>0.85127402681308884</v>
      </c>
      <c r="J18" s="395" t="s">
        <v>1</v>
      </c>
    </row>
    <row r="19" spans="1:10" ht="14.4" customHeight="1" x14ac:dyDescent="0.3">
      <c r="A19" s="391" t="s">
        <v>441</v>
      </c>
      <c r="B19" s="392" t="s">
        <v>263</v>
      </c>
      <c r="C19" s="393">
        <v>113.42455999999899</v>
      </c>
      <c r="D19" s="393">
        <v>112.41140999999999</v>
      </c>
      <c r="E19" s="393"/>
      <c r="F19" s="393">
        <v>147.98887999999997</v>
      </c>
      <c r="G19" s="393">
        <v>141.1666622202585</v>
      </c>
      <c r="H19" s="393">
        <v>6.8222177797414645</v>
      </c>
      <c r="I19" s="394">
        <v>1.0483274001980507</v>
      </c>
      <c r="J19" s="395" t="s">
        <v>1</v>
      </c>
    </row>
    <row r="20" spans="1:10" ht="14.4" customHeight="1" x14ac:dyDescent="0.3">
      <c r="A20" s="391" t="s">
        <v>441</v>
      </c>
      <c r="B20" s="392" t="s">
        <v>264</v>
      </c>
      <c r="C20" s="393" t="s">
        <v>438</v>
      </c>
      <c r="D20" s="393">
        <v>0.35199999999999998</v>
      </c>
      <c r="E20" s="393"/>
      <c r="F20" s="393">
        <v>1.7375</v>
      </c>
      <c r="G20" s="393">
        <v>0</v>
      </c>
      <c r="H20" s="393">
        <v>1.7375</v>
      </c>
      <c r="I20" s="394" t="s">
        <v>438</v>
      </c>
      <c r="J20" s="395" t="s">
        <v>1</v>
      </c>
    </row>
    <row r="21" spans="1:10" ht="14.4" customHeight="1" x14ac:dyDescent="0.3">
      <c r="A21" s="391" t="s">
        <v>441</v>
      </c>
      <c r="B21" s="392" t="s">
        <v>266</v>
      </c>
      <c r="C21" s="393">
        <v>12.795199999999999</v>
      </c>
      <c r="D21" s="393">
        <v>17.090000000000003</v>
      </c>
      <c r="E21" s="393"/>
      <c r="F21" s="393">
        <v>17.466000000000001</v>
      </c>
      <c r="G21" s="393">
        <v>17.506999448571499</v>
      </c>
      <c r="H21" s="393">
        <v>-4.099944857149751E-2</v>
      </c>
      <c r="I21" s="394">
        <v>0.99765811104912994</v>
      </c>
      <c r="J21" s="395" t="s">
        <v>1</v>
      </c>
    </row>
    <row r="22" spans="1:10" ht="14.4" customHeight="1" x14ac:dyDescent="0.3">
      <c r="A22" s="391" t="s">
        <v>441</v>
      </c>
      <c r="B22" s="392" t="s">
        <v>443</v>
      </c>
      <c r="C22" s="393">
        <v>11198.72596</v>
      </c>
      <c r="D22" s="393">
        <v>14204.86170000001</v>
      </c>
      <c r="E22" s="393"/>
      <c r="F22" s="393">
        <v>13908.172410000012</v>
      </c>
      <c r="G22" s="393">
        <v>14284.089883419085</v>
      </c>
      <c r="H22" s="393">
        <v>-375.91747341907285</v>
      </c>
      <c r="I22" s="394">
        <v>0.97368278437848277</v>
      </c>
      <c r="J22" s="395" t="s">
        <v>444</v>
      </c>
    </row>
    <row r="23" spans="1:10" ht="14.4" customHeight="1" x14ac:dyDescent="0.3">
      <c r="A23" s="391" t="s">
        <v>438</v>
      </c>
      <c r="B23" s="392" t="s">
        <v>438</v>
      </c>
      <c r="C23" s="393" t="s">
        <v>438</v>
      </c>
      <c r="D23" s="393" t="s">
        <v>438</v>
      </c>
      <c r="E23" s="393"/>
      <c r="F23" s="393" t="s">
        <v>438</v>
      </c>
      <c r="G23" s="393" t="s">
        <v>438</v>
      </c>
      <c r="H23" s="393" t="s">
        <v>438</v>
      </c>
      <c r="I23" s="394" t="s">
        <v>438</v>
      </c>
      <c r="J23" s="395" t="s">
        <v>445</v>
      </c>
    </row>
    <row r="24" spans="1:10" ht="14.4" customHeight="1" x14ac:dyDescent="0.3">
      <c r="A24" s="391" t="s">
        <v>436</v>
      </c>
      <c r="B24" s="392" t="s">
        <v>439</v>
      </c>
      <c r="C24" s="393">
        <v>11198.72596</v>
      </c>
      <c r="D24" s="393">
        <v>14204.86170000001</v>
      </c>
      <c r="E24" s="393"/>
      <c r="F24" s="393">
        <v>13908.172410000012</v>
      </c>
      <c r="G24" s="393">
        <v>14284.089883419085</v>
      </c>
      <c r="H24" s="393">
        <v>-375.91747341907285</v>
      </c>
      <c r="I24" s="394">
        <v>0.97368278437848277</v>
      </c>
      <c r="J24" s="395" t="s">
        <v>440</v>
      </c>
    </row>
  </sheetData>
  <mergeCells count="3">
    <mergeCell ref="A1:I1"/>
    <mergeCell ref="F3:I3"/>
    <mergeCell ref="C4:D4"/>
  </mergeCells>
  <conditionalFormatting sqref="F13 F25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24">
    <cfRule type="expression" dxfId="11" priority="5">
      <formula>$H14&gt;0</formula>
    </cfRule>
  </conditionalFormatting>
  <conditionalFormatting sqref="A14:A24">
    <cfRule type="expression" dxfId="10" priority="2">
      <formula>AND($J14&lt;&gt;"mezeraKL",$J14&lt;&gt;"")</formula>
    </cfRule>
  </conditionalFormatting>
  <conditionalFormatting sqref="I14:I24">
    <cfRule type="expression" dxfId="9" priority="6">
      <formula>$I14&gt;1</formula>
    </cfRule>
  </conditionalFormatting>
  <conditionalFormatting sqref="B14:B24">
    <cfRule type="expression" dxfId="8" priority="1">
      <formula>OR($J14="NS",$J14="SumaNS",$J14="Účet")</formula>
    </cfRule>
  </conditionalFormatting>
  <conditionalFormatting sqref="A14:D24 F14:I24">
    <cfRule type="expression" dxfId="7" priority="8">
      <formula>AND($J14&lt;&gt;"",$J14&lt;&gt;"mezeraKL")</formula>
    </cfRule>
  </conditionalFormatting>
  <conditionalFormatting sqref="B14:D24 F14:I24">
    <cfRule type="expression" dxfId="6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24 F14:I24">
    <cfRule type="expression" dxfId="5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6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12.44140625" style="182" hidden="1" customWidth="1" outlineLevel="1"/>
    <col min="8" max="8" width="25.77734375" style="182" customWidth="1" collapsed="1"/>
    <col min="9" max="9" width="7.77734375" style="180" customWidth="1"/>
    <col min="10" max="10" width="10" style="180" customWidth="1"/>
    <col min="11" max="11" width="11.109375" style="180" customWidth="1"/>
    <col min="12" max="16384" width="8.88671875" style="105"/>
  </cols>
  <sheetData>
    <row r="1" spans="1:11" ht="18.600000000000001" customHeight="1" thickBot="1" x14ac:dyDescent="0.4">
      <c r="A1" s="329" t="s">
        <v>4254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spans="1:11" ht="14.4" customHeight="1" thickBot="1" x14ac:dyDescent="0.35">
      <c r="A2" s="202" t="s">
        <v>247</v>
      </c>
      <c r="B2" s="57"/>
      <c r="C2" s="184"/>
      <c r="D2" s="184"/>
      <c r="E2" s="184"/>
      <c r="F2" s="184"/>
      <c r="G2" s="184"/>
      <c r="H2" s="184"/>
      <c r="I2" s="185"/>
      <c r="J2" s="185"/>
      <c r="K2" s="185"/>
    </row>
    <row r="3" spans="1:11" ht="14.4" customHeight="1" thickBot="1" x14ac:dyDescent="0.35">
      <c r="A3" s="57"/>
      <c r="B3" s="57"/>
      <c r="C3" s="325"/>
      <c r="D3" s="326"/>
      <c r="E3" s="326"/>
      <c r="F3" s="326"/>
      <c r="G3" s="326"/>
      <c r="H3" s="117" t="s">
        <v>112</v>
      </c>
      <c r="I3" s="74">
        <f>IF(J3&lt;&gt;0,K3/J3,0)</f>
        <v>42.620919109755889</v>
      </c>
      <c r="J3" s="74">
        <f>SUBTOTAL(9,J5:J1048576)</f>
        <v>326310</v>
      </c>
      <c r="K3" s="75">
        <f>SUBTOTAL(9,K5:K1048576)</f>
        <v>13907632.114704443</v>
      </c>
    </row>
    <row r="4" spans="1:11" s="181" customFormat="1" ht="14.4" customHeight="1" thickBot="1" x14ac:dyDescent="0.35">
      <c r="A4" s="396" t="s">
        <v>4</v>
      </c>
      <c r="B4" s="397" t="s">
        <v>5</v>
      </c>
      <c r="C4" s="397" t="s">
        <v>0</v>
      </c>
      <c r="D4" s="397" t="s">
        <v>6</v>
      </c>
      <c r="E4" s="397" t="s">
        <v>7</v>
      </c>
      <c r="F4" s="397" t="s">
        <v>1</v>
      </c>
      <c r="G4" s="397" t="s">
        <v>57</v>
      </c>
      <c r="H4" s="398" t="s">
        <v>11</v>
      </c>
      <c r="I4" s="399" t="s">
        <v>119</v>
      </c>
      <c r="J4" s="399" t="s">
        <v>13</v>
      </c>
      <c r="K4" s="400" t="s">
        <v>127</v>
      </c>
    </row>
    <row r="5" spans="1:11" ht="14.4" customHeight="1" x14ac:dyDescent="0.3">
      <c r="A5" s="401" t="s">
        <v>436</v>
      </c>
      <c r="B5" s="402" t="s">
        <v>437</v>
      </c>
      <c r="C5" s="403" t="s">
        <v>441</v>
      </c>
      <c r="D5" s="404" t="s">
        <v>3472</v>
      </c>
      <c r="E5" s="403" t="s">
        <v>4242</v>
      </c>
      <c r="F5" s="404" t="s">
        <v>4243</v>
      </c>
      <c r="G5" s="403" t="s">
        <v>3512</v>
      </c>
      <c r="H5" s="403" t="s">
        <v>3513</v>
      </c>
      <c r="I5" s="405">
        <v>42.443333333333335</v>
      </c>
      <c r="J5" s="405">
        <v>65</v>
      </c>
      <c r="K5" s="406">
        <v>2758.85</v>
      </c>
    </row>
    <row r="6" spans="1:11" ht="14.4" customHeight="1" x14ac:dyDescent="0.3">
      <c r="A6" s="407" t="s">
        <v>436</v>
      </c>
      <c r="B6" s="408" t="s">
        <v>437</v>
      </c>
      <c r="C6" s="409" t="s">
        <v>441</v>
      </c>
      <c r="D6" s="410" t="s">
        <v>3472</v>
      </c>
      <c r="E6" s="409" t="s">
        <v>4242</v>
      </c>
      <c r="F6" s="410" t="s">
        <v>4243</v>
      </c>
      <c r="G6" s="409" t="s">
        <v>3514</v>
      </c>
      <c r="H6" s="409" t="s">
        <v>3515</v>
      </c>
      <c r="I6" s="411">
        <v>2.66</v>
      </c>
      <c r="J6" s="411">
        <v>60</v>
      </c>
      <c r="K6" s="412">
        <v>159.6</v>
      </c>
    </row>
    <row r="7" spans="1:11" ht="14.4" customHeight="1" x14ac:dyDescent="0.3">
      <c r="A7" s="407" t="s">
        <v>436</v>
      </c>
      <c r="B7" s="408" t="s">
        <v>437</v>
      </c>
      <c r="C7" s="409" t="s">
        <v>441</v>
      </c>
      <c r="D7" s="410" t="s">
        <v>3472</v>
      </c>
      <c r="E7" s="409" t="s">
        <v>4242</v>
      </c>
      <c r="F7" s="410" t="s">
        <v>4243</v>
      </c>
      <c r="G7" s="409" t="s">
        <v>3516</v>
      </c>
      <c r="H7" s="409" t="s">
        <v>3517</v>
      </c>
      <c r="I7" s="411">
        <v>0.5</v>
      </c>
      <c r="J7" s="411">
        <v>500</v>
      </c>
      <c r="K7" s="412">
        <v>250</v>
      </c>
    </row>
    <row r="8" spans="1:11" ht="14.4" customHeight="1" x14ac:dyDescent="0.3">
      <c r="A8" s="407" t="s">
        <v>436</v>
      </c>
      <c r="B8" s="408" t="s">
        <v>437</v>
      </c>
      <c r="C8" s="409" t="s">
        <v>441</v>
      </c>
      <c r="D8" s="410" t="s">
        <v>3472</v>
      </c>
      <c r="E8" s="409" t="s">
        <v>4242</v>
      </c>
      <c r="F8" s="410" t="s">
        <v>4243</v>
      </c>
      <c r="G8" s="409" t="s">
        <v>3518</v>
      </c>
      <c r="H8" s="409" t="s">
        <v>3519</v>
      </c>
      <c r="I8" s="411">
        <v>10.446666666666665</v>
      </c>
      <c r="J8" s="411">
        <v>13</v>
      </c>
      <c r="K8" s="412">
        <v>145.35</v>
      </c>
    </row>
    <row r="9" spans="1:11" ht="14.4" customHeight="1" x14ac:dyDescent="0.3">
      <c r="A9" s="407" t="s">
        <v>436</v>
      </c>
      <c r="B9" s="408" t="s">
        <v>437</v>
      </c>
      <c r="C9" s="409" t="s">
        <v>441</v>
      </c>
      <c r="D9" s="410" t="s">
        <v>3472</v>
      </c>
      <c r="E9" s="409" t="s">
        <v>4242</v>
      </c>
      <c r="F9" s="410" t="s">
        <v>4243</v>
      </c>
      <c r="G9" s="409" t="s">
        <v>3520</v>
      </c>
      <c r="H9" s="409" t="s">
        <v>3521</v>
      </c>
      <c r="I9" s="411">
        <v>0.42</v>
      </c>
      <c r="J9" s="411">
        <v>1300</v>
      </c>
      <c r="K9" s="412">
        <v>546</v>
      </c>
    </row>
    <row r="10" spans="1:11" ht="14.4" customHeight="1" x14ac:dyDescent="0.3">
      <c r="A10" s="407" t="s">
        <v>436</v>
      </c>
      <c r="B10" s="408" t="s">
        <v>437</v>
      </c>
      <c r="C10" s="409" t="s">
        <v>441</v>
      </c>
      <c r="D10" s="410" t="s">
        <v>3472</v>
      </c>
      <c r="E10" s="409" t="s">
        <v>4242</v>
      </c>
      <c r="F10" s="410" t="s">
        <v>4243</v>
      </c>
      <c r="G10" s="409" t="s">
        <v>3522</v>
      </c>
      <c r="H10" s="409" t="s">
        <v>3523</v>
      </c>
      <c r="I10" s="411">
        <v>28.271666666666665</v>
      </c>
      <c r="J10" s="411">
        <v>168</v>
      </c>
      <c r="K10" s="412">
        <v>4760.6399999999994</v>
      </c>
    </row>
    <row r="11" spans="1:11" ht="14.4" customHeight="1" x14ac:dyDescent="0.3">
      <c r="A11" s="407" t="s">
        <v>436</v>
      </c>
      <c r="B11" s="408" t="s">
        <v>437</v>
      </c>
      <c r="C11" s="409" t="s">
        <v>441</v>
      </c>
      <c r="D11" s="410" t="s">
        <v>3472</v>
      </c>
      <c r="E11" s="409" t="s">
        <v>4242</v>
      </c>
      <c r="F11" s="410" t="s">
        <v>4243</v>
      </c>
      <c r="G11" s="409" t="s">
        <v>3524</v>
      </c>
      <c r="H11" s="409" t="s">
        <v>3525</v>
      </c>
      <c r="I11" s="411">
        <v>3.02</v>
      </c>
      <c r="J11" s="411">
        <v>80</v>
      </c>
      <c r="K11" s="412">
        <v>241.6</v>
      </c>
    </row>
    <row r="12" spans="1:11" ht="14.4" customHeight="1" x14ac:dyDescent="0.3">
      <c r="A12" s="407" t="s">
        <v>436</v>
      </c>
      <c r="B12" s="408" t="s">
        <v>437</v>
      </c>
      <c r="C12" s="409" t="s">
        <v>441</v>
      </c>
      <c r="D12" s="410" t="s">
        <v>3472</v>
      </c>
      <c r="E12" s="409" t="s">
        <v>4242</v>
      </c>
      <c r="F12" s="410" t="s">
        <v>4243</v>
      </c>
      <c r="G12" s="409" t="s">
        <v>3526</v>
      </c>
      <c r="H12" s="409" t="s">
        <v>3527</v>
      </c>
      <c r="I12" s="411">
        <v>0.88</v>
      </c>
      <c r="J12" s="411">
        <v>100</v>
      </c>
      <c r="K12" s="412">
        <v>88</v>
      </c>
    </row>
    <row r="13" spans="1:11" ht="14.4" customHeight="1" x14ac:dyDescent="0.3">
      <c r="A13" s="407" t="s">
        <v>436</v>
      </c>
      <c r="B13" s="408" t="s">
        <v>437</v>
      </c>
      <c r="C13" s="409" t="s">
        <v>441</v>
      </c>
      <c r="D13" s="410" t="s">
        <v>3472</v>
      </c>
      <c r="E13" s="409" t="s">
        <v>4242</v>
      </c>
      <c r="F13" s="410" t="s">
        <v>4243</v>
      </c>
      <c r="G13" s="409" t="s">
        <v>3528</v>
      </c>
      <c r="H13" s="409" t="s">
        <v>3529</v>
      </c>
      <c r="I13" s="411">
        <v>13.016666666666666</v>
      </c>
      <c r="J13" s="411">
        <v>6</v>
      </c>
      <c r="K13" s="412">
        <v>78.11</v>
      </c>
    </row>
    <row r="14" spans="1:11" ht="14.4" customHeight="1" x14ac:dyDescent="0.3">
      <c r="A14" s="407" t="s">
        <v>436</v>
      </c>
      <c r="B14" s="408" t="s">
        <v>437</v>
      </c>
      <c r="C14" s="409" t="s">
        <v>441</v>
      </c>
      <c r="D14" s="410" t="s">
        <v>3472</v>
      </c>
      <c r="E14" s="409" t="s">
        <v>4242</v>
      </c>
      <c r="F14" s="410" t="s">
        <v>4243</v>
      </c>
      <c r="G14" s="409" t="s">
        <v>3530</v>
      </c>
      <c r="H14" s="409" t="s">
        <v>3531</v>
      </c>
      <c r="I14" s="411">
        <v>27.94</v>
      </c>
      <c r="J14" s="411">
        <v>2</v>
      </c>
      <c r="K14" s="412">
        <v>55.88</v>
      </c>
    </row>
    <row r="15" spans="1:11" ht="14.4" customHeight="1" x14ac:dyDescent="0.3">
      <c r="A15" s="407" t="s">
        <v>436</v>
      </c>
      <c r="B15" s="408" t="s">
        <v>437</v>
      </c>
      <c r="C15" s="409" t="s">
        <v>441</v>
      </c>
      <c r="D15" s="410" t="s">
        <v>3472</v>
      </c>
      <c r="E15" s="409" t="s">
        <v>4242</v>
      </c>
      <c r="F15" s="410" t="s">
        <v>4243</v>
      </c>
      <c r="G15" s="409" t="s">
        <v>3532</v>
      </c>
      <c r="H15" s="409" t="s">
        <v>3533</v>
      </c>
      <c r="I15" s="411">
        <v>1.19</v>
      </c>
      <c r="J15" s="411">
        <v>100</v>
      </c>
      <c r="K15" s="412">
        <v>119</v>
      </c>
    </row>
    <row r="16" spans="1:11" ht="14.4" customHeight="1" x14ac:dyDescent="0.3">
      <c r="A16" s="407" t="s">
        <v>436</v>
      </c>
      <c r="B16" s="408" t="s">
        <v>437</v>
      </c>
      <c r="C16" s="409" t="s">
        <v>441</v>
      </c>
      <c r="D16" s="410" t="s">
        <v>3472</v>
      </c>
      <c r="E16" s="409" t="s">
        <v>4242</v>
      </c>
      <c r="F16" s="410" t="s">
        <v>4243</v>
      </c>
      <c r="G16" s="409" t="s">
        <v>3534</v>
      </c>
      <c r="H16" s="409" t="s">
        <v>3535</v>
      </c>
      <c r="I16" s="411">
        <v>26.37</v>
      </c>
      <c r="J16" s="411">
        <v>24</v>
      </c>
      <c r="K16" s="412">
        <v>632.86</v>
      </c>
    </row>
    <row r="17" spans="1:11" ht="14.4" customHeight="1" x14ac:dyDescent="0.3">
      <c r="A17" s="407" t="s">
        <v>436</v>
      </c>
      <c r="B17" s="408" t="s">
        <v>437</v>
      </c>
      <c r="C17" s="409" t="s">
        <v>441</v>
      </c>
      <c r="D17" s="410" t="s">
        <v>3472</v>
      </c>
      <c r="E17" s="409" t="s">
        <v>4242</v>
      </c>
      <c r="F17" s="410" t="s">
        <v>4243</v>
      </c>
      <c r="G17" s="409" t="s">
        <v>3536</v>
      </c>
      <c r="H17" s="409" t="s">
        <v>3537</v>
      </c>
      <c r="I17" s="411">
        <v>7.1</v>
      </c>
      <c r="J17" s="411">
        <v>1</v>
      </c>
      <c r="K17" s="412">
        <v>7.1</v>
      </c>
    </row>
    <row r="18" spans="1:11" ht="14.4" customHeight="1" x14ac:dyDescent="0.3">
      <c r="A18" s="407" t="s">
        <v>436</v>
      </c>
      <c r="B18" s="408" t="s">
        <v>437</v>
      </c>
      <c r="C18" s="409" t="s">
        <v>441</v>
      </c>
      <c r="D18" s="410" t="s">
        <v>3472</v>
      </c>
      <c r="E18" s="409" t="s">
        <v>4242</v>
      </c>
      <c r="F18" s="410" t="s">
        <v>4243</v>
      </c>
      <c r="G18" s="409" t="s">
        <v>3538</v>
      </c>
      <c r="H18" s="409" t="s">
        <v>3539</v>
      </c>
      <c r="I18" s="411">
        <v>8.2799999999999994</v>
      </c>
      <c r="J18" s="411">
        <v>2</v>
      </c>
      <c r="K18" s="412">
        <v>16.559999999999999</v>
      </c>
    </row>
    <row r="19" spans="1:11" ht="14.4" customHeight="1" x14ac:dyDescent="0.3">
      <c r="A19" s="407" t="s">
        <v>436</v>
      </c>
      <c r="B19" s="408" t="s">
        <v>437</v>
      </c>
      <c r="C19" s="409" t="s">
        <v>441</v>
      </c>
      <c r="D19" s="410" t="s">
        <v>3472</v>
      </c>
      <c r="E19" s="409" t="s">
        <v>4242</v>
      </c>
      <c r="F19" s="410" t="s">
        <v>4243</v>
      </c>
      <c r="G19" s="409" t="s">
        <v>3540</v>
      </c>
      <c r="H19" s="409" t="s">
        <v>3541</v>
      </c>
      <c r="I19" s="411">
        <v>7.22</v>
      </c>
      <c r="J19" s="411">
        <v>6</v>
      </c>
      <c r="K19" s="412">
        <v>40.72</v>
      </c>
    </row>
    <row r="20" spans="1:11" ht="14.4" customHeight="1" x14ac:dyDescent="0.3">
      <c r="A20" s="407" t="s">
        <v>436</v>
      </c>
      <c r="B20" s="408" t="s">
        <v>437</v>
      </c>
      <c r="C20" s="409" t="s">
        <v>441</v>
      </c>
      <c r="D20" s="410" t="s">
        <v>3472</v>
      </c>
      <c r="E20" s="409" t="s">
        <v>4242</v>
      </c>
      <c r="F20" s="410" t="s">
        <v>4243</v>
      </c>
      <c r="G20" s="409" t="s">
        <v>3542</v>
      </c>
      <c r="H20" s="409" t="s">
        <v>3543</v>
      </c>
      <c r="I20" s="411">
        <v>2.605</v>
      </c>
      <c r="J20" s="411">
        <v>12</v>
      </c>
      <c r="K20" s="412">
        <v>31.259999999999998</v>
      </c>
    </row>
    <row r="21" spans="1:11" ht="14.4" customHeight="1" x14ac:dyDescent="0.3">
      <c r="A21" s="407" t="s">
        <v>436</v>
      </c>
      <c r="B21" s="408" t="s">
        <v>437</v>
      </c>
      <c r="C21" s="409" t="s">
        <v>441</v>
      </c>
      <c r="D21" s="410" t="s">
        <v>3472</v>
      </c>
      <c r="E21" s="409" t="s">
        <v>4244</v>
      </c>
      <c r="F21" s="410" t="s">
        <v>4245</v>
      </c>
      <c r="G21" s="409" t="s">
        <v>3544</v>
      </c>
      <c r="H21" s="409" t="s">
        <v>3545</v>
      </c>
      <c r="I21" s="411">
        <v>1.84</v>
      </c>
      <c r="J21" s="411">
        <v>1000</v>
      </c>
      <c r="K21" s="412">
        <v>1840</v>
      </c>
    </row>
    <row r="22" spans="1:11" ht="14.4" customHeight="1" x14ac:dyDescent="0.3">
      <c r="A22" s="407" t="s">
        <v>436</v>
      </c>
      <c r="B22" s="408" t="s">
        <v>437</v>
      </c>
      <c r="C22" s="409" t="s">
        <v>441</v>
      </c>
      <c r="D22" s="410" t="s">
        <v>3472</v>
      </c>
      <c r="E22" s="409" t="s">
        <v>4244</v>
      </c>
      <c r="F22" s="410" t="s">
        <v>4245</v>
      </c>
      <c r="G22" s="409" t="s">
        <v>3546</v>
      </c>
      <c r="H22" s="409" t="s">
        <v>3547</v>
      </c>
      <c r="I22" s="411">
        <v>1.98</v>
      </c>
      <c r="J22" s="411">
        <v>200</v>
      </c>
      <c r="K22" s="412">
        <v>396</v>
      </c>
    </row>
    <row r="23" spans="1:11" ht="14.4" customHeight="1" x14ac:dyDescent="0.3">
      <c r="A23" s="407" t="s">
        <v>436</v>
      </c>
      <c r="B23" s="408" t="s">
        <v>437</v>
      </c>
      <c r="C23" s="409" t="s">
        <v>441</v>
      </c>
      <c r="D23" s="410" t="s">
        <v>3472</v>
      </c>
      <c r="E23" s="409" t="s">
        <v>4244</v>
      </c>
      <c r="F23" s="410" t="s">
        <v>4245</v>
      </c>
      <c r="G23" s="409" t="s">
        <v>3548</v>
      </c>
      <c r="H23" s="409" t="s">
        <v>3549</v>
      </c>
      <c r="I23" s="411">
        <v>1.9750000000000001</v>
      </c>
      <c r="J23" s="411">
        <v>250</v>
      </c>
      <c r="K23" s="412">
        <v>494</v>
      </c>
    </row>
    <row r="24" spans="1:11" ht="14.4" customHeight="1" x14ac:dyDescent="0.3">
      <c r="A24" s="407" t="s">
        <v>436</v>
      </c>
      <c r="B24" s="408" t="s">
        <v>437</v>
      </c>
      <c r="C24" s="409" t="s">
        <v>441</v>
      </c>
      <c r="D24" s="410" t="s">
        <v>3472</v>
      </c>
      <c r="E24" s="409" t="s">
        <v>4244</v>
      </c>
      <c r="F24" s="410" t="s">
        <v>4245</v>
      </c>
      <c r="G24" s="409" t="s">
        <v>3550</v>
      </c>
      <c r="H24" s="409" t="s">
        <v>3551</v>
      </c>
      <c r="I24" s="411">
        <v>1.9999999999999996</v>
      </c>
      <c r="J24" s="411">
        <v>2540</v>
      </c>
      <c r="K24" s="412">
        <v>5082.5599999999995</v>
      </c>
    </row>
    <row r="25" spans="1:11" ht="14.4" customHeight="1" x14ac:dyDescent="0.3">
      <c r="A25" s="407" t="s">
        <v>436</v>
      </c>
      <c r="B25" s="408" t="s">
        <v>437</v>
      </c>
      <c r="C25" s="409" t="s">
        <v>441</v>
      </c>
      <c r="D25" s="410" t="s">
        <v>3472</v>
      </c>
      <c r="E25" s="409" t="s">
        <v>4244</v>
      </c>
      <c r="F25" s="410" t="s">
        <v>4245</v>
      </c>
      <c r="G25" s="409" t="s">
        <v>3552</v>
      </c>
      <c r="H25" s="409" t="s">
        <v>3553</v>
      </c>
      <c r="I25" s="411">
        <v>2.4500000000000002</v>
      </c>
      <c r="J25" s="411">
        <v>350</v>
      </c>
      <c r="K25" s="412">
        <v>855.5</v>
      </c>
    </row>
    <row r="26" spans="1:11" ht="14.4" customHeight="1" x14ac:dyDescent="0.3">
      <c r="A26" s="407" t="s">
        <v>436</v>
      </c>
      <c r="B26" s="408" t="s">
        <v>437</v>
      </c>
      <c r="C26" s="409" t="s">
        <v>441</v>
      </c>
      <c r="D26" s="410" t="s">
        <v>3472</v>
      </c>
      <c r="E26" s="409" t="s">
        <v>4244</v>
      </c>
      <c r="F26" s="410" t="s">
        <v>4245</v>
      </c>
      <c r="G26" s="409" t="s">
        <v>3554</v>
      </c>
      <c r="H26" s="409" t="s">
        <v>3555</v>
      </c>
      <c r="I26" s="411">
        <v>2.82</v>
      </c>
      <c r="J26" s="411">
        <v>350</v>
      </c>
      <c r="K26" s="412">
        <v>987</v>
      </c>
    </row>
    <row r="27" spans="1:11" ht="14.4" customHeight="1" x14ac:dyDescent="0.3">
      <c r="A27" s="407" t="s">
        <v>436</v>
      </c>
      <c r="B27" s="408" t="s">
        <v>437</v>
      </c>
      <c r="C27" s="409" t="s">
        <v>441</v>
      </c>
      <c r="D27" s="410" t="s">
        <v>3472</v>
      </c>
      <c r="E27" s="409" t="s">
        <v>4244</v>
      </c>
      <c r="F27" s="410" t="s">
        <v>4245</v>
      </c>
      <c r="G27" s="409" t="s">
        <v>3556</v>
      </c>
      <c r="H27" s="409" t="s">
        <v>3557</v>
      </c>
      <c r="I27" s="411">
        <v>1.5000000000000001E-2</v>
      </c>
      <c r="J27" s="411">
        <v>1000</v>
      </c>
      <c r="K27" s="412">
        <v>14</v>
      </c>
    </row>
    <row r="28" spans="1:11" ht="14.4" customHeight="1" x14ac:dyDescent="0.3">
      <c r="A28" s="407" t="s">
        <v>436</v>
      </c>
      <c r="B28" s="408" t="s">
        <v>437</v>
      </c>
      <c r="C28" s="409" t="s">
        <v>441</v>
      </c>
      <c r="D28" s="410" t="s">
        <v>3472</v>
      </c>
      <c r="E28" s="409" t="s">
        <v>4244</v>
      </c>
      <c r="F28" s="410" t="s">
        <v>4245</v>
      </c>
      <c r="G28" s="409" t="s">
        <v>3558</v>
      </c>
      <c r="H28" s="409" t="s">
        <v>3559</v>
      </c>
      <c r="I28" s="411">
        <v>0.34999999999999992</v>
      </c>
      <c r="J28" s="411">
        <v>6500</v>
      </c>
      <c r="K28" s="412">
        <v>2289.3200000000002</v>
      </c>
    </row>
    <row r="29" spans="1:11" ht="14.4" customHeight="1" x14ac:dyDescent="0.3">
      <c r="A29" s="407" t="s">
        <v>436</v>
      </c>
      <c r="B29" s="408" t="s">
        <v>437</v>
      </c>
      <c r="C29" s="409" t="s">
        <v>441</v>
      </c>
      <c r="D29" s="410" t="s">
        <v>3472</v>
      </c>
      <c r="E29" s="409" t="s">
        <v>4244</v>
      </c>
      <c r="F29" s="410" t="s">
        <v>4245</v>
      </c>
      <c r="G29" s="409" t="s">
        <v>3560</v>
      </c>
      <c r="H29" s="409" t="s">
        <v>3561</v>
      </c>
      <c r="I29" s="411">
        <v>0.87</v>
      </c>
      <c r="J29" s="411">
        <v>1000</v>
      </c>
      <c r="K29" s="412">
        <v>873.74</v>
      </c>
    </row>
    <row r="30" spans="1:11" ht="14.4" customHeight="1" x14ac:dyDescent="0.3">
      <c r="A30" s="407" t="s">
        <v>436</v>
      </c>
      <c r="B30" s="408" t="s">
        <v>437</v>
      </c>
      <c r="C30" s="409" t="s">
        <v>441</v>
      </c>
      <c r="D30" s="410" t="s">
        <v>3472</v>
      </c>
      <c r="E30" s="409" t="s">
        <v>4244</v>
      </c>
      <c r="F30" s="410" t="s">
        <v>4245</v>
      </c>
      <c r="G30" s="409" t="s">
        <v>3562</v>
      </c>
      <c r="H30" s="409" t="s">
        <v>3563</v>
      </c>
      <c r="I30" s="411">
        <v>0.31</v>
      </c>
      <c r="J30" s="411">
        <v>19000</v>
      </c>
      <c r="K30" s="412">
        <v>5931.42</v>
      </c>
    </row>
    <row r="31" spans="1:11" ht="14.4" customHeight="1" x14ac:dyDescent="0.3">
      <c r="A31" s="407" t="s">
        <v>436</v>
      </c>
      <c r="B31" s="408" t="s">
        <v>437</v>
      </c>
      <c r="C31" s="409" t="s">
        <v>441</v>
      </c>
      <c r="D31" s="410" t="s">
        <v>3472</v>
      </c>
      <c r="E31" s="409" t="s">
        <v>4244</v>
      </c>
      <c r="F31" s="410" t="s">
        <v>4245</v>
      </c>
      <c r="G31" s="409" t="s">
        <v>3564</v>
      </c>
      <c r="H31" s="409" t="s">
        <v>3565</v>
      </c>
      <c r="I31" s="411">
        <v>12.1075</v>
      </c>
      <c r="J31" s="411">
        <v>143</v>
      </c>
      <c r="K31" s="412">
        <v>1731.58</v>
      </c>
    </row>
    <row r="32" spans="1:11" ht="14.4" customHeight="1" x14ac:dyDescent="0.3">
      <c r="A32" s="407" t="s">
        <v>436</v>
      </c>
      <c r="B32" s="408" t="s">
        <v>437</v>
      </c>
      <c r="C32" s="409" t="s">
        <v>441</v>
      </c>
      <c r="D32" s="410" t="s">
        <v>3472</v>
      </c>
      <c r="E32" s="409" t="s">
        <v>4244</v>
      </c>
      <c r="F32" s="410" t="s">
        <v>4245</v>
      </c>
      <c r="G32" s="409" t="s">
        <v>3566</v>
      </c>
      <c r="H32" s="409" t="s">
        <v>3567</v>
      </c>
      <c r="I32" s="411">
        <v>25.53</v>
      </c>
      <c r="J32" s="411">
        <v>63</v>
      </c>
      <c r="K32" s="412">
        <v>1608.39</v>
      </c>
    </row>
    <row r="33" spans="1:11" ht="14.4" customHeight="1" x14ac:dyDescent="0.3">
      <c r="A33" s="407" t="s">
        <v>436</v>
      </c>
      <c r="B33" s="408" t="s">
        <v>437</v>
      </c>
      <c r="C33" s="409" t="s">
        <v>441</v>
      </c>
      <c r="D33" s="410" t="s">
        <v>3472</v>
      </c>
      <c r="E33" s="409" t="s">
        <v>4244</v>
      </c>
      <c r="F33" s="410" t="s">
        <v>4245</v>
      </c>
      <c r="G33" s="409" t="s">
        <v>3568</v>
      </c>
      <c r="H33" s="409" t="s">
        <v>3569</v>
      </c>
      <c r="I33" s="411">
        <v>0.59777777777777774</v>
      </c>
      <c r="J33" s="411">
        <v>30500</v>
      </c>
      <c r="K33" s="412">
        <v>18129.43</v>
      </c>
    </row>
    <row r="34" spans="1:11" ht="14.4" customHeight="1" x14ac:dyDescent="0.3">
      <c r="A34" s="407" t="s">
        <v>436</v>
      </c>
      <c r="B34" s="408" t="s">
        <v>437</v>
      </c>
      <c r="C34" s="409" t="s">
        <v>441</v>
      </c>
      <c r="D34" s="410" t="s">
        <v>3472</v>
      </c>
      <c r="E34" s="409" t="s">
        <v>4244</v>
      </c>
      <c r="F34" s="410" t="s">
        <v>4245</v>
      </c>
      <c r="G34" s="409" t="s">
        <v>3570</v>
      </c>
      <c r="H34" s="409" t="s">
        <v>3571</v>
      </c>
      <c r="I34" s="411">
        <v>2.0499999999999998</v>
      </c>
      <c r="J34" s="411">
        <v>1220</v>
      </c>
      <c r="K34" s="412">
        <v>2501</v>
      </c>
    </row>
    <row r="35" spans="1:11" ht="14.4" customHeight="1" x14ac:dyDescent="0.3">
      <c r="A35" s="407" t="s">
        <v>436</v>
      </c>
      <c r="B35" s="408" t="s">
        <v>437</v>
      </c>
      <c r="C35" s="409" t="s">
        <v>441</v>
      </c>
      <c r="D35" s="410" t="s">
        <v>3472</v>
      </c>
      <c r="E35" s="409" t="s">
        <v>4244</v>
      </c>
      <c r="F35" s="410" t="s">
        <v>4245</v>
      </c>
      <c r="G35" s="409" t="s">
        <v>3572</v>
      </c>
      <c r="H35" s="409" t="s">
        <v>3573</v>
      </c>
      <c r="I35" s="411">
        <v>7.08</v>
      </c>
      <c r="J35" s="411">
        <v>50</v>
      </c>
      <c r="K35" s="412">
        <v>354</v>
      </c>
    </row>
    <row r="36" spans="1:11" ht="14.4" customHeight="1" x14ac:dyDescent="0.3">
      <c r="A36" s="407" t="s">
        <v>436</v>
      </c>
      <c r="B36" s="408" t="s">
        <v>437</v>
      </c>
      <c r="C36" s="409" t="s">
        <v>441</v>
      </c>
      <c r="D36" s="410" t="s">
        <v>3472</v>
      </c>
      <c r="E36" s="409" t="s">
        <v>4244</v>
      </c>
      <c r="F36" s="410" t="s">
        <v>4245</v>
      </c>
      <c r="G36" s="409" t="s">
        <v>3574</v>
      </c>
      <c r="H36" s="409" t="s">
        <v>3575</v>
      </c>
      <c r="I36" s="411">
        <v>5.41</v>
      </c>
      <c r="J36" s="411">
        <v>2400</v>
      </c>
      <c r="K36" s="412">
        <v>13023</v>
      </c>
    </row>
    <row r="37" spans="1:11" ht="14.4" customHeight="1" x14ac:dyDescent="0.3">
      <c r="A37" s="407" t="s">
        <v>436</v>
      </c>
      <c r="B37" s="408" t="s">
        <v>437</v>
      </c>
      <c r="C37" s="409" t="s">
        <v>441</v>
      </c>
      <c r="D37" s="410" t="s">
        <v>3472</v>
      </c>
      <c r="E37" s="409" t="s">
        <v>4244</v>
      </c>
      <c r="F37" s="410" t="s">
        <v>4245</v>
      </c>
      <c r="G37" s="409" t="s">
        <v>3576</v>
      </c>
      <c r="H37" s="409" t="s">
        <v>3577</v>
      </c>
      <c r="I37" s="411">
        <v>37.22</v>
      </c>
      <c r="J37" s="411">
        <v>240</v>
      </c>
      <c r="K37" s="412">
        <v>8932.7000000000007</v>
      </c>
    </row>
    <row r="38" spans="1:11" ht="14.4" customHeight="1" x14ac:dyDescent="0.3">
      <c r="A38" s="407" t="s">
        <v>436</v>
      </c>
      <c r="B38" s="408" t="s">
        <v>437</v>
      </c>
      <c r="C38" s="409" t="s">
        <v>441</v>
      </c>
      <c r="D38" s="410" t="s">
        <v>3472</v>
      </c>
      <c r="E38" s="409" t="s">
        <v>4244</v>
      </c>
      <c r="F38" s="410" t="s">
        <v>4245</v>
      </c>
      <c r="G38" s="409" t="s">
        <v>3578</v>
      </c>
      <c r="H38" s="409" t="s">
        <v>3579</v>
      </c>
      <c r="I38" s="411">
        <v>0.66857142857142848</v>
      </c>
      <c r="J38" s="411">
        <v>10000</v>
      </c>
      <c r="K38" s="412">
        <v>6891.67</v>
      </c>
    </row>
    <row r="39" spans="1:11" ht="14.4" customHeight="1" x14ac:dyDescent="0.3">
      <c r="A39" s="407" t="s">
        <v>436</v>
      </c>
      <c r="B39" s="408" t="s">
        <v>437</v>
      </c>
      <c r="C39" s="409" t="s">
        <v>441</v>
      </c>
      <c r="D39" s="410" t="s">
        <v>3472</v>
      </c>
      <c r="E39" s="409" t="s">
        <v>4244</v>
      </c>
      <c r="F39" s="410" t="s">
        <v>4245</v>
      </c>
      <c r="G39" s="409" t="s">
        <v>3580</v>
      </c>
      <c r="H39" s="409" t="s">
        <v>3581</v>
      </c>
      <c r="I39" s="411">
        <v>71.587500000000006</v>
      </c>
      <c r="J39" s="411">
        <v>62</v>
      </c>
      <c r="K39" s="412">
        <v>4452.46</v>
      </c>
    </row>
    <row r="40" spans="1:11" ht="14.4" customHeight="1" x14ac:dyDescent="0.3">
      <c r="A40" s="407" t="s">
        <v>436</v>
      </c>
      <c r="B40" s="408" t="s">
        <v>437</v>
      </c>
      <c r="C40" s="409" t="s">
        <v>441</v>
      </c>
      <c r="D40" s="410" t="s">
        <v>3472</v>
      </c>
      <c r="E40" s="409" t="s">
        <v>4244</v>
      </c>
      <c r="F40" s="410" t="s">
        <v>4245</v>
      </c>
      <c r="G40" s="409" t="s">
        <v>3582</v>
      </c>
      <c r="H40" s="409" t="s">
        <v>3583</v>
      </c>
      <c r="I40" s="411">
        <v>0.54</v>
      </c>
      <c r="J40" s="411">
        <v>5500</v>
      </c>
      <c r="K40" s="412">
        <v>2954.8199999999997</v>
      </c>
    </row>
    <row r="41" spans="1:11" ht="14.4" customHeight="1" x14ac:dyDescent="0.3">
      <c r="A41" s="407" t="s">
        <v>436</v>
      </c>
      <c r="B41" s="408" t="s">
        <v>437</v>
      </c>
      <c r="C41" s="409" t="s">
        <v>441</v>
      </c>
      <c r="D41" s="410" t="s">
        <v>3472</v>
      </c>
      <c r="E41" s="409" t="s">
        <v>4244</v>
      </c>
      <c r="F41" s="410" t="s">
        <v>4245</v>
      </c>
      <c r="G41" s="409" t="s">
        <v>3584</v>
      </c>
      <c r="H41" s="409" t="s">
        <v>3585</v>
      </c>
      <c r="I41" s="411">
        <v>8.2799999999999994</v>
      </c>
      <c r="J41" s="411">
        <v>4000</v>
      </c>
      <c r="K41" s="412">
        <v>33139.480000000003</v>
      </c>
    </row>
    <row r="42" spans="1:11" ht="14.4" customHeight="1" x14ac:dyDescent="0.3">
      <c r="A42" s="407" t="s">
        <v>436</v>
      </c>
      <c r="B42" s="408" t="s">
        <v>437</v>
      </c>
      <c r="C42" s="409" t="s">
        <v>441</v>
      </c>
      <c r="D42" s="410" t="s">
        <v>3472</v>
      </c>
      <c r="E42" s="409" t="s">
        <v>4244</v>
      </c>
      <c r="F42" s="410" t="s">
        <v>4245</v>
      </c>
      <c r="G42" s="409" t="s">
        <v>3586</v>
      </c>
      <c r="H42" s="409" t="s">
        <v>3587</v>
      </c>
      <c r="I42" s="411">
        <v>4.76</v>
      </c>
      <c r="J42" s="411">
        <v>500</v>
      </c>
      <c r="K42" s="412">
        <v>2380.0700000000002</v>
      </c>
    </row>
    <row r="43" spans="1:11" ht="14.4" customHeight="1" x14ac:dyDescent="0.3">
      <c r="A43" s="407" t="s">
        <v>436</v>
      </c>
      <c r="B43" s="408" t="s">
        <v>437</v>
      </c>
      <c r="C43" s="409" t="s">
        <v>441</v>
      </c>
      <c r="D43" s="410" t="s">
        <v>3472</v>
      </c>
      <c r="E43" s="409" t="s">
        <v>4244</v>
      </c>
      <c r="F43" s="410" t="s">
        <v>4245</v>
      </c>
      <c r="G43" s="409" t="s">
        <v>3588</v>
      </c>
      <c r="H43" s="409" t="s">
        <v>3589</v>
      </c>
      <c r="I43" s="411">
        <v>4.0999999999999996</v>
      </c>
      <c r="J43" s="411">
        <v>100</v>
      </c>
      <c r="K43" s="412">
        <v>410.19</v>
      </c>
    </row>
    <row r="44" spans="1:11" ht="14.4" customHeight="1" x14ac:dyDescent="0.3">
      <c r="A44" s="407" t="s">
        <v>436</v>
      </c>
      <c r="B44" s="408" t="s">
        <v>437</v>
      </c>
      <c r="C44" s="409" t="s">
        <v>441</v>
      </c>
      <c r="D44" s="410" t="s">
        <v>3472</v>
      </c>
      <c r="E44" s="409" t="s">
        <v>4244</v>
      </c>
      <c r="F44" s="410" t="s">
        <v>4245</v>
      </c>
      <c r="G44" s="409" t="s">
        <v>3590</v>
      </c>
      <c r="H44" s="409" t="s">
        <v>3591</v>
      </c>
      <c r="I44" s="411">
        <v>130.57</v>
      </c>
      <c r="J44" s="411">
        <v>5</v>
      </c>
      <c r="K44" s="412">
        <v>652.85</v>
      </c>
    </row>
    <row r="45" spans="1:11" ht="14.4" customHeight="1" x14ac:dyDescent="0.3">
      <c r="A45" s="407" t="s">
        <v>436</v>
      </c>
      <c r="B45" s="408" t="s">
        <v>437</v>
      </c>
      <c r="C45" s="409" t="s">
        <v>441</v>
      </c>
      <c r="D45" s="410" t="s">
        <v>3472</v>
      </c>
      <c r="E45" s="409" t="s">
        <v>4244</v>
      </c>
      <c r="F45" s="410" t="s">
        <v>4245</v>
      </c>
      <c r="G45" s="409" t="s">
        <v>3592</v>
      </c>
      <c r="H45" s="409" t="s">
        <v>3593</v>
      </c>
      <c r="I45" s="411">
        <v>130.57</v>
      </c>
      <c r="J45" s="411">
        <v>5</v>
      </c>
      <c r="K45" s="412">
        <v>652.85</v>
      </c>
    </row>
    <row r="46" spans="1:11" ht="14.4" customHeight="1" x14ac:dyDescent="0.3">
      <c r="A46" s="407" t="s">
        <v>436</v>
      </c>
      <c r="B46" s="408" t="s">
        <v>437</v>
      </c>
      <c r="C46" s="409" t="s">
        <v>441</v>
      </c>
      <c r="D46" s="410" t="s">
        <v>3472</v>
      </c>
      <c r="E46" s="409" t="s">
        <v>4244</v>
      </c>
      <c r="F46" s="410" t="s">
        <v>4245</v>
      </c>
      <c r="G46" s="409" t="s">
        <v>3594</v>
      </c>
      <c r="H46" s="409" t="s">
        <v>3595</v>
      </c>
      <c r="I46" s="411">
        <v>0.35</v>
      </c>
      <c r="J46" s="411">
        <v>2000</v>
      </c>
      <c r="K46" s="412">
        <v>701.8</v>
      </c>
    </row>
    <row r="47" spans="1:11" ht="14.4" customHeight="1" x14ac:dyDescent="0.3">
      <c r="A47" s="407" t="s">
        <v>436</v>
      </c>
      <c r="B47" s="408" t="s">
        <v>437</v>
      </c>
      <c r="C47" s="409" t="s">
        <v>441</v>
      </c>
      <c r="D47" s="410" t="s">
        <v>3472</v>
      </c>
      <c r="E47" s="409" t="s">
        <v>4244</v>
      </c>
      <c r="F47" s="410" t="s">
        <v>4245</v>
      </c>
      <c r="G47" s="409" t="s">
        <v>3596</v>
      </c>
      <c r="H47" s="409" t="s">
        <v>3597</v>
      </c>
      <c r="I47" s="411">
        <v>130.57</v>
      </c>
      <c r="J47" s="411">
        <v>10</v>
      </c>
      <c r="K47" s="412">
        <v>1305.7</v>
      </c>
    </row>
    <row r="48" spans="1:11" ht="14.4" customHeight="1" x14ac:dyDescent="0.3">
      <c r="A48" s="407" t="s">
        <v>436</v>
      </c>
      <c r="B48" s="408" t="s">
        <v>437</v>
      </c>
      <c r="C48" s="409" t="s">
        <v>441</v>
      </c>
      <c r="D48" s="410" t="s">
        <v>3472</v>
      </c>
      <c r="E48" s="409" t="s">
        <v>4244</v>
      </c>
      <c r="F48" s="410" t="s">
        <v>4245</v>
      </c>
      <c r="G48" s="409" t="s">
        <v>3598</v>
      </c>
      <c r="H48" s="409" t="s">
        <v>3599</v>
      </c>
      <c r="I48" s="411">
        <v>4.7699999999999996</v>
      </c>
      <c r="J48" s="411">
        <v>300</v>
      </c>
      <c r="K48" s="412">
        <v>1430.73</v>
      </c>
    </row>
    <row r="49" spans="1:11" ht="14.4" customHeight="1" x14ac:dyDescent="0.3">
      <c r="A49" s="407" t="s">
        <v>436</v>
      </c>
      <c r="B49" s="408" t="s">
        <v>437</v>
      </c>
      <c r="C49" s="409" t="s">
        <v>441</v>
      </c>
      <c r="D49" s="410" t="s">
        <v>3472</v>
      </c>
      <c r="E49" s="409" t="s">
        <v>4244</v>
      </c>
      <c r="F49" s="410" t="s">
        <v>4245</v>
      </c>
      <c r="G49" s="409" t="s">
        <v>3600</v>
      </c>
      <c r="H49" s="409" t="s">
        <v>3601</v>
      </c>
      <c r="I49" s="411">
        <v>3.835</v>
      </c>
      <c r="J49" s="411">
        <v>600</v>
      </c>
      <c r="K49" s="412">
        <v>2299.98</v>
      </c>
    </row>
    <row r="50" spans="1:11" ht="14.4" customHeight="1" x14ac:dyDescent="0.3">
      <c r="A50" s="407" t="s">
        <v>436</v>
      </c>
      <c r="B50" s="408" t="s">
        <v>437</v>
      </c>
      <c r="C50" s="409" t="s">
        <v>441</v>
      </c>
      <c r="D50" s="410" t="s">
        <v>3472</v>
      </c>
      <c r="E50" s="409" t="s">
        <v>4244</v>
      </c>
      <c r="F50" s="410" t="s">
        <v>4245</v>
      </c>
      <c r="G50" s="409" t="s">
        <v>3602</v>
      </c>
      <c r="H50" s="409" t="s">
        <v>3603</v>
      </c>
      <c r="I50" s="411">
        <v>32.67</v>
      </c>
      <c r="J50" s="411">
        <v>60</v>
      </c>
      <c r="K50" s="412">
        <v>1960.2</v>
      </c>
    </row>
    <row r="51" spans="1:11" ht="14.4" customHeight="1" x14ac:dyDescent="0.3">
      <c r="A51" s="407" t="s">
        <v>436</v>
      </c>
      <c r="B51" s="408" t="s">
        <v>437</v>
      </c>
      <c r="C51" s="409" t="s">
        <v>441</v>
      </c>
      <c r="D51" s="410" t="s">
        <v>3472</v>
      </c>
      <c r="E51" s="409" t="s">
        <v>4244</v>
      </c>
      <c r="F51" s="410" t="s">
        <v>4245</v>
      </c>
      <c r="G51" s="409" t="s">
        <v>3604</v>
      </c>
      <c r="H51" s="409" t="s">
        <v>3605</v>
      </c>
      <c r="I51" s="411">
        <v>201.16</v>
      </c>
      <c r="J51" s="411">
        <v>10</v>
      </c>
      <c r="K51" s="412">
        <v>2011.63</v>
      </c>
    </row>
    <row r="52" spans="1:11" ht="14.4" customHeight="1" x14ac:dyDescent="0.3">
      <c r="A52" s="407" t="s">
        <v>436</v>
      </c>
      <c r="B52" s="408" t="s">
        <v>437</v>
      </c>
      <c r="C52" s="409" t="s">
        <v>441</v>
      </c>
      <c r="D52" s="410" t="s">
        <v>3472</v>
      </c>
      <c r="E52" s="409" t="s">
        <v>4244</v>
      </c>
      <c r="F52" s="410" t="s">
        <v>4245</v>
      </c>
      <c r="G52" s="409" t="s">
        <v>3606</v>
      </c>
      <c r="H52" s="409" t="s">
        <v>3607</v>
      </c>
      <c r="I52" s="411">
        <v>2.1800000000000002</v>
      </c>
      <c r="J52" s="411">
        <v>960</v>
      </c>
      <c r="K52" s="412">
        <v>2090.88</v>
      </c>
    </row>
    <row r="53" spans="1:11" ht="14.4" customHeight="1" x14ac:dyDescent="0.3">
      <c r="A53" s="407" t="s">
        <v>436</v>
      </c>
      <c r="B53" s="408" t="s">
        <v>437</v>
      </c>
      <c r="C53" s="409" t="s">
        <v>441</v>
      </c>
      <c r="D53" s="410" t="s">
        <v>3472</v>
      </c>
      <c r="E53" s="409" t="s">
        <v>4244</v>
      </c>
      <c r="F53" s="410" t="s">
        <v>4245</v>
      </c>
      <c r="G53" s="409" t="s">
        <v>3608</v>
      </c>
      <c r="H53" s="409" t="s">
        <v>3609</v>
      </c>
      <c r="I53" s="411">
        <v>9.8000000000000007</v>
      </c>
      <c r="J53" s="411">
        <v>1100</v>
      </c>
      <c r="K53" s="412">
        <v>10779.89</v>
      </c>
    </row>
    <row r="54" spans="1:11" ht="14.4" customHeight="1" x14ac:dyDescent="0.3">
      <c r="A54" s="407" t="s">
        <v>436</v>
      </c>
      <c r="B54" s="408" t="s">
        <v>437</v>
      </c>
      <c r="C54" s="409" t="s">
        <v>441</v>
      </c>
      <c r="D54" s="410" t="s">
        <v>3472</v>
      </c>
      <c r="E54" s="409" t="s">
        <v>4244</v>
      </c>
      <c r="F54" s="410" t="s">
        <v>4245</v>
      </c>
      <c r="G54" s="409" t="s">
        <v>3610</v>
      </c>
      <c r="H54" s="409" t="s">
        <v>3611</v>
      </c>
      <c r="I54" s="411">
        <v>0.42</v>
      </c>
      <c r="J54" s="411">
        <v>12000</v>
      </c>
      <c r="K54" s="412">
        <v>5082</v>
      </c>
    </row>
    <row r="55" spans="1:11" ht="14.4" customHeight="1" x14ac:dyDescent="0.3">
      <c r="A55" s="407" t="s">
        <v>436</v>
      </c>
      <c r="B55" s="408" t="s">
        <v>437</v>
      </c>
      <c r="C55" s="409" t="s">
        <v>441</v>
      </c>
      <c r="D55" s="410" t="s">
        <v>3472</v>
      </c>
      <c r="E55" s="409" t="s">
        <v>4244</v>
      </c>
      <c r="F55" s="410" t="s">
        <v>4245</v>
      </c>
      <c r="G55" s="409" t="s">
        <v>3612</v>
      </c>
      <c r="H55" s="409" t="s">
        <v>3613</v>
      </c>
      <c r="I55" s="411">
        <v>5.51</v>
      </c>
      <c r="J55" s="411">
        <v>500</v>
      </c>
      <c r="K55" s="412">
        <v>2752.75</v>
      </c>
    </row>
    <row r="56" spans="1:11" ht="14.4" customHeight="1" x14ac:dyDescent="0.3">
      <c r="A56" s="407" t="s">
        <v>436</v>
      </c>
      <c r="B56" s="408" t="s">
        <v>437</v>
      </c>
      <c r="C56" s="409" t="s">
        <v>441</v>
      </c>
      <c r="D56" s="410" t="s">
        <v>3472</v>
      </c>
      <c r="E56" s="409" t="s">
        <v>4244</v>
      </c>
      <c r="F56" s="410" t="s">
        <v>4245</v>
      </c>
      <c r="G56" s="409" t="s">
        <v>3614</v>
      </c>
      <c r="H56" s="409" t="s">
        <v>3615</v>
      </c>
      <c r="I56" s="411">
        <v>21.03</v>
      </c>
      <c r="J56" s="411">
        <v>10</v>
      </c>
      <c r="K56" s="412">
        <v>210.3</v>
      </c>
    </row>
    <row r="57" spans="1:11" ht="14.4" customHeight="1" x14ac:dyDescent="0.3">
      <c r="A57" s="407" t="s">
        <v>436</v>
      </c>
      <c r="B57" s="408" t="s">
        <v>437</v>
      </c>
      <c r="C57" s="409" t="s">
        <v>441</v>
      </c>
      <c r="D57" s="410" t="s">
        <v>3472</v>
      </c>
      <c r="E57" s="409" t="s">
        <v>4246</v>
      </c>
      <c r="F57" s="410" t="s">
        <v>4247</v>
      </c>
      <c r="G57" s="409" t="s">
        <v>3616</v>
      </c>
      <c r="H57" s="409" t="s">
        <v>3617</v>
      </c>
      <c r="I57" s="411">
        <v>0.16</v>
      </c>
      <c r="J57" s="411">
        <v>60000</v>
      </c>
      <c r="K57" s="412">
        <v>9343.58</v>
      </c>
    </row>
    <row r="58" spans="1:11" ht="14.4" customHeight="1" x14ac:dyDescent="0.3">
      <c r="A58" s="407" t="s">
        <v>436</v>
      </c>
      <c r="B58" s="408" t="s">
        <v>437</v>
      </c>
      <c r="C58" s="409" t="s">
        <v>441</v>
      </c>
      <c r="D58" s="410" t="s">
        <v>3472</v>
      </c>
      <c r="E58" s="409" t="s">
        <v>4246</v>
      </c>
      <c r="F58" s="410" t="s">
        <v>4247</v>
      </c>
      <c r="G58" s="409" t="s">
        <v>3618</v>
      </c>
      <c r="H58" s="409" t="s">
        <v>3619</v>
      </c>
      <c r="I58" s="411">
        <v>1.07</v>
      </c>
      <c r="J58" s="411">
        <v>28000</v>
      </c>
      <c r="K58" s="412">
        <v>29848.280000000002</v>
      </c>
    </row>
    <row r="59" spans="1:11" ht="14.4" customHeight="1" x14ac:dyDescent="0.3">
      <c r="A59" s="407" t="s">
        <v>436</v>
      </c>
      <c r="B59" s="408" t="s">
        <v>437</v>
      </c>
      <c r="C59" s="409" t="s">
        <v>441</v>
      </c>
      <c r="D59" s="410" t="s">
        <v>3472</v>
      </c>
      <c r="E59" s="409" t="s">
        <v>4246</v>
      </c>
      <c r="F59" s="410" t="s">
        <v>4247</v>
      </c>
      <c r="G59" s="409" t="s">
        <v>3620</v>
      </c>
      <c r="H59" s="409" t="s">
        <v>3621</v>
      </c>
      <c r="I59" s="411">
        <v>50.82</v>
      </c>
      <c r="J59" s="411">
        <v>20</v>
      </c>
      <c r="K59" s="412">
        <v>1016.4</v>
      </c>
    </row>
    <row r="60" spans="1:11" ht="14.4" customHeight="1" x14ac:dyDescent="0.3">
      <c r="A60" s="407" t="s">
        <v>436</v>
      </c>
      <c r="B60" s="408" t="s">
        <v>437</v>
      </c>
      <c r="C60" s="409" t="s">
        <v>441</v>
      </c>
      <c r="D60" s="410" t="s">
        <v>3472</v>
      </c>
      <c r="E60" s="409" t="s">
        <v>4246</v>
      </c>
      <c r="F60" s="410" t="s">
        <v>4247</v>
      </c>
      <c r="G60" s="409" t="s">
        <v>3622</v>
      </c>
      <c r="H60" s="409" t="s">
        <v>3623</v>
      </c>
      <c r="I60" s="411">
        <v>9.31</v>
      </c>
      <c r="J60" s="411">
        <v>1080</v>
      </c>
      <c r="K60" s="412">
        <v>10055.099999999999</v>
      </c>
    </row>
    <row r="61" spans="1:11" ht="14.4" customHeight="1" x14ac:dyDescent="0.3">
      <c r="A61" s="407" t="s">
        <v>436</v>
      </c>
      <c r="B61" s="408" t="s">
        <v>437</v>
      </c>
      <c r="C61" s="409" t="s">
        <v>441</v>
      </c>
      <c r="D61" s="410" t="s">
        <v>3472</v>
      </c>
      <c r="E61" s="409" t="s">
        <v>4246</v>
      </c>
      <c r="F61" s="410" t="s">
        <v>4247</v>
      </c>
      <c r="G61" s="409" t="s">
        <v>3624</v>
      </c>
      <c r="H61" s="409" t="s">
        <v>3625</v>
      </c>
      <c r="I61" s="411">
        <v>0.4366666666666667</v>
      </c>
      <c r="J61" s="411">
        <v>950</v>
      </c>
      <c r="K61" s="412">
        <v>414.62</v>
      </c>
    </row>
    <row r="62" spans="1:11" ht="14.4" customHeight="1" x14ac:dyDescent="0.3">
      <c r="A62" s="407" t="s">
        <v>436</v>
      </c>
      <c r="B62" s="408" t="s">
        <v>437</v>
      </c>
      <c r="C62" s="409" t="s">
        <v>441</v>
      </c>
      <c r="D62" s="410" t="s">
        <v>3472</v>
      </c>
      <c r="E62" s="409" t="s">
        <v>4246</v>
      </c>
      <c r="F62" s="410" t="s">
        <v>4247</v>
      </c>
      <c r="G62" s="409" t="s">
        <v>3626</v>
      </c>
      <c r="H62" s="409" t="s">
        <v>3627</v>
      </c>
      <c r="I62" s="411">
        <v>0.25</v>
      </c>
      <c r="J62" s="411">
        <v>17000</v>
      </c>
      <c r="K62" s="412">
        <v>4276.51</v>
      </c>
    </row>
    <row r="63" spans="1:11" ht="14.4" customHeight="1" x14ac:dyDescent="0.3">
      <c r="A63" s="407" t="s">
        <v>436</v>
      </c>
      <c r="B63" s="408" t="s">
        <v>437</v>
      </c>
      <c r="C63" s="409" t="s">
        <v>441</v>
      </c>
      <c r="D63" s="410" t="s">
        <v>3472</v>
      </c>
      <c r="E63" s="409" t="s">
        <v>4246</v>
      </c>
      <c r="F63" s="410" t="s">
        <v>4247</v>
      </c>
      <c r="G63" s="409" t="s">
        <v>3628</v>
      </c>
      <c r="H63" s="409" t="s">
        <v>3629</v>
      </c>
      <c r="I63" s="411">
        <v>0.126</v>
      </c>
      <c r="J63" s="411">
        <v>11000</v>
      </c>
      <c r="K63" s="412">
        <v>1367.3</v>
      </c>
    </row>
    <row r="64" spans="1:11" ht="14.4" customHeight="1" x14ac:dyDescent="0.3">
      <c r="A64" s="407" t="s">
        <v>436</v>
      </c>
      <c r="B64" s="408" t="s">
        <v>437</v>
      </c>
      <c r="C64" s="409" t="s">
        <v>441</v>
      </c>
      <c r="D64" s="410" t="s">
        <v>3472</v>
      </c>
      <c r="E64" s="409" t="s">
        <v>4246</v>
      </c>
      <c r="F64" s="410" t="s">
        <v>4247</v>
      </c>
      <c r="G64" s="409" t="s">
        <v>3630</v>
      </c>
      <c r="H64" s="409" t="s">
        <v>3631</v>
      </c>
      <c r="I64" s="411">
        <v>0.13666666666666669</v>
      </c>
      <c r="J64" s="411">
        <v>6000</v>
      </c>
      <c r="K64" s="412">
        <v>820</v>
      </c>
    </row>
    <row r="65" spans="1:11" ht="14.4" customHeight="1" x14ac:dyDescent="0.3">
      <c r="A65" s="407" t="s">
        <v>436</v>
      </c>
      <c r="B65" s="408" t="s">
        <v>437</v>
      </c>
      <c r="C65" s="409" t="s">
        <v>441</v>
      </c>
      <c r="D65" s="410" t="s">
        <v>3472</v>
      </c>
      <c r="E65" s="409" t="s">
        <v>4246</v>
      </c>
      <c r="F65" s="410" t="s">
        <v>4247</v>
      </c>
      <c r="G65" s="409" t="s">
        <v>3632</v>
      </c>
      <c r="H65" s="409" t="s">
        <v>3633</v>
      </c>
      <c r="I65" s="411">
        <v>1.3379999999999999</v>
      </c>
      <c r="J65" s="411">
        <v>7000</v>
      </c>
      <c r="K65" s="412">
        <v>9360.07</v>
      </c>
    </row>
    <row r="66" spans="1:11" ht="14.4" customHeight="1" x14ac:dyDescent="0.3">
      <c r="A66" s="407" t="s">
        <v>436</v>
      </c>
      <c r="B66" s="408" t="s">
        <v>437</v>
      </c>
      <c r="C66" s="409" t="s">
        <v>441</v>
      </c>
      <c r="D66" s="410" t="s">
        <v>3472</v>
      </c>
      <c r="E66" s="409" t="s">
        <v>4246</v>
      </c>
      <c r="F66" s="410" t="s">
        <v>4247</v>
      </c>
      <c r="G66" s="409" t="s">
        <v>3634</v>
      </c>
      <c r="H66" s="409" t="s">
        <v>3635</v>
      </c>
      <c r="I66" s="411">
        <v>2.25</v>
      </c>
      <c r="J66" s="411">
        <v>2000</v>
      </c>
      <c r="K66" s="412">
        <v>4499.26</v>
      </c>
    </row>
    <row r="67" spans="1:11" ht="14.4" customHeight="1" x14ac:dyDescent="0.3">
      <c r="A67" s="407" t="s">
        <v>436</v>
      </c>
      <c r="B67" s="408" t="s">
        <v>437</v>
      </c>
      <c r="C67" s="409" t="s">
        <v>441</v>
      </c>
      <c r="D67" s="410" t="s">
        <v>3472</v>
      </c>
      <c r="E67" s="409" t="s">
        <v>4246</v>
      </c>
      <c r="F67" s="410" t="s">
        <v>4247</v>
      </c>
      <c r="G67" s="409" t="s">
        <v>3636</v>
      </c>
      <c r="H67" s="409" t="s">
        <v>3637</v>
      </c>
      <c r="I67" s="411">
        <v>4.2075000000000005</v>
      </c>
      <c r="J67" s="411">
        <v>2304</v>
      </c>
      <c r="K67" s="412">
        <v>8484.5399999999991</v>
      </c>
    </row>
    <row r="68" spans="1:11" ht="14.4" customHeight="1" x14ac:dyDescent="0.3">
      <c r="A68" s="407" t="s">
        <v>436</v>
      </c>
      <c r="B68" s="408" t="s">
        <v>437</v>
      </c>
      <c r="C68" s="409" t="s">
        <v>441</v>
      </c>
      <c r="D68" s="410" t="s">
        <v>3472</v>
      </c>
      <c r="E68" s="409" t="s">
        <v>4246</v>
      </c>
      <c r="F68" s="410" t="s">
        <v>4247</v>
      </c>
      <c r="G68" s="409" t="s">
        <v>3638</v>
      </c>
      <c r="H68" s="409" t="s">
        <v>3639</v>
      </c>
      <c r="I68" s="411">
        <v>2.2000000000000002</v>
      </c>
      <c r="J68" s="411">
        <v>500</v>
      </c>
      <c r="K68" s="412">
        <v>1102.31</v>
      </c>
    </row>
    <row r="69" spans="1:11" ht="14.4" customHeight="1" x14ac:dyDescent="0.3">
      <c r="A69" s="407" t="s">
        <v>436</v>
      </c>
      <c r="B69" s="408" t="s">
        <v>437</v>
      </c>
      <c r="C69" s="409" t="s">
        <v>441</v>
      </c>
      <c r="D69" s="410" t="s">
        <v>3472</v>
      </c>
      <c r="E69" s="409" t="s">
        <v>4246</v>
      </c>
      <c r="F69" s="410" t="s">
        <v>4247</v>
      </c>
      <c r="G69" s="409" t="s">
        <v>3640</v>
      </c>
      <c r="H69" s="409" t="s">
        <v>3641</v>
      </c>
      <c r="I69" s="411">
        <v>1.2</v>
      </c>
      <c r="J69" s="411">
        <v>4800</v>
      </c>
      <c r="K69" s="412">
        <v>5781.86</v>
      </c>
    </row>
    <row r="70" spans="1:11" ht="14.4" customHeight="1" x14ac:dyDescent="0.3">
      <c r="A70" s="407" t="s">
        <v>436</v>
      </c>
      <c r="B70" s="408" t="s">
        <v>437</v>
      </c>
      <c r="C70" s="409" t="s">
        <v>441</v>
      </c>
      <c r="D70" s="410" t="s">
        <v>3472</v>
      </c>
      <c r="E70" s="409" t="s">
        <v>4246</v>
      </c>
      <c r="F70" s="410" t="s">
        <v>4247</v>
      </c>
      <c r="G70" s="409" t="s">
        <v>3642</v>
      </c>
      <c r="H70" s="409" t="s">
        <v>3643</v>
      </c>
      <c r="I70" s="411">
        <v>0.28000000000000003</v>
      </c>
      <c r="J70" s="411">
        <v>11000</v>
      </c>
      <c r="K70" s="412">
        <v>3064.7000000000003</v>
      </c>
    </row>
    <row r="71" spans="1:11" ht="14.4" customHeight="1" x14ac:dyDescent="0.3">
      <c r="A71" s="407" t="s">
        <v>436</v>
      </c>
      <c r="B71" s="408" t="s">
        <v>437</v>
      </c>
      <c r="C71" s="409" t="s">
        <v>441</v>
      </c>
      <c r="D71" s="410" t="s">
        <v>3472</v>
      </c>
      <c r="E71" s="409" t="s">
        <v>4246</v>
      </c>
      <c r="F71" s="410" t="s">
        <v>4247</v>
      </c>
      <c r="G71" s="409" t="s">
        <v>3644</v>
      </c>
      <c r="H71" s="409" t="s">
        <v>3645</v>
      </c>
      <c r="I71" s="411">
        <v>2.6999999999999997</v>
      </c>
      <c r="J71" s="411">
        <v>3300</v>
      </c>
      <c r="K71" s="412">
        <v>9072.58</v>
      </c>
    </row>
    <row r="72" spans="1:11" ht="14.4" customHeight="1" x14ac:dyDescent="0.3">
      <c r="A72" s="407" t="s">
        <v>436</v>
      </c>
      <c r="B72" s="408" t="s">
        <v>437</v>
      </c>
      <c r="C72" s="409" t="s">
        <v>441</v>
      </c>
      <c r="D72" s="410" t="s">
        <v>3472</v>
      </c>
      <c r="E72" s="409" t="s">
        <v>4246</v>
      </c>
      <c r="F72" s="410" t="s">
        <v>4247</v>
      </c>
      <c r="G72" s="409" t="s">
        <v>3646</v>
      </c>
      <c r="H72" s="409" t="s">
        <v>3647</v>
      </c>
      <c r="I72" s="411">
        <v>244.42</v>
      </c>
      <c r="J72" s="411">
        <v>5</v>
      </c>
      <c r="K72" s="412">
        <v>1222.0999999999999</v>
      </c>
    </row>
    <row r="73" spans="1:11" ht="14.4" customHeight="1" x14ac:dyDescent="0.3">
      <c r="A73" s="407" t="s">
        <v>436</v>
      </c>
      <c r="B73" s="408" t="s">
        <v>437</v>
      </c>
      <c r="C73" s="409" t="s">
        <v>441</v>
      </c>
      <c r="D73" s="410" t="s">
        <v>3472</v>
      </c>
      <c r="E73" s="409" t="s">
        <v>4246</v>
      </c>
      <c r="F73" s="410" t="s">
        <v>4247</v>
      </c>
      <c r="G73" s="409" t="s">
        <v>3648</v>
      </c>
      <c r="H73" s="409" t="s">
        <v>3649</v>
      </c>
      <c r="I73" s="411">
        <v>1.0899999999999999</v>
      </c>
      <c r="J73" s="411">
        <v>1000</v>
      </c>
      <c r="K73" s="412">
        <v>1092.6300000000001</v>
      </c>
    </row>
    <row r="74" spans="1:11" ht="14.4" customHeight="1" x14ac:dyDescent="0.3">
      <c r="A74" s="407" t="s">
        <v>436</v>
      </c>
      <c r="B74" s="408" t="s">
        <v>437</v>
      </c>
      <c r="C74" s="409" t="s">
        <v>441</v>
      </c>
      <c r="D74" s="410" t="s">
        <v>3472</v>
      </c>
      <c r="E74" s="409" t="s">
        <v>4246</v>
      </c>
      <c r="F74" s="410" t="s">
        <v>4247</v>
      </c>
      <c r="G74" s="409" t="s">
        <v>3650</v>
      </c>
      <c r="H74" s="409" t="s">
        <v>3651</v>
      </c>
      <c r="I74" s="411">
        <v>4.5599999999999996</v>
      </c>
      <c r="J74" s="411">
        <v>200</v>
      </c>
      <c r="K74" s="412">
        <v>911.13</v>
      </c>
    </row>
    <row r="75" spans="1:11" ht="14.4" customHeight="1" x14ac:dyDescent="0.3">
      <c r="A75" s="407" t="s">
        <v>436</v>
      </c>
      <c r="B75" s="408" t="s">
        <v>437</v>
      </c>
      <c r="C75" s="409" t="s">
        <v>441</v>
      </c>
      <c r="D75" s="410" t="s">
        <v>3472</v>
      </c>
      <c r="E75" s="409" t="s">
        <v>4246</v>
      </c>
      <c r="F75" s="410" t="s">
        <v>4247</v>
      </c>
      <c r="G75" s="409" t="s">
        <v>3652</v>
      </c>
      <c r="H75" s="409" t="s">
        <v>3653</v>
      </c>
      <c r="I75" s="411">
        <v>5.23</v>
      </c>
      <c r="J75" s="411">
        <v>200</v>
      </c>
      <c r="K75" s="412">
        <v>1046.6500000000001</v>
      </c>
    </row>
    <row r="76" spans="1:11" ht="14.4" customHeight="1" x14ac:dyDescent="0.3">
      <c r="A76" s="407" t="s">
        <v>436</v>
      </c>
      <c r="B76" s="408" t="s">
        <v>437</v>
      </c>
      <c r="C76" s="409" t="s">
        <v>441</v>
      </c>
      <c r="D76" s="410" t="s">
        <v>3472</v>
      </c>
      <c r="E76" s="409" t="s">
        <v>4246</v>
      </c>
      <c r="F76" s="410" t="s">
        <v>4247</v>
      </c>
      <c r="G76" s="409" t="s">
        <v>3654</v>
      </c>
      <c r="H76" s="409" t="s">
        <v>3655</v>
      </c>
      <c r="I76" s="411">
        <v>4.68</v>
      </c>
      <c r="J76" s="411">
        <v>500</v>
      </c>
      <c r="K76" s="412">
        <v>2342</v>
      </c>
    </row>
    <row r="77" spans="1:11" ht="14.4" customHeight="1" x14ac:dyDescent="0.3">
      <c r="A77" s="407" t="s">
        <v>436</v>
      </c>
      <c r="B77" s="408" t="s">
        <v>437</v>
      </c>
      <c r="C77" s="409" t="s">
        <v>441</v>
      </c>
      <c r="D77" s="410" t="s">
        <v>3472</v>
      </c>
      <c r="E77" s="409" t="s">
        <v>4246</v>
      </c>
      <c r="F77" s="410" t="s">
        <v>4247</v>
      </c>
      <c r="G77" s="409" t="s">
        <v>3656</v>
      </c>
      <c r="H77" s="409" t="s">
        <v>3657</v>
      </c>
      <c r="I77" s="411">
        <v>7.62</v>
      </c>
      <c r="J77" s="411">
        <v>500</v>
      </c>
      <c r="K77" s="412">
        <v>3807.87</v>
      </c>
    </row>
    <row r="78" spans="1:11" ht="14.4" customHeight="1" x14ac:dyDescent="0.3">
      <c r="A78" s="407" t="s">
        <v>436</v>
      </c>
      <c r="B78" s="408" t="s">
        <v>437</v>
      </c>
      <c r="C78" s="409" t="s">
        <v>441</v>
      </c>
      <c r="D78" s="410" t="s">
        <v>3472</v>
      </c>
      <c r="E78" s="409" t="s">
        <v>4246</v>
      </c>
      <c r="F78" s="410" t="s">
        <v>4247</v>
      </c>
      <c r="G78" s="409" t="s">
        <v>3658</v>
      </c>
      <c r="H78" s="409" t="s">
        <v>3659</v>
      </c>
      <c r="I78" s="411">
        <v>68.56</v>
      </c>
      <c r="J78" s="411">
        <v>1</v>
      </c>
      <c r="K78" s="412">
        <v>68.56</v>
      </c>
    </row>
    <row r="79" spans="1:11" ht="14.4" customHeight="1" x14ac:dyDescent="0.3">
      <c r="A79" s="407" t="s">
        <v>436</v>
      </c>
      <c r="B79" s="408" t="s">
        <v>437</v>
      </c>
      <c r="C79" s="409" t="s">
        <v>441</v>
      </c>
      <c r="D79" s="410" t="s">
        <v>3472</v>
      </c>
      <c r="E79" s="409" t="s">
        <v>4246</v>
      </c>
      <c r="F79" s="410" t="s">
        <v>4247</v>
      </c>
      <c r="G79" s="409" t="s">
        <v>3660</v>
      </c>
      <c r="H79" s="409" t="s">
        <v>3661</v>
      </c>
      <c r="I79" s="411">
        <v>68.56</v>
      </c>
      <c r="J79" s="411">
        <v>1</v>
      </c>
      <c r="K79" s="412">
        <v>68.56</v>
      </c>
    </row>
    <row r="80" spans="1:11" ht="14.4" customHeight="1" x14ac:dyDescent="0.3">
      <c r="A80" s="407" t="s">
        <v>436</v>
      </c>
      <c r="B80" s="408" t="s">
        <v>437</v>
      </c>
      <c r="C80" s="409" t="s">
        <v>441</v>
      </c>
      <c r="D80" s="410" t="s">
        <v>3472</v>
      </c>
      <c r="E80" s="409" t="s">
        <v>4246</v>
      </c>
      <c r="F80" s="410" t="s">
        <v>4247</v>
      </c>
      <c r="G80" s="409" t="s">
        <v>3662</v>
      </c>
      <c r="H80" s="409" t="s">
        <v>3663</v>
      </c>
      <c r="I80" s="411">
        <v>2.04</v>
      </c>
      <c r="J80" s="411">
        <v>5000</v>
      </c>
      <c r="K80" s="412">
        <v>10182.200000000001</v>
      </c>
    </row>
    <row r="81" spans="1:11" ht="14.4" customHeight="1" x14ac:dyDescent="0.3">
      <c r="A81" s="407" t="s">
        <v>436</v>
      </c>
      <c r="B81" s="408" t="s">
        <v>437</v>
      </c>
      <c r="C81" s="409" t="s">
        <v>441</v>
      </c>
      <c r="D81" s="410" t="s">
        <v>3472</v>
      </c>
      <c r="E81" s="409" t="s">
        <v>4246</v>
      </c>
      <c r="F81" s="410" t="s">
        <v>4247</v>
      </c>
      <c r="G81" s="409" t="s">
        <v>3664</v>
      </c>
      <c r="H81" s="409" t="s">
        <v>3665</v>
      </c>
      <c r="I81" s="411">
        <v>2.61</v>
      </c>
      <c r="J81" s="411">
        <v>1000</v>
      </c>
      <c r="K81" s="412">
        <v>2608.7600000000002</v>
      </c>
    </row>
    <row r="82" spans="1:11" ht="14.4" customHeight="1" x14ac:dyDescent="0.3">
      <c r="A82" s="407" t="s">
        <v>436</v>
      </c>
      <c r="B82" s="408" t="s">
        <v>437</v>
      </c>
      <c r="C82" s="409" t="s">
        <v>441</v>
      </c>
      <c r="D82" s="410" t="s">
        <v>3472</v>
      </c>
      <c r="E82" s="409" t="s">
        <v>4246</v>
      </c>
      <c r="F82" s="410" t="s">
        <v>4247</v>
      </c>
      <c r="G82" s="409" t="s">
        <v>3666</v>
      </c>
      <c r="H82" s="409" t="s">
        <v>3667</v>
      </c>
      <c r="I82" s="411">
        <v>1.26</v>
      </c>
      <c r="J82" s="411">
        <v>1000</v>
      </c>
      <c r="K82" s="412">
        <v>1258.4000000000001</v>
      </c>
    </row>
    <row r="83" spans="1:11" ht="14.4" customHeight="1" x14ac:dyDescent="0.3">
      <c r="A83" s="407" t="s">
        <v>436</v>
      </c>
      <c r="B83" s="408" t="s">
        <v>437</v>
      </c>
      <c r="C83" s="409" t="s">
        <v>441</v>
      </c>
      <c r="D83" s="410" t="s">
        <v>3472</v>
      </c>
      <c r="E83" s="409" t="s">
        <v>4246</v>
      </c>
      <c r="F83" s="410" t="s">
        <v>4247</v>
      </c>
      <c r="G83" s="409" t="s">
        <v>3668</v>
      </c>
      <c r="H83" s="409" t="s">
        <v>3669</v>
      </c>
      <c r="I83" s="411">
        <v>2.63</v>
      </c>
      <c r="J83" s="411">
        <v>1000</v>
      </c>
      <c r="K83" s="412">
        <v>2630.54</v>
      </c>
    </row>
    <row r="84" spans="1:11" ht="14.4" customHeight="1" x14ac:dyDescent="0.3">
      <c r="A84" s="407" t="s">
        <v>436</v>
      </c>
      <c r="B84" s="408" t="s">
        <v>437</v>
      </c>
      <c r="C84" s="409" t="s">
        <v>441</v>
      </c>
      <c r="D84" s="410" t="s">
        <v>3472</v>
      </c>
      <c r="E84" s="409" t="s">
        <v>4246</v>
      </c>
      <c r="F84" s="410" t="s">
        <v>4247</v>
      </c>
      <c r="G84" s="409" t="s">
        <v>3670</v>
      </c>
      <c r="H84" s="409" t="s">
        <v>3671</v>
      </c>
      <c r="I84" s="411">
        <v>39.93</v>
      </c>
      <c r="J84" s="411">
        <v>4</v>
      </c>
      <c r="K84" s="412">
        <v>159.72</v>
      </c>
    </row>
    <row r="85" spans="1:11" ht="14.4" customHeight="1" x14ac:dyDescent="0.3">
      <c r="A85" s="407" t="s">
        <v>436</v>
      </c>
      <c r="B85" s="408" t="s">
        <v>437</v>
      </c>
      <c r="C85" s="409" t="s">
        <v>441</v>
      </c>
      <c r="D85" s="410" t="s">
        <v>3472</v>
      </c>
      <c r="E85" s="409" t="s">
        <v>4246</v>
      </c>
      <c r="F85" s="410" t="s">
        <v>4247</v>
      </c>
      <c r="G85" s="409" t="s">
        <v>3672</v>
      </c>
      <c r="H85" s="409" t="s">
        <v>3673</v>
      </c>
      <c r="I85" s="411">
        <v>0.17</v>
      </c>
      <c r="J85" s="411">
        <v>1500</v>
      </c>
      <c r="K85" s="412">
        <v>254.1</v>
      </c>
    </row>
    <row r="86" spans="1:11" ht="14.4" customHeight="1" x14ac:dyDescent="0.3">
      <c r="A86" s="407" t="s">
        <v>436</v>
      </c>
      <c r="B86" s="408" t="s">
        <v>437</v>
      </c>
      <c r="C86" s="409" t="s">
        <v>441</v>
      </c>
      <c r="D86" s="410" t="s">
        <v>3472</v>
      </c>
      <c r="E86" s="409" t="s">
        <v>4248</v>
      </c>
      <c r="F86" s="410" t="s">
        <v>4249</v>
      </c>
      <c r="G86" s="409" t="s">
        <v>3674</v>
      </c>
      <c r="H86" s="409" t="s">
        <v>3675</v>
      </c>
      <c r="I86" s="411">
        <v>0.68</v>
      </c>
      <c r="J86" s="411">
        <v>100</v>
      </c>
      <c r="K86" s="412">
        <v>68</v>
      </c>
    </row>
    <row r="87" spans="1:11" ht="14.4" customHeight="1" x14ac:dyDescent="0.3">
      <c r="A87" s="407" t="s">
        <v>436</v>
      </c>
      <c r="B87" s="408" t="s">
        <v>437</v>
      </c>
      <c r="C87" s="409" t="s">
        <v>441</v>
      </c>
      <c r="D87" s="410" t="s">
        <v>3472</v>
      </c>
      <c r="E87" s="409" t="s">
        <v>4248</v>
      </c>
      <c r="F87" s="410" t="s">
        <v>4249</v>
      </c>
      <c r="G87" s="409" t="s">
        <v>3676</v>
      </c>
      <c r="H87" s="409" t="s">
        <v>3677</v>
      </c>
      <c r="I87" s="411">
        <v>0.48</v>
      </c>
      <c r="J87" s="411">
        <v>100</v>
      </c>
      <c r="K87" s="412">
        <v>48</v>
      </c>
    </row>
    <row r="88" spans="1:11" ht="14.4" customHeight="1" x14ac:dyDescent="0.3">
      <c r="A88" s="407" t="s">
        <v>436</v>
      </c>
      <c r="B88" s="408" t="s">
        <v>437</v>
      </c>
      <c r="C88" s="409" t="s">
        <v>441</v>
      </c>
      <c r="D88" s="410" t="s">
        <v>3472</v>
      </c>
      <c r="E88" s="409" t="s">
        <v>4248</v>
      </c>
      <c r="F88" s="410" t="s">
        <v>4249</v>
      </c>
      <c r="G88" s="409" t="s">
        <v>3678</v>
      </c>
      <c r="H88" s="409" t="s">
        <v>3679</v>
      </c>
      <c r="I88" s="411">
        <v>1.8033333333333337</v>
      </c>
      <c r="J88" s="411">
        <v>900</v>
      </c>
      <c r="K88" s="412">
        <v>1621.5</v>
      </c>
    </row>
    <row r="89" spans="1:11" ht="14.4" customHeight="1" x14ac:dyDescent="0.3">
      <c r="A89" s="407" t="s">
        <v>436</v>
      </c>
      <c r="B89" s="408" t="s">
        <v>437</v>
      </c>
      <c r="C89" s="409" t="s">
        <v>441</v>
      </c>
      <c r="D89" s="410" t="s">
        <v>3472</v>
      </c>
      <c r="E89" s="409" t="s">
        <v>4250</v>
      </c>
      <c r="F89" s="410" t="s">
        <v>4251</v>
      </c>
      <c r="G89" s="409" t="s">
        <v>3680</v>
      </c>
      <c r="H89" s="409" t="s">
        <v>3681</v>
      </c>
      <c r="I89" s="411">
        <v>0.71</v>
      </c>
      <c r="J89" s="411">
        <v>11600</v>
      </c>
      <c r="K89" s="412">
        <v>8236</v>
      </c>
    </row>
    <row r="90" spans="1:11" ht="14.4" customHeight="1" x14ac:dyDescent="0.3">
      <c r="A90" s="407" t="s">
        <v>436</v>
      </c>
      <c r="B90" s="408" t="s">
        <v>437</v>
      </c>
      <c r="C90" s="409" t="s">
        <v>441</v>
      </c>
      <c r="D90" s="410" t="s">
        <v>3472</v>
      </c>
      <c r="E90" s="409" t="s">
        <v>4250</v>
      </c>
      <c r="F90" s="410" t="s">
        <v>4251</v>
      </c>
      <c r="G90" s="409" t="s">
        <v>3682</v>
      </c>
      <c r="H90" s="409" t="s">
        <v>3683</v>
      </c>
      <c r="I90" s="411">
        <v>0.71</v>
      </c>
      <c r="J90" s="411">
        <v>13000</v>
      </c>
      <c r="K90" s="412">
        <v>9230</v>
      </c>
    </row>
    <row r="91" spans="1:11" ht="14.4" customHeight="1" x14ac:dyDescent="0.3">
      <c r="A91" s="407" t="s">
        <v>436</v>
      </c>
      <c r="B91" s="408" t="s">
        <v>437</v>
      </c>
      <c r="C91" s="409" t="s">
        <v>441</v>
      </c>
      <c r="D91" s="410" t="s">
        <v>3472</v>
      </c>
      <c r="E91" s="409" t="s">
        <v>4252</v>
      </c>
      <c r="F91" s="410" t="s">
        <v>4253</v>
      </c>
      <c r="G91" s="409" t="s">
        <v>3684</v>
      </c>
      <c r="H91" s="409" t="s">
        <v>3685</v>
      </c>
      <c r="I91" s="411">
        <v>150.65735222222224</v>
      </c>
      <c r="J91" s="411">
        <v>2</v>
      </c>
      <c r="K91" s="412">
        <v>301.31470444444449</v>
      </c>
    </row>
    <row r="92" spans="1:11" ht="14.4" customHeight="1" x14ac:dyDescent="0.3">
      <c r="A92" s="407" t="s">
        <v>436</v>
      </c>
      <c r="B92" s="408" t="s">
        <v>437</v>
      </c>
      <c r="C92" s="409" t="s">
        <v>441</v>
      </c>
      <c r="D92" s="410" t="s">
        <v>3472</v>
      </c>
      <c r="E92" s="409" t="s">
        <v>4252</v>
      </c>
      <c r="F92" s="410" t="s">
        <v>4253</v>
      </c>
      <c r="G92" s="409" t="s">
        <v>3686</v>
      </c>
      <c r="H92" s="409" t="s">
        <v>3687</v>
      </c>
      <c r="I92" s="411">
        <v>62.92</v>
      </c>
      <c r="J92" s="411">
        <v>1</v>
      </c>
      <c r="K92" s="412">
        <v>62.92</v>
      </c>
    </row>
    <row r="93" spans="1:11" ht="14.4" customHeight="1" x14ac:dyDescent="0.3">
      <c r="A93" s="407" t="s">
        <v>436</v>
      </c>
      <c r="B93" s="408" t="s">
        <v>437</v>
      </c>
      <c r="C93" s="409" t="s">
        <v>441</v>
      </c>
      <c r="D93" s="410" t="s">
        <v>3472</v>
      </c>
      <c r="E93" s="409" t="s">
        <v>4252</v>
      </c>
      <c r="F93" s="410" t="s">
        <v>4253</v>
      </c>
      <c r="G93" s="409" t="s">
        <v>3688</v>
      </c>
      <c r="H93" s="409" t="s">
        <v>3689</v>
      </c>
      <c r="I93" s="411">
        <v>330.3</v>
      </c>
      <c r="J93" s="411">
        <v>10</v>
      </c>
      <c r="K93" s="412">
        <v>3303</v>
      </c>
    </row>
    <row r="94" spans="1:11" ht="14.4" customHeight="1" x14ac:dyDescent="0.3">
      <c r="A94" s="407" t="s">
        <v>436</v>
      </c>
      <c r="B94" s="408" t="s">
        <v>437</v>
      </c>
      <c r="C94" s="409" t="s">
        <v>441</v>
      </c>
      <c r="D94" s="410" t="s">
        <v>3472</v>
      </c>
      <c r="E94" s="409" t="s">
        <v>4252</v>
      </c>
      <c r="F94" s="410" t="s">
        <v>4253</v>
      </c>
      <c r="G94" s="409" t="s">
        <v>3690</v>
      </c>
      <c r="H94" s="409" t="s">
        <v>3691</v>
      </c>
      <c r="I94" s="411">
        <v>784</v>
      </c>
      <c r="J94" s="411">
        <v>2</v>
      </c>
      <c r="K94" s="412">
        <v>1568</v>
      </c>
    </row>
    <row r="95" spans="1:11" ht="14.4" customHeight="1" x14ac:dyDescent="0.3">
      <c r="A95" s="407" t="s">
        <v>436</v>
      </c>
      <c r="B95" s="408" t="s">
        <v>437</v>
      </c>
      <c r="C95" s="409" t="s">
        <v>441</v>
      </c>
      <c r="D95" s="410" t="s">
        <v>3472</v>
      </c>
      <c r="E95" s="409" t="s">
        <v>4252</v>
      </c>
      <c r="F95" s="410" t="s">
        <v>4253</v>
      </c>
      <c r="G95" s="409" t="s">
        <v>3692</v>
      </c>
      <c r="H95" s="409" t="s">
        <v>3693</v>
      </c>
      <c r="I95" s="411">
        <v>646.13</v>
      </c>
      <c r="J95" s="411">
        <v>1</v>
      </c>
      <c r="K95" s="412">
        <v>646.13</v>
      </c>
    </row>
    <row r="96" spans="1:11" ht="14.4" customHeight="1" x14ac:dyDescent="0.3">
      <c r="A96" s="407" t="s">
        <v>436</v>
      </c>
      <c r="B96" s="408" t="s">
        <v>437</v>
      </c>
      <c r="C96" s="409" t="s">
        <v>441</v>
      </c>
      <c r="D96" s="410" t="s">
        <v>3472</v>
      </c>
      <c r="E96" s="409" t="s">
        <v>4252</v>
      </c>
      <c r="F96" s="410" t="s">
        <v>4253</v>
      </c>
      <c r="G96" s="409" t="s">
        <v>3694</v>
      </c>
      <c r="H96" s="409" t="s">
        <v>3695</v>
      </c>
      <c r="I96" s="411">
        <v>1146.2700000000002</v>
      </c>
      <c r="J96" s="411">
        <v>16</v>
      </c>
      <c r="K96" s="412">
        <v>18340.32</v>
      </c>
    </row>
    <row r="97" spans="1:11" ht="14.4" customHeight="1" x14ac:dyDescent="0.3">
      <c r="A97" s="407" t="s">
        <v>436</v>
      </c>
      <c r="B97" s="408" t="s">
        <v>437</v>
      </c>
      <c r="C97" s="409" t="s">
        <v>441</v>
      </c>
      <c r="D97" s="410" t="s">
        <v>3472</v>
      </c>
      <c r="E97" s="409" t="s">
        <v>4252</v>
      </c>
      <c r="F97" s="410" t="s">
        <v>4253</v>
      </c>
      <c r="G97" s="409" t="s">
        <v>3696</v>
      </c>
      <c r="H97" s="409" t="s">
        <v>3697</v>
      </c>
      <c r="I97" s="411">
        <v>519.09</v>
      </c>
      <c r="J97" s="411">
        <v>13</v>
      </c>
      <c r="K97" s="412">
        <v>6748.17</v>
      </c>
    </row>
    <row r="98" spans="1:11" ht="14.4" customHeight="1" x14ac:dyDescent="0.3">
      <c r="A98" s="407" t="s">
        <v>436</v>
      </c>
      <c r="B98" s="408" t="s">
        <v>437</v>
      </c>
      <c r="C98" s="409" t="s">
        <v>441</v>
      </c>
      <c r="D98" s="410" t="s">
        <v>3472</v>
      </c>
      <c r="E98" s="409" t="s">
        <v>4252</v>
      </c>
      <c r="F98" s="410" t="s">
        <v>4253</v>
      </c>
      <c r="G98" s="409" t="s">
        <v>3698</v>
      </c>
      <c r="H98" s="409" t="s">
        <v>3699</v>
      </c>
      <c r="I98" s="411">
        <v>6171</v>
      </c>
      <c r="J98" s="411">
        <v>19</v>
      </c>
      <c r="K98" s="412">
        <v>117249</v>
      </c>
    </row>
    <row r="99" spans="1:11" ht="14.4" customHeight="1" x14ac:dyDescent="0.3">
      <c r="A99" s="407" t="s">
        <v>436</v>
      </c>
      <c r="B99" s="408" t="s">
        <v>437</v>
      </c>
      <c r="C99" s="409" t="s">
        <v>441</v>
      </c>
      <c r="D99" s="410" t="s">
        <v>3472</v>
      </c>
      <c r="E99" s="409" t="s">
        <v>4252</v>
      </c>
      <c r="F99" s="410" t="s">
        <v>4253</v>
      </c>
      <c r="G99" s="409" t="s">
        <v>3700</v>
      </c>
      <c r="H99" s="409" t="s">
        <v>3701</v>
      </c>
      <c r="I99" s="411">
        <v>5684.5825000000004</v>
      </c>
      <c r="J99" s="411">
        <v>4</v>
      </c>
      <c r="K99" s="412">
        <v>22738.33</v>
      </c>
    </row>
    <row r="100" spans="1:11" ht="14.4" customHeight="1" x14ac:dyDescent="0.3">
      <c r="A100" s="407" t="s">
        <v>436</v>
      </c>
      <c r="B100" s="408" t="s">
        <v>437</v>
      </c>
      <c r="C100" s="409" t="s">
        <v>441</v>
      </c>
      <c r="D100" s="410" t="s">
        <v>3472</v>
      </c>
      <c r="E100" s="409" t="s">
        <v>4252</v>
      </c>
      <c r="F100" s="410" t="s">
        <v>4253</v>
      </c>
      <c r="G100" s="409" t="s">
        <v>3702</v>
      </c>
      <c r="H100" s="409" t="s">
        <v>3703</v>
      </c>
      <c r="I100" s="411">
        <v>33400.848571428571</v>
      </c>
      <c r="J100" s="411">
        <v>12</v>
      </c>
      <c r="K100" s="412">
        <v>400810.13999999996</v>
      </c>
    </row>
    <row r="101" spans="1:11" ht="14.4" customHeight="1" x14ac:dyDescent="0.3">
      <c r="A101" s="407" t="s">
        <v>436</v>
      </c>
      <c r="B101" s="408" t="s">
        <v>437</v>
      </c>
      <c r="C101" s="409" t="s">
        <v>441</v>
      </c>
      <c r="D101" s="410" t="s">
        <v>3472</v>
      </c>
      <c r="E101" s="409" t="s">
        <v>4252</v>
      </c>
      <c r="F101" s="410" t="s">
        <v>4253</v>
      </c>
      <c r="G101" s="409" t="s">
        <v>3704</v>
      </c>
      <c r="H101" s="409" t="s">
        <v>3705</v>
      </c>
      <c r="I101" s="411">
        <v>5929</v>
      </c>
      <c r="J101" s="411">
        <v>7</v>
      </c>
      <c r="K101" s="412">
        <v>41503</v>
      </c>
    </row>
    <row r="102" spans="1:11" ht="14.4" customHeight="1" x14ac:dyDescent="0.3">
      <c r="A102" s="407" t="s">
        <v>436</v>
      </c>
      <c r="B102" s="408" t="s">
        <v>437</v>
      </c>
      <c r="C102" s="409" t="s">
        <v>441</v>
      </c>
      <c r="D102" s="410" t="s">
        <v>3472</v>
      </c>
      <c r="E102" s="409" t="s">
        <v>4252</v>
      </c>
      <c r="F102" s="410" t="s">
        <v>4253</v>
      </c>
      <c r="G102" s="409" t="s">
        <v>3706</v>
      </c>
      <c r="H102" s="409" t="s">
        <v>3707</v>
      </c>
      <c r="I102" s="411">
        <v>2546.7199999999998</v>
      </c>
      <c r="J102" s="411">
        <v>16</v>
      </c>
      <c r="K102" s="412">
        <v>40747.579999999994</v>
      </c>
    </row>
    <row r="103" spans="1:11" ht="14.4" customHeight="1" x14ac:dyDescent="0.3">
      <c r="A103" s="407" t="s">
        <v>436</v>
      </c>
      <c r="B103" s="408" t="s">
        <v>437</v>
      </c>
      <c r="C103" s="409" t="s">
        <v>441</v>
      </c>
      <c r="D103" s="410" t="s">
        <v>3472</v>
      </c>
      <c r="E103" s="409" t="s">
        <v>4252</v>
      </c>
      <c r="F103" s="410" t="s">
        <v>4253</v>
      </c>
      <c r="G103" s="409" t="s">
        <v>3708</v>
      </c>
      <c r="H103" s="409" t="s">
        <v>3709</v>
      </c>
      <c r="I103" s="411">
        <v>1530.59</v>
      </c>
      <c r="J103" s="411">
        <v>2</v>
      </c>
      <c r="K103" s="412">
        <v>3061.18</v>
      </c>
    </row>
    <row r="104" spans="1:11" ht="14.4" customHeight="1" x14ac:dyDescent="0.3">
      <c r="A104" s="407" t="s">
        <v>436</v>
      </c>
      <c r="B104" s="408" t="s">
        <v>437</v>
      </c>
      <c r="C104" s="409" t="s">
        <v>441</v>
      </c>
      <c r="D104" s="410" t="s">
        <v>3472</v>
      </c>
      <c r="E104" s="409" t="s">
        <v>4252</v>
      </c>
      <c r="F104" s="410" t="s">
        <v>4253</v>
      </c>
      <c r="G104" s="409" t="s">
        <v>3710</v>
      </c>
      <c r="H104" s="409" t="s">
        <v>3711</v>
      </c>
      <c r="I104" s="411">
        <v>1452</v>
      </c>
      <c r="J104" s="411">
        <v>20</v>
      </c>
      <c r="K104" s="412">
        <v>29040</v>
      </c>
    </row>
    <row r="105" spans="1:11" ht="14.4" customHeight="1" x14ac:dyDescent="0.3">
      <c r="A105" s="407" t="s">
        <v>436</v>
      </c>
      <c r="B105" s="408" t="s">
        <v>437</v>
      </c>
      <c r="C105" s="409" t="s">
        <v>441</v>
      </c>
      <c r="D105" s="410" t="s">
        <v>3472</v>
      </c>
      <c r="E105" s="409" t="s">
        <v>4252</v>
      </c>
      <c r="F105" s="410" t="s">
        <v>4253</v>
      </c>
      <c r="G105" s="409" t="s">
        <v>3712</v>
      </c>
      <c r="H105" s="409" t="s">
        <v>3713</v>
      </c>
      <c r="I105" s="411">
        <v>2937.5366666666669</v>
      </c>
      <c r="J105" s="411">
        <v>4</v>
      </c>
      <c r="K105" s="412">
        <v>11750.130000000001</v>
      </c>
    </row>
    <row r="106" spans="1:11" ht="14.4" customHeight="1" x14ac:dyDescent="0.3">
      <c r="A106" s="407" t="s">
        <v>436</v>
      </c>
      <c r="B106" s="408" t="s">
        <v>437</v>
      </c>
      <c r="C106" s="409" t="s">
        <v>441</v>
      </c>
      <c r="D106" s="410" t="s">
        <v>3472</v>
      </c>
      <c r="E106" s="409" t="s">
        <v>4252</v>
      </c>
      <c r="F106" s="410" t="s">
        <v>4253</v>
      </c>
      <c r="G106" s="409" t="s">
        <v>3714</v>
      </c>
      <c r="H106" s="409" t="s">
        <v>3715</v>
      </c>
      <c r="I106" s="411">
        <v>6455.5088888888886</v>
      </c>
      <c r="J106" s="411">
        <v>28</v>
      </c>
      <c r="K106" s="412">
        <v>180754.03999999998</v>
      </c>
    </row>
    <row r="107" spans="1:11" ht="14.4" customHeight="1" x14ac:dyDescent="0.3">
      <c r="A107" s="407" t="s">
        <v>436</v>
      </c>
      <c r="B107" s="408" t="s">
        <v>437</v>
      </c>
      <c r="C107" s="409" t="s">
        <v>441</v>
      </c>
      <c r="D107" s="410" t="s">
        <v>3472</v>
      </c>
      <c r="E107" s="409" t="s">
        <v>4252</v>
      </c>
      <c r="F107" s="410" t="s">
        <v>4253</v>
      </c>
      <c r="G107" s="409" t="s">
        <v>3716</v>
      </c>
      <c r="H107" s="409" t="s">
        <v>3717</v>
      </c>
      <c r="I107" s="411">
        <v>2546.7199999999998</v>
      </c>
      <c r="J107" s="411">
        <v>17</v>
      </c>
      <c r="K107" s="412">
        <v>43294.299999999996</v>
      </c>
    </row>
    <row r="108" spans="1:11" ht="14.4" customHeight="1" x14ac:dyDescent="0.3">
      <c r="A108" s="407" t="s">
        <v>436</v>
      </c>
      <c r="B108" s="408" t="s">
        <v>437</v>
      </c>
      <c r="C108" s="409" t="s">
        <v>441</v>
      </c>
      <c r="D108" s="410" t="s">
        <v>3472</v>
      </c>
      <c r="E108" s="409" t="s">
        <v>4252</v>
      </c>
      <c r="F108" s="410" t="s">
        <v>4253</v>
      </c>
      <c r="G108" s="409" t="s">
        <v>3718</v>
      </c>
      <c r="H108" s="409" t="s">
        <v>3719</v>
      </c>
      <c r="I108" s="411">
        <v>6095.98</v>
      </c>
      <c r="J108" s="411">
        <v>3</v>
      </c>
      <c r="K108" s="412">
        <v>18287.939999999999</v>
      </c>
    </row>
    <row r="109" spans="1:11" ht="14.4" customHeight="1" x14ac:dyDescent="0.3">
      <c r="A109" s="407" t="s">
        <v>436</v>
      </c>
      <c r="B109" s="408" t="s">
        <v>437</v>
      </c>
      <c r="C109" s="409" t="s">
        <v>441</v>
      </c>
      <c r="D109" s="410" t="s">
        <v>3472</v>
      </c>
      <c r="E109" s="409" t="s">
        <v>4252</v>
      </c>
      <c r="F109" s="410" t="s">
        <v>4253</v>
      </c>
      <c r="G109" s="409" t="s">
        <v>3720</v>
      </c>
      <c r="H109" s="409" t="s">
        <v>3721</v>
      </c>
      <c r="I109" s="411">
        <v>6927.25</v>
      </c>
      <c r="J109" s="411">
        <v>21</v>
      </c>
      <c r="K109" s="412">
        <v>145472.25</v>
      </c>
    </row>
    <row r="110" spans="1:11" ht="14.4" customHeight="1" x14ac:dyDescent="0.3">
      <c r="A110" s="407" t="s">
        <v>436</v>
      </c>
      <c r="B110" s="408" t="s">
        <v>437</v>
      </c>
      <c r="C110" s="409" t="s">
        <v>441</v>
      </c>
      <c r="D110" s="410" t="s">
        <v>3472</v>
      </c>
      <c r="E110" s="409" t="s">
        <v>4252</v>
      </c>
      <c r="F110" s="410" t="s">
        <v>4253</v>
      </c>
      <c r="G110" s="409" t="s">
        <v>3722</v>
      </c>
      <c r="H110" s="409" t="s">
        <v>3723</v>
      </c>
      <c r="I110" s="411">
        <v>5434.5625</v>
      </c>
      <c r="J110" s="411">
        <v>15</v>
      </c>
      <c r="K110" s="412">
        <v>81518</v>
      </c>
    </row>
    <row r="111" spans="1:11" ht="14.4" customHeight="1" x14ac:dyDescent="0.3">
      <c r="A111" s="407" t="s">
        <v>436</v>
      </c>
      <c r="B111" s="408" t="s">
        <v>437</v>
      </c>
      <c r="C111" s="409" t="s">
        <v>441</v>
      </c>
      <c r="D111" s="410" t="s">
        <v>3472</v>
      </c>
      <c r="E111" s="409" t="s">
        <v>4252</v>
      </c>
      <c r="F111" s="410" t="s">
        <v>4253</v>
      </c>
      <c r="G111" s="409" t="s">
        <v>3724</v>
      </c>
      <c r="H111" s="409" t="s">
        <v>3725</v>
      </c>
      <c r="I111" s="411">
        <v>7986</v>
      </c>
      <c r="J111" s="411">
        <v>21</v>
      </c>
      <c r="K111" s="412">
        <v>167706</v>
      </c>
    </row>
    <row r="112" spans="1:11" ht="14.4" customHeight="1" x14ac:dyDescent="0.3">
      <c r="A112" s="407" t="s">
        <v>436</v>
      </c>
      <c r="B112" s="408" t="s">
        <v>437</v>
      </c>
      <c r="C112" s="409" t="s">
        <v>441</v>
      </c>
      <c r="D112" s="410" t="s">
        <v>3472</v>
      </c>
      <c r="E112" s="409" t="s">
        <v>4252</v>
      </c>
      <c r="F112" s="410" t="s">
        <v>4253</v>
      </c>
      <c r="G112" s="409" t="s">
        <v>3726</v>
      </c>
      <c r="H112" s="409" t="s">
        <v>3727</v>
      </c>
      <c r="I112" s="411">
        <v>7986</v>
      </c>
      <c r="J112" s="411">
        <v>21</v>
      </c>
      <c r="K112" s="412">
        <v>167706</v>
      </c>
    </row>
    <row r="113" spans="1:11" ht="14.4" customHeight="1" x14ac:dyDescent="0.3">
      <c r="A113" s="407" t="s">
        <v>436</v>
      </c>
      <c r="B113" s="408" t="s">
        <v>437</v>
      </c>
      <c r="C113" s="409" t="s">
        <v>441</v>
      </c>
      <c r="D113" s="410" t="s">
        <v>3472</v>
      </c>
      <c r="E113" s="409" t="s">
        <v>4252</v>
      </c>
      <c r="F113" s="410" t="s">
        <v>4253</v>
      </c>
      <c r="G113" s="409" t="s">
        <v>3728</v>
      </c>
      <c r="H113" s="409" t="s">
        <v>3729</v>
      </c>
      <c r="I113" s="411">
        <v>4961.6049999999996</v>
      </c>
      <c r="J113" s="411">
        <v>6</v>
      </c>
      <c r="K113" s="412">
        <v>29769.64</v>
      </c>
    </row>
    <row r="114" spans="1:11" ht="14.4" customHeight="1" x14ac:dyDescent="0.3">
      <c r="A114" s="407" t="s">
        <v>436</v>
      </c>
      <c r="B114" s="408" t="s">
        <v>437</v>
      </c>
      <c r="C114" s="409" t="s">
        <v>441</v>
      </c>
      <c r="D114" s="410" t="s">
        <v>3472</v>
      </c>
      <c r="E114" s="409" t="s">
        <v>4252</v>
      </c>
      <c r="F114" s="410" t="s">
        <v>4253</v>
      </c>
      <c r="G114" s="409" t="s">
        <v>3730</v>
      </c>
      <c r="H114" s="409" t="s">
        <v>3731</v>
      </c>
      <c r="I114" s="411">
        <v>31423.702500000003</v>
      </c>
      <c r="J114" s="411">
        <v>14</v>
      </c>
      <c r="K114" s="412">
        <v>439931.83000000007</v>
      </c>
    </row>
    <row r="115" spans="1:11" ht="14.4" customHeight="1" x14ac:dyDescent="0.3">
      <c r="A115" s="407" t="s">
        <v>436</v>
      </c>
      <c r="B115" s="408" t="s">
        <v>437</v>
      </c>
      <c r="C115" s="409" t="s">
        <v>441</v>
      </c>
      <c r="D115" s="410" t="s">
        <v>3472</v>
      </c>
      <c r="E115" s="409" t="s">
        <v>4252</v>
      </c>
      <c r="F115" s="410" t="s">
        <v>4253</v>
      </c>
      <c r="G115" s="409" t="s">
        <v>3732</v>
      </c>
      <c r="H115" s="409" t="s">
        <v>3733</v>
      </c>
      <c r="I115" s="411">
        <v>8627.2999999999993</v>
      </c>
      <c r="J115" s="411">
        <v>10</v>
      </c>
      <c r="K115" s="412">
        <v>86273</v>
      </c>
    </row>
    <row r="116" spans="1:11" ht="14.4" customHeight="1" x14ac:dyDescent="0.3">
      <c r="A116" s="407" t="s">
        <v>436</v>
      </c>
      <c r="B116" s="408" t="s">
        <v>437</v>
      </c>
      <c r="C116" s="409" t="s">
        <v>441</v>
      </c>
      <c r="D116" s="410" t="s">
        <v>3472</v>
      </c>
      <c r="E116" s="409" t="s">
        <v>4252</v>
      </c>
      <c r="F116" s="410" t="s">
        <v>4253</v>
      </c>
      <c r="G116" s="409" t="s">
        <v>3734</v>
      </c>
      <c r="H116" s="409" t="s">
        <v>3735</v>
      </c>
      <c r="I116" s="411">
        <v>64675.02285714286</v>
      </c>
      <c r="J116" s="411">
        <v>12</v>
      </c>
      <c r="K116" s="412">
        <v>776097.69</v>
      </c>
    </row>
    <row r="117" spans="1:11" ht="14.4" customHeight="1" x14ac:dyDescent="0.3">
      <c r="A117" s="407" t="s">
        <v>436</v>
      </c>
      <c r="B117" s="408" t="s">
        <v>437</v>
      </c>
      <c r="C117" s="409" t="s">
        <v>441</v>
      </c>
      <c r="D117" s="410" t="s">
        <v>3472</v>
      </c>
      <c r="E117" s="409" t="s">
        <v>4252</v>
      </c>
      <c r="F117" s="410" t="s">
        <v>4253</v>
      </c>
      <c r="G117" s="409" t="s">
        <v>3736</v>
      </c>
      <c r="H117" s="409" t="s">
        <v>3737</v>
      </c>
      <c r="I117" s="411">
        <v>4962.2150000000001</v>
      </c>
      <c r="J117" s="411">
        <v>5</v>
      </c>
      <c r="K117" s="412">
        <v>24811.059999999998</v>
      </c>
    </row>
    <row r="118" spans="1:11" ht="14.4" customHeight="1" x14ac:dyDescent="0.3">
      <c r="A118" s="407" t="s">
        <v>436</v>
      </c>
      <c r="B118" s="408" t="s">
        <v>437</v>
      </c>
      <c r="C118" s="409" t="s">
        <v>441</v>
      </c>
      <c r="D118" s="410" t="s">
        <v>3472</v>
      </c>
      <c r="E118" s="409" t="s">
        <v>4252</v>
      </c>
      <c r="F118" s="410" t="s">
        <v>4253</v>
      </c>
      <c r="G118" s="409" t="s">
        <v>3738</v>
      </c>
      <c r="H118" s="409" t="s">
        <v>3739</v>
      </c>
      <c r="I118" s="411">
        <v>24148.849999999995</v>
      </c>
      <c r="J118" s="411">
        <v>6</v>
      </c>
      <c r="K118" s="412">
        <v>144893.09999999998</v>
      </c>
    </row>
    <row r="119" spans="1:11" ht="14.4" customHeight="1" x14ac:dyDescent="0.3">
      <c r="A119" s="407" t="s">
        <v>436</v>
      </c>
      <c r="B119" s="408" t="s">
        <v>437</v>
      </c>
      <c r="C119" s="409" t="s">
        <v>441</v>
      </c>
      <c r="D119" s="410" t="s">
        <v>3472</v>
      </c>
      <c r="E119" s="409" t="s">
        <v>4252</v>
      </c>
      <c r="F119" s="410" t="s">
        <v>4253</v>
      </c>
      <c r="G119" s="409" t="s">
        <v>3740</v>
      </c>
      <c r="H119" s="409" t="s">
        <v>3741</v>
      </c>
      <c r="I119" s="411">
        <v>14165.886666666667</v>
      </c>
      <c r="J119" s="411">
        <v>3</v>
      </c>
      <c r="K119" s="412">
        <v>42497.66</v>
      </c>
    </row>
    <row r="120" spans="1:11" ht="14.4" customHeight="1" x14ac:dyDescent="0.3">
      <c r="A120" s="407" t="s">
        <v>436</v>
      </c>
      <c r="B120" s="408" t="s">
        <v>437</v>
      </c>
      <c r="C120" s="409" t="s">
        <v>441</v>
      </c>
      <c r="D120" s="410" t="s">
        <v>3472</v>
      </c>
      <c r="E120" s="409" t="s">
        <v>4252</v>
      </c>
      <c r="F120" s="410" t="s">
        <v>4253</v>
      </c>
      <c r="G120" s="409" t="s">
        <v>3742</v>
      </c>
      <c r="H120" s="409" t="s">
        <v>3743</v>
      </c>
      <c r="I120" s="411">
        <v>2546.7199999999998</v>
      </c>
      <c r="J120" s="411">
        <v>68</v>
      </c>
      <c r="K120" s="412">
        <v>173177.18</v>
      </c>
    </row>
    <row r="121" spans="1:11" ht="14.4" customHeight="1" x14ac:dyDescent="0.3">
      <c r="A121" s="407" t="s">
        <v>436</v>
      </c>
      <c r="B121" s="408" t="s">
        <v>437</v>
      </c>
      <c r="C121" s="409" t="s">
        <v>441</v>
      </c>
      <c r="D121" s="410" t="s">
        <v>3472</v>
      </c>
      <c r="E121" s="409" t="s">
        <v>4252</v>
      </c>
      <c r="F121" s="410" t="s">
        <v>4253</v>
      </c>
      <c r="G121" s="409" t="s">
        <v>3744</v>
      </c>
      <c r="H121" s="409" t="s">
        <v>3745</v>
      </c>
      <c r="I121" s="411">
        <v>2546.7199999999998</v>
      </c>
      <c r="J121" s="411">
        <v>3</v>
      </c>
      <c r="K121" s="412">
        <v>7640.17</v>
      </c>
    </row>
    <row r="122" spans="1:11" ht="14.4" customHeight="1" x14ac:dyDescent="0.3">
      <c r="A122" s="407" t="s">
        <v>436</v>
      </c>
      <c r="B122" s="408" t="s">
        <v>437</v>
      </c>
      <c r="C122" s="409" t="s">
        <v>441</v>
      </c>
      <c r="D122" s="410" t="s">
        <v>3472</v>
      </c>
      <c r="E122" s="409" t="s">
        <v>4252</v>
      </c>
      <c r="F122" s="410" t="s">
        <v>4253</v>
      </c>
      <c r="G122" s="409" t="s">
        <v>3746</v>
      </c>
      <c r="H122" s="409" t="s">
        <v>3747</v>
      </c>
      <c r="I122" s="411">
        <v>3872</v>
      </c>
      <c r="J122" s="411">
        <v>14</v>
      </c>
      <c r="K122" s="412">
        <v>54208</v>
      </c>
    </row>
    <row r="123" spans="1:11" ht="14.4" customHeight="1" x14ac:dyDescent="0.3">
      <c r="A123" s="407" t="s">
        <v>436</v>
      </c>
      <c r="B123" s="408" t="s">
        <v>437</v>
      </c>
      <c r="C123" s="409" t="s">
        <v>441</v>
      </c>
      <c r="D123" s="410" t="s">
        <v>3472</v>
      </c>
      <c r="E123" s="409" t="s">
        <v>4252</v>
      </c>
      <c r="F123" s="410" t="s">
        <v>4253</v>
      </c>
      <c r="G123" s="409" t="s">
        <v>3748</v>
      </c>
      <c r="H123" s="409" t="s">
        <v>3749</v>
      </c>
      <c r="I123" s="411">
        <v>14262.230000000001</v>
      </c>
      <c r="J123" s="411">
        <v>9</v>
      </c>
      <c r="K123" s="412">
        <v>126884.76</v>
      </c>
    </row>
    <row r="124" spans="1:11" ht="14.4" customHeight="1" x14ac:dyDescent="0.3">
      <c r="A124" s="407" t="s">
        <v>436</v>
      </c>
      <c r="B124" s="408" t="s">
        <v>437</v>
      </c>
      <c r="C124" s="409" t="s">
        <v>441</v>
      </c>
      <c r="D124" s="410" t="s">
        <v>3472</v>
      </c>
      <c r="E124" s="409" t="s">
        <v>4252</v>
      </c>
      <c r="F124" s="410" t="s">
        <v>4253</v>
      </c>
      <c r="G124" s="409" t="s">
        <v>3750</v>
      </c>
      <c r="H124" s="409" t="s">
        <v>3751</v>
      </c>
      <c r="I124" s="411">
        <v>2546.7199999999998</v>
      </c>
      <c r="J124" s="411">
        <v>46</v>
      </c>
      <c r="K124" s="412">
        <v>117149.28</v>
      </c>
    </row>
    <row r="125" spans="1:11" ht="14.4" customHeight="1" x14ac:dyDescent="0.3">
      <c r="A125" s="407" t="s">
        <v>436</v>
      </c>
      <c r="B125" s="408" t="s">
        <v>437</v>
      </c>
      <c r="C125" s="409" t="s">
        <v>441</v>
      </c>
      <c r="D125" s="410" t="s">
        <v>3472</v>
      </c>
      <c r="E125" s="409" t="s">
        <v>4252</v>
      </c>
      <c r="F125" s="410" t="s">
        <v>4253</v>
      </c>
      <c r="G125" s="409" t="s">
        <v>3752</v>
      </c>
      <c r="H125" s="409" t="s">
        <v>3753</v>
      </c>
      <c r="I125" s="411">
        <v>2546.7199999999998</v>
      </c>
      <c r="J125" s="411">
        <v>48</v>
      </c>
      <c r="K125" s="412">
        <v>122242.74000000002</v>
      </c>
    </row>
    <row r="126" spans="1:11" ht="14.4" customHeight="1" x14ac:dyDescent="0.3">
      <c r="A126" s="407" t="s">
        <v>436</v>
      </c>
      <c r="B126" s="408" t="s">
        <v>437</v>
      </c>
      <c r="C126" s="409" t="s">
        <v>441</v>
      </c>
      <c r="D126" s="410" t="s">
        <v>3472</v>
      </c>
      <c r="E126" s="409" t="s">
        <v>4252</v>
      </c>
      <c r="F126" s="410" t="s">
        <v>4253</v>
      </c>
      <c r="G126" s="409" t="s">
        <v>3754</v>
      </c>
      <c r="H126" s="409" t="s">
        <v>3755</v>
      </c>
      <c r="I126" s="411">
        <v>92236.561666666661</v>
      </c>
      <c r="J126" s="411">
        <v>8</v>
      </c>
      <c r="K126" s="412">
        <v>737892.48</v>
      </c>
    </row>
    <row r="127" spans="1:11" ht="14.4" customHeight="1" x14ac:dyDescent="0.3">
      <c r="A127" s="407" t="s">
        <v>436</v>
      </c>
      <c r="B127" s="408" t="s">
        <v>437</v>
      </c>
      <c r="C127" s="409" t="s">
        <v>441</v>
      </c>
      <c r="D127" s="410" t="s">
        <v>3472</v>
      </c>
      <c r="E127" s="409" t="s">
        <v>4252</v>
      </c>
      <c r="F127" s="410" t="s">
        <v>4253</v>
      </c>
      <c r="G127" s="409" t="s">
        <v>3756</v>
      </c>
      <c r="H127" s="409" t="s">
        <v>3757</v>
      </c>
      <c r="I127" s="411">
        <v>4625.2</v>
      </c>
      <c r="J127" s="411">
        <v>14</v>
      </c>
      <c r="K127" s="412">
        <v>64752.81</v>
      </c>
    </row>
    <row r="128" spans="1:11" ht="14.4" customHeight="1" x14ac:dyDescent="0.3">
      <c r="A128" s="407" t="s">
        <v>436</v>
      </c>
      <c r="B128" s="408" t="s">
        <v>437</v>
      </c>
      <c r="C128" s="409" t="s">
        <v>441</v>
      </c>
      <c r="D128" s="410" t="s">
        <v>3472</v>
      </c>
      <c r="E128" s="409" t="s">
        <v>4252</v>
      </c>
      <c r="F128" s="410" t="s">
        <v>4253</v>
      </c>
      <c r="G128" s="409" t="s">
        <v>3758</v>
      </c>
      <c r="H128" s="409" t="s">
        <v>3759</v>
      </c>
      <c r="I128" s="411">
        <v>2546.7199999999998</v>
      </c>
      <c r="J128" s="411">
        <v>11</v>
      </c>
      <c r="K128" s="412">
        <v>28013.96</v>
      </c>
    </row>
    <row r="129" spans="1:11" ht="14.4" customHeight="1" x14ac:dyDescent="0.3">
      <c r="A129" s="407" t="s">
        <v>436</v>
      </c>
      <c r="B129" s="408" t="s">
        <v>437</v>
      </c>
      <c r="C129" s="409" t="s">
        <v>441</v>
      </c>
      <c r="D129" s="410" t="s">
        <v>3472</v>
      </c>
      <c r="E129" s="409" t="s">
        <v>4252</v>
      </c>
      <c r="F129" s="410" t="s">
        <v>4253</v>
      </c>
      <c r="G129" s="409" t="s">
        <v>3760</v>
      </c>
      <c r="H129" s="409" t="s">
        <v>3761</v>
      </c>
      <c r="I129" s="411">
        <v>2546.7199999999998</v>
      </c>
      <c r="J129" s="411">
        <v>9</v>
      </c>
      <c r="K129" s="412">
        <v>22920.51</v>
      </c>
    </row>
    <row r="130" spans="1:11" ht="14.4" customHeight="1" x14ac:dyDescent="0.3">
      <c r="A130" s="407" t="s">
        <v>436</v>
      </c>
      <c r="B130" s="408" t="s">
        <v>437</v>
      </c>
      <c r="C130" s="409" t="s">
        <v>441</v>
      </c>
      <c r="D130" s="410" t="s">
        <v>3472</v>
      </c>
      <c r="E130" s="409" t="s">
        <v>4252</v>
      </c>
      <c r="F130" s="410" t="s">
        <v>4253</v>
      </c>
      <c r="G130" s="409" t="s">
        <v>3762</v>
      </c>
      <c r="H130" s="409" t="s">
        <v>3763</v>
      </c>
      <c r="I130" s="411">
        <v>4110.54</v>
      </c>
      <c r="J130" s="411">
        <v>8</v>
      </c>
      <c r="K130" s="412">
        <v>32884.32</v>
      </c>
    </row>
    <row r="131" spans="1:11" ht="14.4" customHeight="1" x14ac:dyDescent="0.3">
      <c r="A131" s="407" t="s">
        <v>436</v>
      </c>
      <c r="B131" s="408" t="s">
        <v>437</v>
      </c>
      <c r="C131" s="409" t="s">
        <v>441</v>
      </c>
      <c r="D131" s="410" t="s">
        <v>3472</v>
      </c>
      <c r="E131" s="409" t="s">
        <v>4252</v>
      </c>
      <c r="F131" s="410" t="s">
        <v>4253</v>
      </c>
      <c r="G131" s="409" t="s">
        <v>3764</v>
      </c>
      <c r="H131" s="409" t="s">
        <v>3765</v>
      </c>
      <c r="I131" s="411">
        <v>2546.7199999999998</v>
      </c>
      <c r="J131" s="411">
        <v>26</v>
      </c>
      <c r="K131" s="412">
        <v>66214.819999999992</v>
      </c>
    </row>
    <row r="132" spans="1:11" ht="14.4" customHeight="1" x14ac:dyDescent="0.3">
      <c r="A132" s="407" t="s">
        <v>436</v>
      </c>
      <c r="B132" s="408" t="s">
        <v>437</v>
      </c>
      <c r="C132" s="409" t="s">
        <v>441</v>
      </c>
      <c r="D132" s="410" t="s">
        <v>3472</v>
      </c>
      <c r="E132" s="409" t="s">
        <v>4252</v>
      </c>
      <c r="F132" s="410" t="s">
        <v>4253</v>
      </c>
      <c r="G132" s="409" t="s">
        <v>3766</v>
      </c>
      <c r="H132" s="409" t="s">
        <v>3767</v>
      </c>
      <c r="I132" s="411">
        <v>2546.7199999999998</v>
      </c>
      <c r="J132" s="411">
        <v>11</v>
      </c>
      <c r="K132" s="412">
        <v>28013.96</v>
      </c>
    </row>
    <row r="133" spans="1:11" ht="14.4" customHeight="1" x14ac:dyDescent="0.3">
      <c r="A133" s="407" t="s">
        <v>436</v>
      </c>
      <c r="B133" s="408" t="s">
        <v>437</v>
      </c>
      <c r="C133" s="409" t="s">
        <v>441</v>
      </c>
      <c r="D133" s="410" t="s">
        <v>3472</v>
      </c>
      <c r="E133" s="409" t="s">
        <v>4252</v>
      </c>
      <c r="F133" s="410" t="s">
        <v>4253</v>
      </c>
      <c r="G133" s="409" t="s">
        <v>3768</v>
      </c>
      <c r="H133" s="409" t="s">
        <v>3769</v>
      </c>
      <c r="I133" s="411">
        <v>4227.5100000000011</v>
      </c>
      <c r="J133" s="411">
        <v>54</v>
      </c>
      <c r="K133" s="412">
        <v>228285.54</v>
      </c>
    </row>
    <row r="134" spans="1:11" ht="14.4" customHeight="1" x14ac:dyDescent="0.3">
      <c r="A134" s="407" t="s">
        <v>436</v>
      </c>
      <c r="B134" s="408" t="s">
        <v>437</v>
      </c>
      <c r="C134" s="409" t="s">
        <v>441</v>
      </c>
      <c r="D134" s="410" t="s">
        <v>3472</v>
      </c>
      <c r="E134" s="409" t="s">
        <v>4252</v>
      </c>
      <c r="F134" s="410" t="s">
        <v>4253</v>
      </c>
      <c r="G134" s="409" t="s">
        <v>3770</v>
      </c>
      <c r="H134" s="409" t="s">
        <v>3771</v>
      </c>
      <c r="I134" s="411">
        <v>2546.7199999999998</v>
      </c>
      <c r="J134" s="411">
        <v>26</v>
      </c>
      <c r="K134" s="412">
        <v>66214.81</v>
      </c>
    </row>
    <row r="135" spans="1:11" ht="14.4" customHeight="1" x14ac:dyDescent="0.3">
      <c r="A135" s="407" t="s">
        <v>436</v>
      </c>
      <c r="B135" s="408" t="s">
        <v>437</v>
      </c>
      <c r="C135" s="409" t="s">
        <v>441</v>
      </c>
      <c r="D135" s="410" t="s">
        <v>3472</v>
      </c>
      <c r="E135" s="409" t="s">
        <v>4252</v>
      </c>
      <c r="F135" s="410" t="s">
        <v>4253</v>
      </c>
      <c r="G135" s="409" t="s">
        <v>3772</v>
      </c>
      <c r="H135" s="409" t="s">
        <v>3773</v>
      </c>
      <c r="I135" s="411">
        <v>3037.7900000000004</v>
      </c>
      <c r="J135" s="411">
        <v>114</v>
      </c>
      <c r="K135" s="412">
        <v>346308.04</v>
      </c>
    </row>
    <row r="136" spans="1:11" ht="14.4" customHeight="1" x14ac:dyDescent="0.3">
      <c r="A136" s="407" t="s">
        <v>436</v>
      </c>
      <c r="B136" s="408" t="s">
        <v>437</v>
      </c>
      <c r="C136" s="409" t="s">
        <v>441</v>
      </c>
      <c r="D136" s="410" t="s">
        <v>3472</v>
      </c>
      <c r="E136" s="409" t="s">
        <v>4252</v>
      </c>
      <c r="F136" s="410" t="s">
        <v>4253</v>
      </c>
      <c r="G136" s="409" t="s">
        <v>3774</v>
      </c>
      <c r="H136" s="409" t="s">
        <v>3775</v>
      </c>
      <c r="I136" s="411">
        <v>2546.7199999999998</v>
      </c>
      <c r="J136" s="411">
        <v>64</v>
      </c>
      <c r="K136" s="412">
        <v>162990.29</v>
      </c>
    </row>
    <row r="137" spans="1:11" ht="14.4" customHeight="1" x14ac:dyDescent="0.3">
      <c r="A137" s="407" t="s">
        <v>436</v>
      </c>
      <c r="B137" s="408" t="s">
        <v>437</v>
      </c>
      <c r="C137" s="409" t="s">
        <v>441</v>
      </c>
      <c r="D137" s="410" t="s">
        <v>3472</v>
      </c>
      <c r="E137" s="409" t="s">
        <v>4252</v>
      </c>
      <c r="F137" s="410" t="s">
        <v>4253</v>
      </c>
      <c r="G137" s="409" t="s">
        <v>3776</v>
      </c>
      <c r="H137" s="409" t="s">
        <v>3777</v>
      </c>
      <c r="I137" s="411">
        <v>2546.7199999999998</v>
      </c>
      <c r="J137" s="411">
        <v>48</v>
      </c>
      <c r="K137" s="412">
        <v>122242.74000000002</v>
      </c>
    </row>
    <row r="138" spans="1:11" ht="14.4" customHeight="1" x14ac:dyDescent="0.3">
      <c r="A138" s="407" t="s">
        <v>436</v>
      </c>
      <c r="B138" s="408" t="s">
        <v>437</v>
      </c>
      <c r="C138" s="409" t="s">
        <v>441</v>
      </c>
      <c r="D138" s="410" t="s">
        <v>3472</v>
      </c>
      <c r="E138" s="409" t="s">
        <v>4252</v>
      </c>
      <c r="F138" s="410" t="s">
        <v>4253</v>
      </c>
      <c r="G138" s="409" t="s">
        <v>3778</v>
      </c>
      <c r="H138" s="409" t="s">
        <v>3779</v>
      </c>
      <c r="I138" s="411">
        <v>2546.7199999999998</v>
      </c>
      <c r="J138" s="411">
        <v>6</v>
      </c>
      <c r="K138" s="412">
        <v>15280.349999999999</v>
      </c>
    </row>
    <row r="139" spans="1:11" ht="14.4" customHeight="1" x14ac:dyDescent="0.3">
      <c r="A139" s="407" t="s">
        <v>436</v>
      </c>
      <c r="B139" s="408" t="s">
        <v>437</v>
      </c>
      <c r="C139" s="409" t="s">
        <v>441</v>
      </c>
      <c r="D139" s="410" t="s">
        <v>3472</v>
      </c>
      <c r="E139" s="409" t="s">
        <v>4252</v>
      </c>
      <c r="F139" s="410" t="s">
        <v>4253</v>
      </c>
      <c r="G139" s="409" t="s">
        <v>3780</v>
      </c>
      <c r="H139" s="409" t="s">
        <v>3781</v>
      </c>
      <c r="I139" s="411">
        <v>2546.7199999999998</v>
      </c>
      <c r="J139" s="411">
        <v>16</v>
      </c>
      <c r="K139" s="412">
        <v>40747.57</v>
      </c>
    </row>
    <row r="140" spans="1:11" ht="14.4" customHeight="1" x14ac:dyDescent="0.3">
      <c r="A140" s="407" t="s">
        <v>436</v>
      </c>
      <c r="B140" s="408" t="s">
        <v>437</v>
      </c>
      <c r="C140" s="409" t="s">
        <v>441</v>
      </c>
      <c r="D140" s="410" t="s">
        <v>3472</v>
      </c>
      <c r="E140" s="409" t="s">
        <v>4252</v>
      </c>
      <c r="F140" s="410" t="s">
        <v>4253</v>
      </c>
      <c r="G140" s="409" t="s">
        <v>3782</v>
      </c>
      <c r="H140" s="409" t="s">
        <v>3783</v>
      </c>
      <c r="I140" s="411">
        <v>2546.7199999999998</v>
      </c>
      <c r="J140" s="411">
        <v>17</v>
      </c>
      <c r="K140" s="412">
        <v>43294.289999999994</v>
      </c>
    </row>
    <row r="141" spans="1:11" ht="14.4" customHeight="1" x14ac:dyDescent="0.3">
      <c r="A141" s="407" t="s">
        <v>436</v>
      </c>
      <c r="B141" s="408" t="s">
        <v>437</v>
      </c>
      <c r="C141" s="409" t="s">
        <v>441</v>
      </c>
      <c r="D141" s="410" t="s">
        <v>3472</v>
      </c>
      <c r="E141" s="409" t="s">
        <v>4252</v>
      </c>
      <c r="F141" s="410" t="s">
        <v>4253</v>
      </c>
      <c r="G141" s="409" t="s">
        <v>3784</v>
      </c>
      <c r="H141" s="409" t="s">
        <v>3785</v>
      </c>
      <c r="I141" s="411">
        <v>1718.2</v>
      </c>
      <c r="J141" s="411">
        <v>7</v>
      </c>
      <c r="K141" s="412">
        <v>12027.4</v>
      </c>
    </row>
    <row r="142" spans="1:11" ht="14.4" customHeight="1" x14ac:dyDescent="0.3">
      <c r="A142" s="407" t="s">
        <v>436</v>
      </c>
      <c r="B142" s="408" t="s">
        <v>437</v>
      </c>
      <c r="C142" s="409" t="s">
        <v>441</v>
      </c>
      <c r="D142" s="410" t="s">
        <v>3472</v>
      </c>
      <c r="E142" s="409" t="s">
        <v>4252</v>
      </c>
      <c r="F142" s="410" t="s">
        <v>4253</v>
      </c>
      <c r="G142" s="409" t="s">
        <v>3786</v>
      </c>
      <c r="H142" s="409" t="s">
        <v>3787</v>
      </c>
      <c r="I142" s="411">
        <v>2065.3000000000002</v>
      </c>
      <c r="J142" s="411">
        <v>4</v>
      </c>
      <c r="K142" s="412">
        <v>8261.2000000000007</v>
      </c>
    </row>
    <row r="143" spans="1:11" ht="14.4" customHeight="1" x14ac:dyDescent="0.3">
      <c r="A143" s="407" t="s">
        <v>436</v>
      </c>
      <c r="B143" s="408" t="s">
        <v>437</v>
      </c>
      <c r="C143" s="409" t="s">
        <v>441</v>
      </c>
      <c r="D143" s="410" t="s">
        <v>3472</v>
      </c>
      <c r="E143" s="409" t="s">
        <v>4252</v>
      </c>
      <c r="F143" s="410" t="s">
        <v>4253</v>
      </c>
      <c r="G143" s="409" t="s">
        <v>3788</v>
      </c>
      <c r="H143" s="409" t="s">
        <v>3789</v>
      </c>
      <c r="I143" s="411">
        <v>2546.7199999999998</v>
      </c>
      <c r="J143" s="411">
        <v>66</v>
      </c>
      <c r="K143" s="412">
        <v>168083.73</v>
      </c>
    </row>
    <row r="144" spans="1:11" ht="14.4" customHeight="1" x14ac:dyDescent="0.3">
      <c r="A144" s="407" t="s">
        <v>436</v>
      </c>
      <c r="B144" s="408" t="s">
        <v>437</v>
      </c>
      <c r="C144" s="409" t="s">
        <v>441</v>
      </c>
      <c r="D144" s="410" t="s">
        <v>3472</v>
      </c>
      <c r="E144" s="409" t="s">
        <v>4252</v>
      </c>
      <c r="F144" s="410" t="s">
        <v>4253</v>
      </c>
      <c r="G144" s="409" t="s">
        <v>3790</v>
      </c>
      <c r="H144" s="409" t="s">
        <v>3791</v>
      </c>
      <c r="I144" s="411">
        <v>5951.93</v>
      </c>
      <c r="J144" s="411">
        <v>22</v>
      </c>
      <c r="K144" s="412">
        <v>130942.46000000002</v>
      </c>
    </row>
    <row r="145" spans="1:11" ht="14.4" customHeight="1" x14ac:dyDescent="0.3">
      <c r="A145" s="407" t="s">
        <v>436</v>
      </c>
      <c r="B145" s="408" t="s">
        <v>437</v>
      </c>
      <c r="C145" s="409" t="s">
        <v>441</v>
      </c>
      <c r="D145" s="410" t="s">
        <v>3472</v>
      </c>
      <c r="E145" s="409" t="s">
        <v>4252</v>
      </c>
      <c r="F145" s="410" t="s">
        <v>4253</v>
      </c>
      <c r="G145" s="409" t="s">
        <v>3792</v>
      </c>
      <c r="H145" s="409" t="s">
        <v>3793</v>
      </c>
      <c r="I145" s="411">
        <v>1983.68</v>
      </c>
      <c r="J145" s="411">
        <v>8</v>
      </c>
      <c r="K145" s="412">
        <v>15869.48</v>
      </c>
    </row>
    <row r="146" spans="1:11" ht="14.4" customHeight="1" x14ac:dyDescent="0.3">
      <c r="A146" s="407" t="s">
        <v>436</v>
      </c>
      <c r="B146" s="408" t="s">
        <v>437</v>
      </c>
      <c r="C146" s="409" t="s">
        <v>441</v>
      </c>
      <c r="D146" s="410" t="s">
        <v>3472</v>
      </c>
      <c r="E146" s="409" t="s">
        <v>4252</v>
      </c>
      <c r="F146" s="410" t="s">
        <v>4253</v>
      </c>
      <c r="G146" s="409" t="s">
        <v>3794</v>
      </c>
      <c r="H146" s="409" t="s">
        <v>3795</v>
      </c>
      <c r="I146" s="411">
        <v>7502</v>
      </c>
      <c r="J146" s="411">
        <v>4</v>
      </c>
      <c r="K146" s="412">
        <v>30008</v>
      </c>
    </row>
    <row r="147" spans="1:11" ht="14.4" customHeight="1" x14ac:dyDescent="0.3">
      <c r="A147" s="407" t="s">
        <v>436</v>
      </c>
      <c r="B147" s="408" t="s">
        <v>437</v>
      </c>
      <c r="C147" s="409" t="s">
        <v>441</v>
      </c>
      <c r="D147" s="410" t="s">
        <v>3472</v>
      </c>
      <c r="E147" s="409" t="s">
        <v>4252</v>
      </c>
      <c r="F147" s="410" t="s">
        <v>4253</v>
      </c>
      <c r="G147" s="409" t="s">
        <v>3796</v>
      </c>
      <c r="H147" s="409" t="s">
        <v>3797</v>
      </c>
      <c r="I147" s="411">
        <v>7014.37</v>
      </c>
      <c r="J147" s="411">
        <v>7</v>
      </c>
      <c r="K147" s="412">
        <v>49100.590000000004</v>
      </c>
    </row>
    <row r="148" spans="1:11" ht="14.4" customHeight="1" x14ac:dyDescent="0.3">
      <c r="A148" s="407" t="s">
        <v>436</v>
      </c>
      <c r="B148" s="408" t="s">
        <v>437</v>
      </c>
      <c r="C148" s="409" t="s">
        <v>441</v>
      </c>
      <c r="D148" s="410" t="s">
        <v>3472</v>
      </c>
      <c r="E148" s="409" t="s">
        <v>4252</v>
      </c>
      <c r="F148" s="410" t="s">
        <v>4253</v>
      </c>
      <c r="G148" s="409" t="s">
        <v>3798</v>
      </c>
      <c r="H148" s="409" t="s">
        <v>3799</v>
      </c>
      <c r="I148" s="411">
        <v>2065.3000000000002</v>
      </c>
      <c r="J148" s="411">
        <v>5</v>
      </c>
      <c r="K148" s="412">
        <v>10326.5</v>
      </c>
    </row>
    <row r="149" spans="1:11" ht="14.4" customHeight="1" x14ac:dyDescent="0.3">
      <c r="A149" s="407" t="s">
        <v>436</v>
      </c>
      <c r="B149" s="408" t="s">
        <v>437</v>
      </c>
      <c r="C149" s="409" t="s">
        <v>441</v>
      </c>
      <c r="D149" s="410" t="s">
        <v>3472</v>
      </c>
      <c r="E149" s="409" t="s">
        <v>4252</v>
      </c>
      <c r="F149" s="410" t="s">
        <v>4253</v>
      </c>
      <c r="G149" s="409" t="s">
        <v>3800</v>
      </c>
      <c r="H149" s="409" t="s">
        <v>3801</v>
      </c>
      <c r="I149" s="411">
        <v>7826</v>
      </c>
      <c r="J149" s="411">
        <v>3</v>
      </c>
      <c r="K149" s="412">
        <v>23478</v>
      </c>
    </row>
    <row r="150" spans="1:11" ht="14.4" customHeight="1" x14ac:dyDescent="0.3">
      <c r="A150" s="407" t="s">
        <v>436</v>
      </c>
      <c r="B150" s="408" t="s">
        <v>437</v>
      </c>
      <c r="C150" s="409" t="s">
        <v>441</v>
      </c>
      <c r="D150" s="410" t="s">
        <v>3472</v>
      </c>
      <c r="E150" s="409" t="s">
        <v>4252</v>
      </c>
      <c r="F150" s="410" t="s">
        <v>4253</v>
      </c>
      <c r="G150" s="409" t="s">
        <v>3802</v>
      </c>
      <c r="H150" s="409" t="s">
        <v>3803</v>
      </c>
      <c r="I150" s="411">
        <v>4227.5100000000011</v>
      </c>
      <c r="J150" s="411">
        <v>35</v>
      </c>
      <c r="K150" s="412">
        <v>147962.85</v>
      </c>
    </row>
    <row r="151" spans="1:11" ht="14.4" customHeight="1" x14ac:dyDescent="0.3">
      <c r="A151" s="407" t="s">
        <v>436</v>
      </c>
      <c r="B151" s="408" t="s">
        <v>437</v>
      </c>
      <c r="C151" s="409" t="s">
        <v>441</v>
      </c>
      <c r="D151" s="410" t="s">
        <v>3472</v>
      </c>
      <c r="E151" s="409" t="s">
        <v>4252</v>
      </c>
      <c r="F151" s="410" t="s">
        <v>4253</v>
      </c>
      <c r="G151" s="409" t="s">
        <v>3804</v>
      </c>
      <c r="H151" s="409" t="s">
        <v>3805</v>
      </c>
      <c r="I151" s="411">
        <v>2546.7199999999998</v>
      </c>
      <c r="J151" s="411">
        <v>16</v>
      </c>
      <c r="K151" s="412">
        <v>40747.57</v>
      </c>
    </row>
    <row r="152" spans="1:11" ht="14.4" customHeight="1" x14ac:dyDescent="0.3">
      <c r="A152" s="407" t="s">
        <v>436</v>
      </c>
      <c r="B152" s="408" t="s">
        <v>437</v>
      </c>
      <c r="C152" s="409" t="s">
        <v>441</v>
      </c>
      <c r="D152" s="410" t="s">
        <v>3472</v>
      </c>
      <c r="E152" s="409" t="s">
        <v>4252</v>
      </c>
      <c r="F152" s="410" t="s">
        <v>4253</v>
      </c>
      <c r="G152" s="409" t="s">
        <v>3806</v>
      </c>
      <c r="H152" s="409" t="s">
        <v>3807</v>
      </c>
      <c r="I152" s="411">
        <v>2065.3000000000002</v>
      </c>
      <c r="J152" s="411">
        <v>6</v>
      </c>
      <c r="K152" s="412">
        <v>12391.800000000001</v>
      </c>
    </row>
    <row r="153" spans="1:11" ht="14.4" customHeight="1" x14ac:dyDescent="0.3">
      <c r="A153" s="407" t="s">
        <v>436</v>
      </c>
      <c r="B153" s="408" t="s">
        <v>437</v>
      </c>
      <c r="C153" s="409" t="s">
        <v>441</v>
      </c>
      <c r="D153" s="410" t="s">
        <v>3472</v>
      </c>
      <c r="E153" s="409" t="s">
        <v>4252</v>
      </c>
      <c r="F153" s="410" t="s">
        <v>4253</v>
      </c>
      <c r="G153" s="409" t="s">
        <v>3808</v>
      </c>
      <c r="H153" s="409" t="s">
        <v>3809</v>
      </c>
      <c r="I153" s="411">
        <v>7014.37</v>
      </c>
      <c r="J153" s="411">
        <v>7</v>
      </c>
      <c r="K153" s="412">
        <v>49100.590000000004</v>
      </c>
    </row>
    <row r="154" spans="1:11" ht="14.4" customHeight="1" x14ac:dyDescent="0.3">
      <c r="A154" s="407" t="s">
        <v>436</v>
      </c>
      <c r="B154" s="408" t="s">
        <v>437</v>
      </c>
      <c r="C154" s="409" t="s">
        <v>441</v>
      </c>
      <c r="D154" s="410" t="s">
        <v>3472</v>
      </c>
      <c r="E154" s="409" t="s">
        <v>4252</v>
      </c>
      <c r="F154" s="410" t="s">
        <v>4253</v>
      </c>
      <c r="G154" s="409" t="s">
        <v>3810</v>
      </c>
      <c r="H154" s="409" t="s">
        <v>3811</v>
      </c>
      <c r="I154" s="411">
        <v>1166.32</v>
      </c>
      <c r="J154" s="411">
        <v>16</v>
      </c>
      <c r="K154" s="412">
        <v>18661.12</v>
      </c>
    </row>
    <row r="155" spans="1:11" ht="14.4" customHeight="1" x14ac:dyDescent="0.3">
      <c r="A155" s="407" t="s">
        <v>436</v>
      </c>
      <c r="B155" s="408" t="s">
        <v>437</v>
      </c>
      <c r="C155" s="409" t="s">
        <v>441</v>
      </c>
      <c r="D155" s="410" t="s">
        <v>3472</v>
      </c>
      <c r="E155" s="409" t="s">
        <v>4252</v>
      </c>
      <c r="F155" s="410" t="s">
        <v>4253</v>
      </c>
      <c r="G155" s="409" t="s">
        <v>3812</v>
      </c>
      <c r="H155" s="409" t="s">
        <v>3813</v>
      </c>
      <c r="I155" s="411">
        <v>2546.7199999999998</v>
      </c>
      <c r="J155" s="411">
        <v>39</v>
      </c>
      <c r="K155" s="412">
        <v>99322.22</v>
      </c>
    </row>
    <row r="156" spans="1:11" ht="14.4" customHeight="1" x14ac:dyDescent="0.3">
      <c r="A156" s="407" t="s">
        <v>436</v>
      </c>
      <c r="B156" s="408" t="s">
        <v>437</v>
      </c>
      <c r="C156" s="409" t="s">
        <v>441</v>
      </c>
      <c r="D156" s="410" t="s">
        <v>3472</v>
      </c>
      <c r="E156" s="409" t="s">
        <v>4252</v>
      </c>
      <c r="F156" s="410" t="s">
        <v>4253</v>
      </c>
      <c r="G156" s="409" t="s">
        <v>3814</v>
      </c>
      <c r="H156" s="409" t="s">
        <v>3815</v>
      </c>
      <c r="I156" s="411">
        <v>2546.7199999999998</v>
      </c>
      <c r="J156" s="411">
        <v>39</v>
      </c>
      <c r="K156" s="412">
        <v>99322.22</v>
      </c>
    </row>
    <row r="157" spans="1:11" ht="14.4" customHeight="1" x14ac:dyDescent="0.3">
      <c r="A157" s="407" t="s">
        <v>436</v>
      </c>
      <c r="B157" s="408" t="s">
        <v>437</v>
      </c>
      <c r="C157" s="409" t="s">
        <v>441</v>
      </c>
      <c r="D157" s="410" t="s">
        <v>3472</v>
      </c>
      <c r="E157" s="409" t="s">
        <v>4252</v>
      </c>
      <c r="F157" s="410" t="s">
        <v>4253</v>
      </c>
      <c r="G157" s="409" t="s">
        <v>3816</v>
      </c>
      <c r="H157" s="409" t="s">
        <v>3817</v>
      </c>
      <c r="I157" s="411">
        <v>284.75666666666666</v>
      </c>
      <c r="J157" s="411">
        <v>531</v>
      </c>
      <c r="K157" s="412">
        <v>161083</v>
      </c>
    </row>
    <row r="158" spans="1:11" ht="14.4" customHeight="1" x14ac:dyDescent="0.3">
      <c r="A158" s="407" t="s">
        <v>436</v>
      </c>
      <c r="B158" s="408" t="s">
        <v>437</v>
      </c>
      <c r="C158" s="409" t="s">
        <v>441</v>
      </c>
      <c r="D158" s="410" t="s">
        <v>3472</v>
      </c>
      <c r="E158" s="409" t="s">
        <v>4252</v>
      </c>
      <c r="F158" s="410" t="s">
        <v>4253</v>
      </c>
      <c r="G158" s="409" t="s">
        <v>3818</v>
      </c>
      <c r="H158" s="409" t="s">
        <v>3819</v>
      </c>
      <c r="I158" s="411">
        <v>6455.44625</v>
      </c>
      <c r="J158" s="411">
        <v>29</v>
      </c>
      <c r="K158" s="412">
        <v>187207.96000000002</v>
      </c>
    </row>
    <row r="159" spans="1:11" ht="14.4" customHeight="1" x14ac:dyDescent="0.3">
      <c r="A159" s="407" t="s">
        <v>436</v>
      </c>
      <c r="B159" s="408" t="s">
        <v>437</v>
      </c>
      <c r="C159" s="409" t="s">
        <v>441</v>
      </c>
      <c r="D159" s="410" t="s">
        <v>3472</v>
      </c>
      <c r="E159" s="409" t="s">
        <v>4252</v>
      </c>
      <c r="F159" s="410" t="s">
        <v>4253</v>
      </c>
      <c r="G159" s="409" t="s">
        <v>3820</v>
      </c>
      <c r="H159" s="409" t="s">
        <v>3821</v>
      </c>
      <c r="I159" s="411">
        <v>5929</v>
      </c>
      <c r="J159" s="411">
        <v>10</v>
      </c>
      <c r="K159" s="412">
        <v>59290</v>
      </c>
    </row>
    <row r="160" spans="1:11" ht="14.4" customHeight="1" x14ac:dyDescent="0.3">
      <c r="A160" s="407" t="s">
        <v>436</v>
      </c>
      <c r="B160" s="408" t="s">
        <v>437</v>
      </c>
      <c r="C160" s="409" t="s">
        <v>441</v>
      </c>
      <c r="D160" s="410" t="s">
        <v>3472</v>
      </c>
      <c r="E160" s="409" t="s">
        <v>4252</v>
      </c>
      <c r="F160" s="410" t="s">
        <v>4253</v>
      </c>
      <c r="G160" s="409" t="s">
        <v>3822</v>
      </c>
      <c r="H160" s="409" t="s">
        <v>3823</v>
      </c>
      <c r="I160" s="411">
        <v>9861.51</v>
      </c>
      <c r="J160" s="411">
        <v>1</v>
      </c>
      <c r="K160" s="412">
        <v>9861.51</v>
      </c>
    </row>
    <row r="161" spans="1:11" ht="14.4" customHeight="1" x14ac:dyDescent="0.3">
      <c r="A161" s="407" t="s">
        <v>436</v>
      </c>
      <c r="B161" s="408" t="s">
        <v>437</v>
      </c>
      <c r="C161" s="409" t="s">
        <v>441</v>
      </c>
      <c r="D161" s="410" t="s">
        <v>3472</v>
      </c>
      <c r="E161" s="409" t="s">
        <v>4252</v>
      </c>
      <c r="F161" s="410" t="s">
        <v>4253</v>
      </c>
      <c r="G161" s="409" t="s">
        <v>3824</v>
      </c>
      <c r="H161" s="409" t="s">
        <v>3825</v>
      </c>
      <c r="I161" s="411">
        <v>1850.0899999999997</v>
      </c>
      <c r="J161" s="411">
        <v>25</v>
      </c>
      <c r="K161" s="412">
        <v>46252.259999999995</v>
      </c>
    </row>
    <row r="162" spans="1:11" ht="14.4" customHeight="1" x14ac:dyDescent="0.3">
      <c r="A162" s="407" t="s">
        <v>436</v>
      </c>
      <c r="B162" s="408" t="s">
        <v>437</v>
      </c>
      <c r="C162" s="409" t="s">
        <v>441</v>
      </c>
      <c r="D162" s="410" t="s">
        <v>3472</v>
      </c>
      <c r="E162" s="409" t="s">
        <v>4252</v>
      </c>
      <c r="F162" s="410" t="s">
        <v>4253</v>
      </c>
      <c r="G162" s="409" t="s">
        <v>3826</v>
      </c>
      <c r="H162" s="409" t="s">
        <v>3827</v>
      </c>
      <c r="I162" s="411">
        <v>6382.7520000000004</v>
      </c>
      <c r="J162" s="411">
        <v>23</v>
      </c>
      <c r="K162" s="412">
        <v>146803.28</v>
      </c>
    </row>
    <row r="163" spans="1:11" ht="14.4" customHeight="1" x14ac:dyDescent="0.3">
      <c r="A163" s="407" t="s">
        <v>436</v>
      </c>
      <c r="B163" s="408" t="s">
        <v>437</v>
      </c>
      <c r="C163" s="409" t="s">
        <v>441</v>
      </c>
      <c r="D163" s="410" t="s">
        <v>3472</v>
      </c>
      <c r="E163" s="409" t="s">
        <v>4252</v>
      </c>
      <c r="F163" s="410" t="s">
        <v>4253</v>
      </c>
      <c r="G163" s="409" t="s">
        <v>3828</v>
      </c>
      <c r="H163" s="409" t="s">
        <v>3829</v>
      </c>
      <c r="I163" s="411">
        <v>2546.7199999999998</v>
      </c>
      <c r="J163" s="411">
        <v>15</v>
      </c>
      <c r="K163" s="412">
        <v>38200.85</v>
      </c>
    </row>
    <row r="164" spans="1:11" ht="14.4" customHeight="1" x14ac:dyDescent="0.3">
      <c r="A164" s="407" t="s">
        <v>436</v>
      </c>
      <c r="B164" s="408" t="s">
        <v>437</v>
      </c>
      <c r="C164" s="409" t="s">
        <v>441</v>
      </c>
      <c r="D164" s="410" t="s">
        <v>3472</v>
      </c>
      <c r="E164" s="409" t="s">
        <v>4252</v>
      </c>
      <c r="F164" s="410" t="s">
        <v>4253</v>
      </c>
      <c r="G164" s="409" t="s">
        <v>3830</v>
      </c>
      <c r="H164" s="409" t="s">
        <v>3831</v>
      </c>
      <c r="I164" s="411">
        <v>2546.7199999999998</v>
      </c>
      <c r="J164" s="411">
        <v>11</v>
      </c>
      <c r="K164" s="412">
        <v>28013.96</v>
      </c>
    </row>
    <row r="165" spans="1:11" ht="14.4" customHeight="1" x14ac:dyDescent="0.3">
      <c r="A165" s="407" t="s">
        <v>436</v>
      </c>
      <c r="B165" s="408" t="s">
        <v>437</v>
      </c>
      <c r="C165" s="409" t="s">
        <v>441</v>
      </c>
      <c r="D165" s="410" t="s">
        <v>3472</v>
      </c>
      <c r="E165" s="409" t="s">
        <v>4252</v>
      </c>
      <c r="F165" s="410" t="s">
        <v>4253</v>
      </c>
      <c r="G165" s="409" t="s">
        <v>3832</v>
      </c>
      <c r="H165" s="409" t="s">
        <v>3833</v>
      </c>
      <c r="I165" s="411">
        <v>7502</v>
      </c>
      <c r="J165" s="411">
        <v>23</v>
      </c>
      <c r="K165" s="412">
        <v>172546</v>
      </c>
    </row>
    <row r="166" spans="1:11" ht="14.4" customHeight="1" x14ac:dyDescent="0.3">
      <c r="A166" s="407" t="s">
        <v>436</v>
      </c>
      <c r="B166" s="408" t="s">
        <v>437</v>
      </c>
      <c r="C166" s="409" t="s">
        <v>441</v>
      </c>
      <c r="D166" s="410" t="s">
        <v>3472</v>
      </c>
      <c r="E166" s="409" t="s">
        <v>4252</v>
      </c>
      <c r="F166" s="410" t="s">
        <v>4253</v>
      </c>
      <c r="G166" s="409" t="s">
        <v>3834</v>
      </c>
      <c r="H166" s="409" t="s">
        <v>3835</v>
      </c>
      <c r="I166" s="411">
        <v>2546.7199999999998</v>
      </c>
      <c r="J166" s="411">
        <v>17</v>
      </c>
      <c r="K166" s="412">
        <v>43294.299999999996</v>
      </c>
    </row>
    <row r="167" spans="1:11" ht="14.4" customHeight="1" x14ac:dyDescent="0.3">
      <c r="A167" s="407" t="s">
        <v>436</v>
      </c>
      <c r="B167" s="408" t="s">
        <v>437</v>
      </c>
      <c r="C167" s="409" t="s">
        <v>441</v>
      </c>
      <c r="D167" s="410" t="s">
        <v>3472</v>
      </c>
      <c r="E167" s="409" t="s">
        <v>4252</v>
      </c>
      <c r="F167" s="410" t="s">
        <v>4253</v>
      </c>
      <c r="G167" s="409" t="s">
        <v>3836</v>
      </c>
      <c r="H167" s="409" t="s">
        <v>3837</v>
      </c>
      <c r="I167" s="411">
        <v>6095.98</v>
      </c>
      <c r="J167" s="411">
        <v>4</v>
      </c>
      <c r="K167" s="412">
        <v>24383.94</v>
      </c>
    </row>
    <row r="168" spans="1:11" ht="14.4" customHeight="1" x14ac:dyDescent="0.3">
      <c r="A168" s="407" t="s">
        <v>436</v>
      </c>
      <c r="B168" s="408" t="s">
        <v>437</v>
      </c>
      <c r="C168" s="409" t="s">
        <v>441</v>
      </c>
      <c r="D168" s="410" t="s">
        <v>3472</v>
      </c>
      <c r="E168" s="409" t="s">
        <v>4252</v>
      </c>
      <c r="F168" s="410" t="s">
        <v>4253</v>
      </c>
      <c r="G168" s="409" t="s">
        <v>3838</v>
      </c>
      <c r="H168" s="409" t="s">
        <v>3839</v>
      </c>
      <c r="I168" s="411">
        <v>4374.1499999999996</v>
      </c>
      <c r="J168" s="411">
        <v>4</v>
      </c>
      <c r="K168" s="412">
        <v>17496.599999999999</v>
      </c>
    </row>
    <row r="169" spans="1:11" ht="14.4" customHeight="1" x14ac:dyDescent="0.3">
      <c r="A169" s="407" t="s">
        <v>436</v>
      </c>
      <c r="B169" s="408" t="s">
        <v>437</v>
      </c>
      <c r="C169" s="409" t="s">
        <v>441</v>
      </c>
      <c r="D169" s="410" t="s">
        <v>3472</v>
      </c>
      <c r="E169" s="409" t="s">
        <v>4252</v>
      </c>
      <c r="F169" s="410" t="s">
        <v>4253</v>
      </c>
      <c r="G169" s="409" t="s">
        <v>3840</v>
      </c>
      <c r="H169" s="409" t="s">
        <v>3841</v>
      </c>
      <c r="I169" s="411">
        <v>4570.8020000000006</v>
      </c>
      <c r="J169" s="411">
        <v>14</v>
      </c>
      <c r="K169" s="412">
        <v>63991.21</v>
      </c>
    </row>
    <row r="170" spans="1:11" ht="14.4" customHeight="1" x14ac:dyDescent="0.3">
      <c r="A170" s="407" t="s">
        <v>436</v>
      </c>
      <c r="B170" s="408" t="s">
        <v>437</v>
      </c>
      <c r="C170" s="409" t="s">
        <v>441</v>
      </c>
      <c r="D170" s="410" t="s">
        <v>3472</v>
      </c>
      <c r="E170" s="409" t="s">
        <v>4252</v>
      </c>
      <c r="F170" s="410" t="s">
        <v>4253</v>
      </c>
      <c r="G170" s="409" t="s">
        <v>3842</v>
      </c>
      <c r="H170" s="409" t="s">
        <v>3843</v>
      </c>
      <c r="I170" s="411">
        <v>8846.3349999999991</v>
      </c>
      <c r="J170" s="411">
        <v>2</v>
      </c>
      <c r="K170" s="412">
        <v>17692.669999999998</v>
      </c>
    </row>
    <row r="171" spans="1:11" ht="14.4" customHeight="1" x14ac:dyDescent="0.3">
      <c r="A171" s="407" t="s">
        <v>436</v>
      </c>
      <c r="B171" s="408" t="s">
        <v>437</v>
      </c>
      <c r="C171" s="409" t="s">
        <v>441</v>
      </c>
      <c r="D171" s="410" t="s">
        <v>3472</v>
      </c>
      <c r="E171" s="409" t="s">
        <v>4252</v>
      </c>
      <c r="F171" s="410" t="s">
        <v>4253</v>
      </c>
      <c r="G171" s="409" t="s">
        <v>3844</v>
      </c>
      <c r="H171" s="409" t="s">
        <v>3845</v>
      </c>
      <c r="I171" s="411">
        <v>51222.324999999997</v>
      </c>
      <c r="J171" s="411">
        <v>4</v>
      </c>
      <c r="K171" s="412">
        <v>204889.3</v>
      </c>
    </row>
    <row r="172" spans="1:11" ht="14.4" customHeight="1" x14ac:dyDescent="0.3">
      <c r="A172" s="407" t="s">
        <v>436</v>
      </c>
      <c r="B172" s="408" t="s">
        <v>437</v>
      </c>
      <c r="C172" s="409" t="s">
        <v>441</v>
      </c>
      <c r="D172" s="410" t="s">
        <v>3472</v>
      </c>
      <c r="E172" s="409" t="s">
        <v>4252</v>
      </c>
      <c r="F172" s="410" t="s">
        <v>4253</v>
      </c>
      <c r="G172" s="409" t="s">
        <v>3846</v>
      </c>
      <c r="H172" s="409" t="s">
        <v>3847</v>
      </c>
      <c r="I172" s="411">
        <v>19043.019999999997</v>
      </c>
      <c r="J172" s="411">
        <v>8</v>
      </c>
      <c r="K172" s="412">
        <v>152036.76</v>
      </c>
    </row>
    <row r="173" spans="1:11" ht="14.4" customHeight="1" x14ac:dyDescent="0.3">
      <c r="A173" s="407" t="s">
        <v>436</v>
      </c>
      <c r="B173" s="408" t="s">
        <v>437</v>
      </c>
      <c r="C173" s="409" t="s">
        <v>441</v>
      </c>
      <c r="D173" s="410" t="s">
        <v>3472</v>
      </c>
      <c r="E173" s="409" t="s">
        <v>4252</v>
      </c>
      <c r="F173" s="410" t="s">
        <v>4253</v>
      </c>
      <c r="G173" s="409" t="s">
        <v>3848</v>
      </c>
      <c r="H173" s="409" t="s">
        <v>3849</v>
      </c>
      <c r="I173" s="411">
        <v>3813.11</v>
      </c>
      <c r="J173" s="411">
        <v>15</v>
      </c>
      <c r="K173" s="412">
        <v>57196.65</v>
      </c>
    </row>
    <row r="174" spans="1:11" ht="14.4" customHeight="1" x14ac:dyDescent="0.3">
      <c r="A174" s="407" t="s">
        <v>436</v>
      </c>
      <c r="B174" s="408" t="s">
        <v>437</v>
      </c>
      <c r="C174" s="409" t="s">
        <v>441</v>
      </c>
      <c r="D174" s="410" t="s">
        <v>3472</v>
      </c>
      <c r="E174" s="409" t="s">
        <v>4252</v>
      </c>
      <c r="F174" s="410" t="s">
        <v>4253</v>
      </c>
      <c r="G174" s="409" t="s">
        <v>3850</v>
      </c>
      <c r="H174" s="409" t="s">
        <v>3851</v>
      </c>
      <c r="I174" s="411">
        <v>456.17</v>
      </c>
      <c r="J174" s="411">
        <v>6</v>
      </c>
      <c r="K174" s="412">
        <v>2737.02</v>
      </c>
    </row>
    <row r="175" spans="1:11" ht="14.4" customHeight="1" x14ac:dyDescent="0.3">
      <c r="A175" s="407" t="s">
        <v>436</v>
      </c>
      <c r="B175" s="408" t="s">
        <v>437</v>
      </c>
      <c r="C175" s="409" t="s">
        <v>441</v>
      </c>
      <c r="D175" s="410" t="s">
        <v>3472</v>
      </c>
      <c r="E175" s="409" t="s">
        <v>4252</v>
      </c>
      <c r="F175" s="410" t="s">
        <v>4253</v>
      </c>
      <c r="G175" s="409" t="s">
        <v>3852</v>
      </c>
      <c r="H175" s="409" t="s">
        <v>3853</v>
      </c>
      <c r="I175" s="411">
        <v>2546.7199999999998</v>
      </c>
      <c r="J175" s="411">
        <v>4</v>
      </c>
      <c r="K175" s="412">
        <v>10186.9</v>
      </c>
    </row>
    <row r="176" spans="1:11" ht="14.4" customHeight="1" x14ac:dyDescent="0.3">
      <c r="A176" s="407" t="s">
        <v>436</v>
      </c>
      <c r="B176" s="408" t="s">
        <v>437</v>
      </c>
      <c r="C176" s="409" t="s">
        <v>441</v>
      </c>
      <c r="D176" s="410" t="s">
        <v>3472</v>
      </c>
      <c r="E176" s="409" t="s">
        <v>4252</v>
      </c>
      <c r="F176" s="410" t="s">
        <v>4253</v>
      </c>
      <c r="G176" s="409" t="s">
        <v>3854</v>
      </c>
      <c r="H176" s="409" t="s">
        <v>3855</v>
      </c>
      <c r="I176" s="411">
        <v>6171</v>
      </c>
      <c r="J176" s="411">
        <v>6</v>
      </c>
      <c r="K176" s="412">
        <v>37026</v>
      </c>
    </row>
    <row r="177" spans="1:11" ht="14.4" customHeight="1" x14ac:dyDescent="0.3">
      <c r="A177" s="407" t="s">
        <v>436</v>
      </c>
      <c r="B177" s="408" t="s">
        <v>437</v>
      </c>
      <c r="C177" s="409" t="s">
        <v>441</v>
      </c>
      <c r="D177" s="410" t="s">
        <v>3472</v>
      </c>
      <c r="E177" s="409" t="s">
        <v>4252</v>
      </c>
      <c r="F177" s="410" t="s">
        <v>4253</v>
      </c>
      <c r="G177" s="409" t="s">
        <v>3856</v>
      </c>
      <c r="H177" s="409" t="s">
        <v>3857</v>
      </c>
      <c r="I177" s="411">
        <v>1080.915</v>
      </c>
      <c r="J177" s="411">
        <v>4</v>
      </c>
      <c r="K177" s="412">
        <v>4323.67</v>
      </c>
    </row>
    <row r="178" spans="1:11" ht="14.4" customHeight="1" x14ac:dyDescent="0.3">
      <c r="A178" s="407" t="s">
        <v>436</v>
      </c>
      <c r="B178" s="408" t="s">
        <v>437</v>
      </c>
      <c r="C178" s="409" t="s">
        <v>441</v>
      </c>
      <c r="D178" s="410" t="s">
        <v>3472</v>
      </c>
      <c r="E178" s="409" t="s">
        <v>4252</v>
      </c>
      <c r="F178" s="410" t="s">
        <v>4253</v>
      </c>
      <c r="G178" s="409" t="s">
        <v>3858</v>
      </c>
      <c r="H178" s="409" t="s">
        <v>3859</v>
      </c>
      <c r="I178" s="411">
        <v>16042.805</v>
      </c>
      <c r="J178" s="411">
        <v>2</v>
      </c>
      <c r="K178" s="412">
        <v>32085.61</v>
      </c>
    </row>
    <row r="179" spans="1:11" ht="14.4" customHeight="1" x14ac:dyDescent="0.3">
      <c r="A179" s="407" t="s">
        <v>436</v>
      </c>
      <c r="B179" s="408" t="s">
        <v>437</v>
      </c>
      <c r="C179" s="409" t="s">
        <v>441</v>
      </c>
      <c r="D179" s="410" t="s">
        <v>3472</v>
      </c>
      <c r="E179" s="409" t="s">
        <v>4252</v>
      </c>
      <c r="F179" s="410" t="s">
        <v>4253</v>
      </c>
      <c r="G179" s="409" t="s">
        <v>3860</v>
      </c>
      <c r="H179" s="409" t="s">
        <v>3861</v>
      </c>
      <c r="I179" s="411">
        <v>6424.4974999999995</v>
      </c>
      <c r="J179" s="411">
        <v>7</v>
      </c>
      <c r="K179" s="412">
        <v>44940.62</v>
      </c>
    </row>
    <row r="180" spans="1:11" ht="14.4" customHeight="1" x14ac:dyDescent="0.3">
      <c r="A180" s="407" t="s">
        <v>436</v>
      </c>
      <c r="B180" s="408" t="s">
        <v>437</v>
      </c>
      <c r="C180" s="409" t="s">
        <v>441</v>
      </c>
      <c r="D180" s="410" t="s">
        <v>3472</v>
      </c>
      <c r="E180" s="409" t="s">
        <v>4252</v>
      </c>
      <c r="F180" s="410" t="s">
        <v>4253</v>
      </c>
      <c r="G180" s="409" t="s">
        <v>3862</v>
      </c>
      <c r="H180" s="409" t="s">
        <v>3863</v>
      </c>
      <c r="I180" s="411">
        <v>2065.3000000000002</v>
      </c>
      <c r="J180" s="411">
        <v>2</v>
      </c>
      <c r="K180" s="412">
        <v>4130.6000000000004</v>
      </c>
    </row>
    <row r="181" spans="1:11" ht="14.4" customHeight="1" x14ac:dyDescent="0.3">
      <c r="A181" s="407" t="s">
        <v>436</v>
      </c>
      <c r="B181" s="408" t="s">
        <v>437</v>
      </c>
      <c r="C181" s="409" t="s">
        <v>441</v>
      </c>
      <c r="D181" s="410" t="s">
        <v>3472</v>
      </c>
      <c r="E181" s="409" t="s">
        <v>4252</v>
      </c>
      <c r="F181" s="410" t="s">
        <v>4253</v>
      </c>
      <c r="G181" s="409" t="s">
        <v>3864</v>
      </c>
      <c r="H181" s="409" t="s">
        <v>3865</v>
      </c>
      <c r="I181" s="411">
        <v>7230.079999999999</v>
      </c>
      <c r="J181" s="411">
        <v>3</v>
      </c>
      <c r="K181" s="412">
        <v>21690.239999999998</v>
      </c>
    </row>
    <row r="182" spans="1:11" ht="14.4" customHeight="1" x14ac:dyDescent="0.3">
      <c r="A182" s="407" t="s">
        <v>436</v>
      </c>
      <c r="B182" s="408" t="s">
        <v>437</v>
      </c>
      <c r="C182" s="409" t="s">
        <v>441</v>
      </c>
      <c r="D182" s="410" t="s">
        <v>3472</v>
      </c>
      <c r="E182" s="409" t="s">
        <v>4252</v>
      </c>
      <c r="F182" s="410" t="s">
        <v>4253</v>
      </c>
      <c r="G182" s="409" t="s">
        <v>3866</v>
      </c>
      <c r="H182" s="409" t="s">
        <v>3867</v>
      </c>
      <c r="I182" s="411">
        <v>2546.7199999999998</v>
      </c>
      <c r="J182" s="411">
        <v>1</v>
      </c>
      <c r="K182" s="412">
        <v>2546.7199999999998</v>
      </c>
    </row>
    <row r="183" spans="1:11" ht="14.4" customHeight="1" x14ac:dyDescent="0.3">
      <c r="A183" s="407" t="s">
        <v>436</v>
      </c>
      <c r="B183" s="408" t="s">
        <v>437</v>
      </c>
      <c r="C183" s="409" t="s">
        <v>441</v>
      </c>
      <c r="D183" s="410" t="s">
        <v>3472</v>
      </c>
      <c r="E183" s="409" t="s">
        <v>4252</v>
      </c>
      <c r="F183" s="410" t="s">
        <v>4253</v>
      </c>
      <c r="G183" s="409" t="s">
        <v>3868</v>
      </c>
      <c r="H183" s="409" t="s">
        <v>3869</v>
      </c>
      <c r="I183" s="411">
        <v>4657.29</v>
      </c>
      <c r="J183" s="411">
        <v>11</v>
      </c>
      <c r="K183" s="412">
        <v>51230.210000000006</v>
      </c>
    </row>
    <row r="184" spans="1:11" ht="14.4" customHeight="1" x14ac:dyDescent="0.3">
      <c r="A184" s="407" t="s">
        <v>436</v>
      </c>
      <c r="B184" s="408" t="s">
        <v>437</v>
      </c>
      <c r="C184" s="409" t="s">
        <v>441</v>
      </c>
      <c r="D184" s="410" t="s">
        <v>3472</v>
      </c>
      <c r="E184" s="409" t="s">
        <v>4252</v>
      </c>
      <c r="F184" s="410" t="s">
        <v>4253</v>
      </c>
      <c r="G184" s="409" t="s">
        <v>3870</v>
      </c>
      <c r="H184" s="409" t="s">
        <v>3871</v>
      </c>
      <c r="I184" s="411">
        <v>630.07000000000005</v>
      </c>
      <c r="J184" s="411">
        <v>5</v>
      </c>
      <c r="K184" s="412">
        <v>3150.3500000000004</v>
      </c>
    </row>
    <row r="185" spans="1:11" ht="14.4" customHeight="1" x14ac:dyDescent="0.3">
      <c r="A185" s="407" t="s">
        <v>436</v>
      </c>
      <c r="B185" s="408" t="s">
        <v>437</v>
      </c>
      <c r="C185" s="409" t="s">
        <v>441</v>
      </c>
      <c r="D185" s="410" t="s">
        <v>3472</v>
      </c>
      <c r="E185" s="409" t="s">
        <v>4252</v>
      </c>
      <c r="F185" s="410" t="s">
        <v>4253</v>
      </c>
      <c r="G185" s="409" t="s">
        <v>3872</v>
      </c>
      <c r="H185" s="409" t="s">
        <v>3873</v>
      </c>
      <c r="I185" s="411">
        <v>8559.39</v>
      </c>
      <c r="J185" s="411">
        <v>18</v>
      </c>
      <c r="K185" s="412">
        <v>154069.07999999999</v>
      </c>
    </row>
    <row r="186" spans="1:11" ht="14.4" customHeight="1" x14ac:dyDescent="0.3">
      <c r="A186" s="407" t="s">
        <v>436</v>
      </c>
      <c r="B186" s="408" t="s">
        <v>437</v>
      </c>
      <c r="C186" s="409" t="s">
        <v>441</v>
      </c>
      <c r="D186" s="410" t="s">
        <v>3472</v>
      </c>
      <c r="E186" s="409" t="s">
        <v>4252</v>
      </c>
      <c r="F186" s="410" t="s">
        <v>4253</v>
      </c>
      <c r="G186" s="409" t="s">
        <v>3874</v>
      </c>
      <c r="H186" s="409" t="s">
        <v>3875</v>
      </c>
      <c r="I186" s="411">
        <v>22341.439999999999</v>
      </c>
      <c r="J186" s="411">
        <v>2</v>
      </c>
      <c r="K186" s="412">
        <v>44682.879999999997</v>
      </c>
    </row>
    <row r="187" spans="1:11" ht="14.4" customHeight="1" x14ac:dyDescent="0.3">
      <c r="A187" s="407" t="s">
        <v>436</v>
      </c>
      <c r="B187" s="408" t="s">
        <v>437</v>
      </c>
      <c r="C187" s="409" t="s">
        <v>441</v>
      </c>
      <c r="D187" s="410" t="s">
        <v>3472</v>
      </c>
      <c r="E187" s="409" t="s">
        <v>4252</v>
      </c>
      <c r="F187" s="410" t="s">
        <v>4253</v>
      </c>
      <c r="G187" s="409" t="s">
        <v>3876</v>
      </c>
      <c r="H187" s="409" t="s">
        <v>3877</v>
      </c>
      <c r="I187" s="411">
        <v>25699.19</v>
      </c>
      <c r="J187" s="411">
        <v>2</v>
      </c>
      <c r="K187" s="412">
        <v>51398.38</v>
      </c>
    </row>
    <row r="188" spans="1:11" ht="14.4" customHeight="1" x14ac:dyDescent="0.3">
      <c r="A188" s="407" t="s">
        <v>436</v>
      </c>
      <c r="B188" s="408" t="s">
        <v>437</v>
      </c>
      <c r="C188" s="409" t="s">
        <v>441</v>
      </c>
      <c r="D188" s="410" t="s">
        <v>3472</v>
      </c>
      <c r="E188" s="409" t="s">
        <v>4252</v>
      </c>
      <c r="F188" s="410" t="s">
        <v>4253</v>
      </c>
      <c r="G188" s="409" t="s">
        <v>3878</v>
      </c>
      <c r="H188" s="409" t="s">
        <v>3879</v>
      </c>
      <c r="I188" s="411">
        <v>11650.75</v>
      </c>
      <c r="J188" s="411">
        <v>8</v>
      </c>
      <c r="K188" s="412">
        <v>93206</v>
      </c>
    </row>
    <row r="189" spans="1:11" ht="14.4" customHeight="1" x14ac:dyDescent="0.3">
      <c r="A189" s="407" t="s">
        <v>436</v>
      </c>
      <c r="B189" s="408" t="s">
        <v>437</v>
      </c>
      <c r="C189" s="409" t="s">
        <v>441</v>
      </c>
      <c r="D189" s="410" t="s">
        <v>3472</v>
      </c>
      <c r="E189" s="409" t="s">
        <v>4252</v>
      </c>
      <c r="F189" s="410" t="s">
        <v>4253</v>
      </c>
      <c r="G189" s="409" t="s">
        <v>3880</v>
      </c>
      <c r="H189" s="409" t="s">
        <v>3881</v>
      </c>
      <c r="I189" s="411">
        <v>2546.7199999999998</v>
      </c>
      <c r="J189" s="411">
        <v>1</v>
      </c>
      <c r="K189" s="412">
        <v>2546.7199999999998</v>
      </c>
    </row>
    <row r="190" spans="1:11" ht="14.4" customHeight="1" x14ac:dyDescent="0.3">
      <c r="A190" s="407" t="s">
        <v>436</v>
      </c>
      <c r="B190" s="408" t="s">
        <v>437</v>
      </c>
      <c r="C190" s="409" t="s">
        <v>441</v>
      </c>
      <c r="D190" s="410" t="s">
        <v>3472</v>
      </c>
      <c r="E190" s="409" t="s">
        <v>4252</v>
      </c>
      <c r="F190" s="410" t="s">
        <v>4253</v>
      </c>
      <c r="G190" s="409" t="s">
        <v>3882</v>
      </c>
      <c r="H190" s="409" t="s">
        <v>3883</v>
      </c>
      <c r="I190" s="411">
        <v>1203.0899999999999</v>
      </c>
      <c r="J190" s="411">
        <v>3</v>
      </c>
      <c r="K190" s="412">
        <v>3609.2699999999995</v>
      </c>
    </row>
    <row r="191" spans="1:11" ht="14.4" customHeight="1" x14ac:dyDescent="0.3">
      <c r="A191" s="407" t="s">
        <v>436</v>
      </c>
      <c r="B191" s="408" t="s">
        <v>437</v>
      </c>
      <c r="C191" s="409" t="s">
        <v>441</v>
      </c>
      <c r="D191" s="410" t="s">
        <v>3472</v>
      </c>
      <c r="E191" s="409" t="s">
        <v>4252</v>
      </c>
      <c r="F191" s="410" t="s">
        <v>4253</v>
      </c>
      <c r="G191" s="409" t="s">
        <v>3884</v>
      </c>
      <c r="H191" s="409" t="s">
        <v>3885</v>
      </c>
      <c r="I191" s="411">
        <v>2546.7199999999998</v>
      </c>
      <c r="J191" s="411">
        <v>10</v>
      </c>
      <c r="K191" s="412">
        <v>25467.24</v>
      </c>
    </row>
    <row r="192" spans="1:11" ht="14.4" customHeight="1" x14ac:dyDescent="0.3">
      <c r="A192" s="407" t="s">
        <v>436</v>
      </c>
      <c r="B192" s="408" t="s">
        <v>437</v>
      </c>
      <c r="C192" s="409" t="s">
        <v>441</v>
      </c>
      <c r="D192" s="410" t="s">
        <v>3472</v>
      </c>
      <c r="E192" s="409" t="s">
        <v>4252</v>
      </c>
      <c r="F192" s="410" t="s">
        <v>4253</v>
      </c>
      <c r="G192" s="409" t="s">
        <v>3886</v>
      </c>
      <c r="H192" s="409" t="s">
        <v>3887</v>
      </c>
      <c r="I192" s="411">
        <v>2546.7199999999998</v>
      </c>
      <c r="J192" s="411">
        <v>22</v>
      </c>
      <c r="K192" s="412">
        <v>56027.909999999996</v>
      </c>
    </row>
    <row r="193" spans="1:11" ht="14.4" customHeight="1" x14ac:dyDescent="0.3">
      <c r="A193" s="407" t="s">
        <v>436</v>
      </c>
      <c r="B193" s="408" t="s">
        <v>437</v>
      </c>
      <c r="C193" s="409" t="s">
        <v>441</v>
      </c>
      <c r="D193" s="410" t="s">
        <v>3472</v>
      </c>
      <c r="E193" s="409" t="s">
        <v>4252</v>
      </c>
      <c r="F193" s="410" t="s">
        <v>4253</v>
      </c>
      <c r="G193" s="409" t="s">
        <v>3888</v>
      </c>
      <c r="H193" s="409" t="s">
        <v>3889</v>
      </c>
      <c r="I193" s="411">
        <v>3993</v>
      </c>
      <c r="J193" s="411">
        <v>3</v>
      </c>
      <c r="K193" s="412">
        <v>11979</v>
      </c>
    </row>
    <row r="194" spans="1:11" ht="14.4" customHeight="1" x14ac:dyDescent="0.3">
      <c r="A194" s="407" t="s">
        <v>436</v>
      </c>
      <c r="B194" s="408" t="s">
        <v>437</v>
      </c>
      <c r="C194" s="409" t="s">
        <v>441</v>
      </c>
      <c r="D194" s="410" t="s">
        <v>3472</v>
      </c>
      <c r="E194" s="409" t="s">
        <v>4252</v>
      </c>
      <c r="F194" s="410" t="s">
        <v>4253</v>
      </c>
      <c r="G194" s="409" t="s">
        <v>3890</v>
      </c>
      <c r="H194" s="409" t="s">
        <v>3891</v>
      </c>
      <c r="I194" s="411">
        <v>24079</v>
      </c>
      <c r="J194" s="411">
        <v>5</v>
      </c>
      <c r="K194" s="412">
        <v>120395</v>
      </c>
    </row>
    <row r="195" spans="1:11" ht="14.4" customHeight="1" x14ac:dyDescent="0.3">
      <c r="A195" s="407" t="s">
        <v>436</v>
      </c>
      <c r="B195" s="408" t="s">
        <v>437</v>
      </c>
      <c r="C195" s="409" t="s">
        <v>441</v>
      </c>
      <c r="D195" s="410" t="s">
        <v>3472</v>
      </c>
      <c r="E195" s="409" t="s">
        <v>4252</v>
      </c>
      <c r="F195" s="410" t="s">
        <v>4253</v>
      </c>
      <c r="G195" s="409" t="s">
        <v>3892</v>
      </c>
      <c r="H195" s="409" t="s">
        <v>3893</v>
      </c>
      <c r="I195" s="411">
        <v>7056.5766666666668</v>
      </c>
      <c r="J195" s="411">
        <v>3</v>
      </c>
      <c r="K195" s="412">
        <v>21169.73</v>
      </c>
    </row>
    <row r="196" spans="1:11" ht="14.4" customHeight="1" x14ac:dyDescent="0.3">
      <c r="A196" s="407" t="s">
        <v>436</v>
      </c>
      <c r="B196" s="408" t="s">
        <v>437</v>
      </c>
      <c r="C196" s="409" t="s">
        <v>441</v>
      </c>
      <c r="D196" s="410" t="s">
        <v>3472</v>
      </c>
      <c r="E196" s="409" t="s">
        <v>4252</v>
      </c>
      <c r="F196" s="410" t="s">
        <v>4253</v>
      </c>
      <c r="G196" s="409" t="s">
        <v>3894</v>
      </c>
      <c r="H196" s="409" t="s">
        <v>3895</v>
      </c>
      <c r="I196" s="411">
        <v>3993</v>
      </c>
      <c r="J196" s="411">
        <v>3</v>
      </c>
      <c r="K196" s="412">
        <v>11979</v>
      </c>
    </row>
    <row r="197" spans="1:11" ht="14.4" customHeight="1" x14ac:dyDescent="0.3">
      <c r="A197" s="407" t="s">
        <v>436</v>
      </c>
      <c r="B197" s="408" t="s">
        <v>437</v>
      </c>
      <c r="C197" s="409" t="s">
        <v>441</v>
      </c>
      <c r="D197" s="410" t="s">
        <v>3472</v>
      </c>
      <c r="E197" s="409" t="s">
        <v>4252</v>
      </c>
      <c r="F197" s="410" t="s">
        <v>4253</v>
      </c>
      <c r="G197" s="409" t="s">
        <v>3896</v>
      </c>
      <c r="H197" s="409" t="s">
        <v>3897</v>
      </c>
      <c r="I197" s="411">
        <v>2546.7199999999998</v>
      </c>
      <c r="J197" s="411">
        <v>3</v>
      </c>
      <c r="K197" s="412">
        <v>7640.16</v>
      </c>
    </row>
    <row r="198" spans="1:11" ht="14.4" customHeight="1" x14ac:dyDescent="0.3">
      <c r="A198" s="407" t="s">
        <v>436</v>
      </c>
      <c r="B198" s="408" t="s">
        <v>437</v>
      </c>
      <c r="C198" s="409" t="s">
        <v>441</v>
      </c>
      <c r="D198" s="410" t="s">
        <v>3472</v>
      </c>
      <c r="E198" s="409" t="s">
        <v>4252</v>
      </c>
      <c r="F198" s="410" t="s">
        <v>4253</v>
      </c>
      <c r="G198" s="409" t="s">
        <v>3898</v>
      </c>
      <c r="H198" s="409" t="s">
        <v>3899</v>
      </c>
      <c r="I198" s="411">
        <v>2546.7199999999998</v>
      </c>
      <c r="J198" s="411">
        <v>16</v>
      </c>
      <c r="K198" s="412">
        <v>40747.569999999992</v>
      </c>
    </row>
    <row r="199" spans="1:11" ht="14.4" customHeight="1" x14ac:dyDescent="0.3">
      <c r="A199" s="407" t="s">
        <v>436</v>
      </c>
      <c r="B199" s="408" t="s">
        <v>437</v>
      </c>
      <c r="C199" s="409" t="s">
        <v>441</v>
      </c>
      <c r="D199" s="410" t="s">
        <v>3472</v>
      </c>
      <c r="E199" s="409" t="s">
        <v>4252</v>
      </c>
      <c r="F199" s="410" t="s">
        <v>4253</v>
      </c>
      <c r="G199" s="409" t="s">
        <v>3900</v>
      </c>
      <c r="H199" s="409" t="s">
        <v>3901</v>
      </c>
      <c r="I199" s="411">
        <v>336.28000000000003</v>
      </c>
      <c r="J199" s="411">
        <v>12</v>
      </c>
      <c r="K199" s="412">
        <v>4035.32</v>
      </c>
    </row>
    <row r="200" spans="1:11" ht="14.4" customHeight="1" x14ac:dyDescent="0.3">
      <c r="A200" s="407" t="s">
        <v>436</v>
      </c>
      <c r="B200" s="408" t="s">
        <v>437</v>
      </c>
      <c r="C200" s="409" t="s">
        <v>441</v>
      </c>
      <c r="D200" s="410" t="s">
        <v>3472</v>
      </c>
      <c r="E200" s="409" t="s">
        <v>4252</v>
      </c>
      <c r="F200" s="410" t="s">
        <v>4253</v>
      </c>
      <c r="G200" s="409" t="s">
        <v>3902</v>
      </c>
      <c r="H200" s="409" t="s">
        <v>3903</v>
      </c>
      <c r="I200" s="411">
        <v>1438.68</v>
      </c>
      <c r="J200" s="411">
        <v>12</v>
      </c>
      <c r="K200" s="412">
        <v>17264.080000000002</v>
      </c>
    </row>
    <row r="201" spans="1:11" ht="14.4" customHeight="1" x14ac:dyDescent="0.3">
      <c r="A201" s="407" t="s">
        <v>436</v>
      </c>
      <c r="B201" s="408" t="s">
        <v>437</v>
      </c>
      <c r="C201" s="409" t="s">
        <v>441</v>
      </c>
      <c r="D201" s="410" t="s">
        <v>3472</v>
      </c>
      <c r="E201" s="409" t="s">
        <v>4252</v>
      </c>
      <c r="F201" s="410" t="s">
        <v>4253</v>
      </c>
      <c r="G201" s="409" t="s">
        <v>3904</v>
      </c>
      <c r="H201" s="409" t="s">
        <v>3905</v>
      </c>
      <c r="I201" s="411">
        <v>11650.756666666668</v>
      </c>
      <c r="J201" s="411">
        <v>29</v>
      </c>
      <c r="K201" s="412">
        <v>337872</v>
      </c>
    </row>
    <row r="202" spans="1:11" ht="14.4" customHeight="1" x14ac:dyDescent="0.3">
      <c r="A202" s="407" t="s">
        <v>436</v>
      </c>
      <c r="B202" s="408" t="s">
        <v>437</v>
      </c>
      <c r="C202" s="409" t="s">
        <v>441</v>
      </c>
      <c r="D202" s="410" t="s">
        <v>3472</v>
      </c>
      <c r="E202" s="409" t="s">
        <v>4252</v>
      </c>
      <c r="F202" s="410" t="s">
        <v>4253</v>
      </c>
      <c r="G202" s="409" t="s">
        <v>3906</v>
      </c>
      <c r="H202" s="409" t="s">
        <v>3907</v>
      </c>
      <c r="I202" s="411">
        <v>51222.324999999997</v>
      </c>
      <c r="J202" s="411">
        <v>4</v>
      </c>
      <c r="K202" s="412">
        <v>204889.3</v>
      </c>
    </row>
    <row r="203" spans="1:11" ht="14.4" customHeight="1" x14ac:dyDescent="0.3">
      <c r="A203" s="407" t="s">
        <v>436</v>
      </c>
      <c r="B203" s="408" t="s">
        <v>437</v>
      </c>
      <c r="C203" s="409" t="s">
        <v>441</v>
      </c>
      <c r="D203" s="410" t="s">
        <v>3472</v>
      </c>
      <c r="E203" s="409" t="s">
        <v>4252</v>
      </c>
      <c r="F203" s="410" t="s">
        <v>4253</v>
      </c>
      <c r="G203" s="409" t="s">
        <v>3908</v>
      </c>
      <c r="H203" s="409" t="s">
        <v>3909</v>
      </c>
      <c r="I203" s="411">
        <v>6292</v>
      </c>
      <c r="J203" s="411">
        <v>3</v>
      </c>
      <c r="K203" s="412">
        <v>18876</v>
      </c>
    </row>
    <row r="204" spans="1:11" ht="14.4" customHeight="1" x14ac:dyDescent="0.3">
      <c r="A204" s="407" t="s">
        <v>436</v>
      </c>
      <c r="B204" s="408" t="s">
        <v>437</v>
      </c>
      <c r="C204" s="409" t="s">
        <v>441</v>
      </c>
      <c r="D204" s="410" t="s">
        <v>3472</v>
      </c>
      <c r="E204" s="409" t="s">
        <v>4252</v>
      </c>
      <c r="F204" s="410" t="s">
        <v>4253</v>
      </c>
      <c r="G204" s="409" t="s">
        <v>3910</v>
      </c>
      <c r="H204" s="409" t="s">
        <v>3911</v>
      </c>
      <c r="I204" s="411">
        <v>2546.7199999999998</v>
      </c>
      <c r="J204" s="411">
        <v>5</v>
      </c>
      <c r="K204" s="412">
        <v>12733.619999999999</v>
      </c>
    </row>
    <row r="205" spans="1:11" ht="14.4" customHeight="1" x14ac:dyDescent="0.3">
      <c r="A205" s="407" t="s">
        <v>436</v>
      </c>
      <c r="B205" s="408" t="s">
        <v>437</v>
      </c>
      <c r="C205" s="409" t="s">
        <v>441</v>
      </c>
      <c r="D205" s="410" t="s">
        <v>3472</v>
      </c>
      <c r="E205" s="409" t="s">
        <v>4252</v>
      </c>
      <c r="F205" s="410" t="s">
        <v>4253</v>
      </c>
      <c r="G205" s="409" t="s">
        <v>3912</v>
      </c>
      <c r="H205" s="409" t="s">
        <v>3913</v>
      </c>
      <c r="I205" s="411">
        <v>11650.752</v>
      </c>
      <c r="J205" s="411">
        <v>23</v>
      </c>
      <c r="K205" s="412">
        <v>267967.33</v>
      </c>
    </row>
    <row r="206" spans="1:11" ht="14.4" customHeight="1" x14ac:dyDescent="0.3">
      <c r="A206" s="407" t="s">
        <v>436</v>
      </c>
      <c r="B206" s="408" t="s">
        <v>437</v>
      </c>
      <c r="C206" s="409" t="s">
        <v>441</v>
      </c>
      <c r="D206" s="410" t="s">
        <v>3472</v>
      </c>
      <c r="E206" s="409" t="s">
        <v>4252</v>
      </c>
      <c r="F206" s="410" t="s">
        <v>4253</v>
      </c>
      <c r="G206" s="409" t="s">
        <v>3914</v>
      </c>
      <c r="H206" s="409" t="s">
        <v>3915</v>
      </c>
      <c r="I206" s="411">
        <v>5929</v>
      </c>
      <c r="J206" s="411">
        <v>10</v>
      </c>
      <c r="K206" s="412">
        <v>59290</v>
      </c>
    </row>
    <row r="207" spans="1:11" ht="14.4" customHeight="1" x14ac:dyDescent="0.3">
      <c r="A207" s="407" t="s">
        <v>436</v>
      </c>
      <c r="B207" s="408" t="s">
        <v>437</v>
      </c>
      <c r="C207" s="409" t="s">
        <v>441</v>
      </c>
      <c r="D207" s="410" t="s">
        <v>3472</v>
      </c>
      <c r="E207" s="409" t="s">
        <v>4252</v>
      </c>
      <c r="F207" s="410" t="s">
        <v>4253</v>
      </c>
      <c r="G207" s="409" t="s">
        <v>3916</v>
      </c>
      <c r="H207" s="409" t="s">
        <v>3917</v>
      </c>
      <c r="I207" s="411">
        <v>2546.7199999999998</v>
      </c>
      <c r="J207" s="411">
        <v>7</v>
      </c>
      <c r="K207" s="412">
        <v>17827.07</v>
      </c>
    </row>
    <row r="208" spans="1:11" ht="14.4" customHeight="1" x14ac:dyDescent="0.3">
      <c r="A208" s="407" t="s">
        <v>436</v>
      </c>
      <c r="B208" s="408" t="s">
        <v>437</v>
      </c>
      <c r="C208" s="409" t="s">
        <v>441</v>
      </c>
      <c r="D208" s="410" t="s">
        <v>3472</v>
      </c>
      <c r="E208" s="409" t="s">
        <v>4252</v>
      </c>
      <c r="F208" s="410" t="s">
        <v>4253</v>
      </c>
      <c r="G208" s="409" t="s">
        <v>3918</v>
      </c>
      <c r="H208" s="409" t="s">
        <v>3919</v>
      </c>
      <c r="I208" s="411">
        <v>2546.7199999999998</v>
      </c>
      <c r="J208" s="411">
        <v>4</v>
      </c>
      <c r="K208" s="412">
        <v>10186.9</v>
      </c>
    </row>
    <row r="209" spans="1:11" ht="14.4" customHeight="1" x14ac:dyDescent="0.3">
      <c r="A209" s="407" t="s">
        <v>436</v>
      </c>
      <c r="B209" s="408" t="s">
        <v>437</v>
      </c>
      <c r="C209" s="409" t="s">
        <v>441</v>
      </c>
      <c r="D209" s="410" t="s">
        <v>3472</v>
      </c>
      <c r="E209" s="409" t="s">
        <v>4252</v>
      </c>
      <c r="F209" s="410" t="s">
        <v>4253</v>
      </c>
      <c r="G209" s="409" t="s">
        <v>3920</v>
      </c>
      <c r="H209" s="409" t="s">
        <v>3921</v>
      </c>
      <c r="I209" s="411">
        <v>51222.324999999997</v>
      </c>
      <c r="J209" s="411">
        <v>4</v>
      </c>
      <c r="K209" s="412">
        <v>204889.3</v>
      </c>
    </row>
    <row r="210" spans="1:11" ht="14.4" customHeight="1" x14ac:dyDescent="0.3">
      <c r="A210" s="407" t="s">
        <v>436</v>
      </c>
      <c r="B210" s="408" t="s">
        <v>437</v>
      </c>
      <c r="C210" s="409" t="s">
        <v>441</v>
      </c>
      <c r="D210" s="410" t="s">
        <v>3472</v>
      </c>
      <c r="E210" s="409" t="s">
        <v>4252</v>
      </c>
      <c r="F210" s="410" t="s">
        <v>4253</v>
      </c>
      <c r="G210" s="409" t="s">
        <v>3922</v>
      </c>
      <c r="H210" s="409" t="s">
        <v>3923</v>
      </c>
      <c r="I210" s="411">
        <v>7164.3700000000008</v>
      </c>
      <c r="J210" s="411">
        <v>5</v>
      </c>
      <c r="K210" s="412">
        <v>36126.369999999995</v>
      </c>
    </row>
    <row r="211" spans="1:11" ht="14.4" customHeight="1" x14ac:dyDescent="0.3">
      <c r="A211" s="407" t="s">
        <v>436</v>
      </c>
      <c r="B211" s="408" t="s">
        <v>437</v>
      </c>
      <c r="C211" s="409" t="s">
        <v>441</v>
      </c>
      <c r="D211" s="410" t="s">
        <v>3472</v>
      </c>
      <c r="E211" s="409" t="s">
        <v>4252</v>
      </c>
      <c r="F211" s="410" t="s">
        <v>4253</v>
      </c>
      <c r="G211" s="409" t="s">
        <v>3924</v>
      </c>
      <c r="H211" s="409" t="s">
        <v>3925</v>
      </c>
      <c r="I211" s="411">
        <v>2065.3000000000002</v>
      </c>
      <c r="J211" s="411">
        <v>4</v>
      </c>
      <c r="K211" s="412">
        <v>8261.2000000000007</v>
      </c>
    </row>
    <row r="212" spans="1:11" ht="14.4" customHeight="1" x14ac:dyDescent="0.3">
      <c r="A212" s="407" t="s">
        <v>436</v>
      </c>
      <c r="B212" s="408" t="s">
        <v>437</v>
      </c>
      <c r="C212" s="409" t="s">
        <v>441</v>
      </c>
      <c r="D212" s="410" t="s">
        <v>3472</v>
      </c>
      <c r="E212" s="409" t="s">
        <v>4252</v>
      </c>
      <c r="F212" s="410" t="s">
        <v>4253</v>
      </c>
      <c r="G212" s="409" t="s">
        <v>3926</v>
      </c>
      <c r="H212" s="409" t="s">
        <v>3927</v>
      </c>
      <c r="I212" s="411">
        <v>17720.163333333334</v>
      </c>
      <c r="J212" s="411">
        <v>3</v>
      </c>
      <c r="K212" s="412">
        <v>53160.490000000005</v>
      </c>
    </row>
    <row r="213" spans="1:11" ht="14.4" customHeight="1" x14ac:dyDescent="0.3">
      <c r="A213" s="407" t="s">
        <v>436</v>
      </c>
      <c r="B213" s="408" t="s">
        <v>437</v>
      </c>
      <c r="C213" s="409" t="s">
        <v>441</v>
      </c>
      <c r="D213" s="410" t="s">
        <v>3472</v>
      </c>
      <c r="E213" s="409" t="s">
        <v>4252</v>
      </c>
      <c r="F213" s="410" t="s">
        <v>4253</v>
      </c>
      <c r="G213" s="409" t="s">
        <v>3928</v>
      </c>
      <c r="H213" s="409" t="s">
        <v>3929</v>
      </c>
      <c r="I213" s="411">
        <v>2065.3000000000002</v>
      </c>
      <c r="J213" s="411">
        <v>9</v>
      </c>
      <c r="K213" s="412">
        <v>18587.699999999997</v>
      </c>
    </row>
    <row r="214" spans="1:11" ht="14.4" customHeight="1" x14ac:dyDescent="0.3">
      <c r="A214" s="407" t="s">
        <v>436</v>
      </c>
      <c r="B214" s="408" t="s">
        <v>437</v>
      </c>
      <c r="C214" s="409" t="s">
        <v>441</v>
      </c>
      <c r="D214" s="410" t="s">
        <v>3472</v>
      </c>
      <c r="E214" s="409" t="s">
        <v>4252</v>
      </c>
      <c r="F214" s="410" t="s">
        <v>4253</v>
      </c>
      <c r="G214" s="409" t="s">
        <v>3930</v>
      </c>
      <c r="H214" s="409" t="s">
        <v>3931</v>
      </c>
      <c r="I214" s="411">
        <v>1983.68</v>
      </c>
      <c r="J214" s="411">
        <v>4</v>
      </c>
      <c r="K214" s="412">
        <v>7934.74</v>
      </c>
    </row>
    <row r="215" spans="1:11" ht="14.4" customHeight="1" x14ac:dyDescent="0.3">
      <c r="A215" s="407" t="s">
        <v>436</v>
      </c>
      <c r="B215" s="408" t="s">
        <v>437</v>
      </c>
      <c r="C215" s="409" t="s">
        <v>441</v>
      </c>
      <c r="D215" s="410" t="s">
        <v>3472</v>
      </c>
      <c r="E215" s="409" t="s">
        <v>4252</v>
      </c>
      <c r="F215" s="410" t="s">
        <v>4253</v>
      </c>
      <c r="G215" s="409" t="s">
        <v>3932</v>
      </c>
      <c r="H215" s="409" t="s">
        <v>3933</v>
      </c>
      <c r="I215" s="411">
        <v>2065.3000000000002</v>
      </c>
      <c r="J215" s="411">
        <v>12</v>
      </c>
      <c r="K215" s="412">
        <v>24783.600000000002</v>
      </c>
    </row>
    <row r="216" spans="1:11" ht="14.4" customHeight="1" x14ac:dyDescent="0.3">
      <c r="A216" s="407" t="s">
        <v>436</v>
      </c>
      <c r="B216" s="408" t="s">
        <v>437</v>
      </c>
      <c r="C216" s="409" t="s">
        <v>441</v>
      </c>
      <c r="D216" s="410" t="s">
        <v>3472</v>
      </c>
      <c r="E216" s="409" t="s">
        <v>4252</v>
      </c>
      <c r="F216" s="410" t="s">
        <v>4253</v>
      </c>
      <c r="G216" s="409" t="s">
        <v>3934</v>
      </c>
      <c r="H216" s="409" t="s">
        <v>3935</v>
      </c>
      <c r="I216" s="411">
        <v>13018.42</v>
      </c>
      <c r="J216" s="411">
        <v>4</v>
      </c>
      <c r="K216" s="412">
        <v>52073.67</v>
      </c>
    </row>
    <row r="217" spans="1:11" ht="14.4" customHeight="1" x14ac:dyDescent="0.3">
      <c r="A217" s="407" t="s">
        <v>436</v>
      </c>
      <c r="B217" s="408" t="s">
        <v>437</v>
      </c>
      <c r="C217" s="409" t="s">
        <v>441</v>
      </c>
      <c r="D217" s="410" t="s">
        <v>3472</v>
      </c>
      <c r="E217" s="409" t="s">
        <v>4252</v>
      </c>
      <c r="F217" s="410" t="s">
        <v>4253</v>
      </c>
      <c r="G217" s="409" t="s">
        <v>3936</v>
      </c>
      <c r="H217" s="409" t="s">
        <v>3937</v>
      </c>
      <c r="I217" s="411">
        <v>6095.9849999999997</v>
      </c>
      <c r="J217" s="411">
        <v>7</v>
      </c>
      <c r="K217" s="412">
        <v>42671.88</v>
      </c>
    </row>
    <row r="218" spans="1:11" ht="14.4" customHeight="1" x14ac:dyDescent="0.3">
      <c r="A218" s="407" t="s">
        <v>436</v>
      </c>
      <c r="B218" s="408" t="s">
        <v>437</v>
      </c>
      <c r="C218" s="409" t="s">
        <v>441</v>
      </c>
      <c r="D218" s="410" t="s">
        <v>3472</v>
      </c>
      <c r="E218" s="409" t="s">
        <v>4252</v>
      </c>
      <c r="F218" s="410" t="s">
        <v>4253</v>
      </c>
      <c r="G218" s="409" t="s">
        <v>3938</v>
      </c>
      <c r="H218" s="409" t="s">
        <v>3939</v>
      </c>
      <c r="I218" s="411">
        <v>519.09</v>
      </c>
      <c r="J218" s="411">
        <v>13</v>
      </c>
      <c r="K218" s="412">
        <v>6748.17</v>
      </c>
    </row>
    <row r="219" spans="1:11" ht="14.4" customHeight="1" x14ac:dyDescent="0.3">
      <c r="A219" s="407" t="s">
        <v>436</v>
      </c>
      <c r="B219" s="408" t="s">
        <v>437</v>
      </c>
      <c r="C219" s="409" t="s">
        <v>441</v>
      </c>
      <c r="D219" s="410" t="s">
        <v>3472</v>
      </c>
      <c r="E219" s="409" t="s">
        <v>4252</v>
      </c>
      <c r="F219" s="410" t="s">
        <v>4253</v>
      </c>
      <c r="G219" s="409" t="s">
        <v>3940</v>
      </c>
      <c r="H219" s="409" t="s">
        <v>3941</v>
      </c>
      <c r="I219" s="411">
        <v>2065.3000000000002</v>
      </c>
      <c r="J219" s="411">
        <v>2</v>
      </c>
      <c r="K219" s="412">
        <v>4130.6000000000004</v>
      </c>
    </row>
    <row r="220" spans="1:11" ht="14.4" customHeight="1" x14ac:dyDescent="0.3">
      <c r="A220" s="407" t="s">
        <v>436</v>
      </c>
      <c r="B220" s="408" t="s">
        <v>437</v>
      </c>
      <c r="C220" s="409" t="s">
        <v>441</v>
      </c>
      <c r="D220" s="410" t="s">
        <v>3472</v>
      </c>
      <c r="E220" s="409" t="s">
        <v>4252</v>
      </c>
      <c r="F220" s="410" t="s">
        <v>4253</v>
      </c>
      <c r="G220" s="409" t="s">
        <v>3942</v>
      </c>
      <c r="H220" s="409" t="s">
        <v>3943</v>
      </c>
      <c r="I220" s="411">
        <v>2601.5</v>
      </c>
      <c r="J220" s="411">
        <v>4</v>
      </c>
      <c r="K220" s="412">
        <v>10406</v>
      </c>
    </row>
    <row r="221" spans="1:11" ht="14.4" customHeight="1" x14ac:dyDescent="0.3">
      <c r="A221" s="407" t="s">
        <v>436</v>
      </c>
      <c r="B221" s="408" t="s">
        <v>437</v>
      </c>
      <c r="C221" s="409" t="s">
        <v>441</v>
      </c>
      <c r="D221" s="410" t="s">
        <v>3472</v>
      </c>
      <c r="E221" s="409" t="s">
        <v>4252</v>
      </c>
      <c r="F221" s="410" t="s">
        <v>4253</v>
      </c>
      <c r="G221" s="409" t="s">
        <v>3944</v>
      </c>
      <c r="H221" s="409" t="s">
        <v>3945</v>
      </c>
      <c r="I221" s="411">
        <v>28211.755000000001</v>
      </c>
      <c r="J221" s="411">
        <v>2</v>
      </c>
      <c r="K221" s="412">
        <v>56423.51</v>
      </c>
    </row>
    <row r="222" spans="1:11" ht="14.4" customHeight="1" x14ac:dyDescent="0.3">
      <c r="A222" s="407" t="s">
        <v>436</v>
      </c>
      <c r="B222" s="408" t="s">
        <v>437</v>
      </c>
      <c r="C222" s="409" t="s">
        <v>441</v>
      </c>
      <c r="D222" s="410" t="s">
        <v>3472</v>
      </c>
      <c r="E222" s="409" t="s">
        <v>4252</v>
      </c>
      <c r="F222" s="410" t="s">
        <v>4253</v>
      </c>
      <c r="G222" s="409" t="s">
        <v>3946</v>
      </c>
      <c r="H222" s="409" t="s">
        <v>3947</v>
      </c>
      <c r="I222" s="411">
        <v>2546.7199999999998</v>
      </c>
      <c r="J222" s="411">
        <v>12</v>
      </c>
      <c r="K222" s="412">
        <v>30560.689999999995</v>
      </c>
    </row>
    <row r="223" spans="1:11" ht="14.4" customHeight="1" x14ac:dyDescent="0.3">
      <c r="A223" s="407" t="s">
        <v>436</v>
      </c>
      <c r="B223" s="408" t="s">
        <v>437</v>
      </c>
      <c r="C223" s="409" t="s">
        <v>441</v>
      </c>
      <c r="D223" s="410" t="s">
        <v>3472</v>
      </c>
      <c r="E223" s="409" t="s">
        <v>4252</v>
      </c>
      <c r="F223" s="410" t="s">
        <v>4253</v>
      </c>
      <c r="G223" s="409" t="s">
        <v>3948</v>
      </c>
      <c r="H223" s="409" t="s">
        <v>3949</v>
      </c>
      <c r="I223" s="411">
        <v>2065.3000000000002</v>
      </c>
      <c r="J223" s="411">
        <v>4</v>
      </c>
      <c r="K223" s="412">
        <v>8261.2000000000007</v>
      </c>
    </row>
    <row r="224" spans="1:11" ht="14.4" customHeight="1" x14ac:dyDescent="0.3">
      <c r="A224" s="407" t="s">
        <v>436</v>
      </c>
      <c r="B224" s="408" t="s">
        <v>437</v>
      </c>
      <c r="C224" s="409" t="s">
        <v>441</v>
      </c>
      <c r="D224" s="410" t="s">
        <v>3472</v>
      </c>
      <c r="E224" s="409" t="s">
        <v>4252</v>
      </c>
      <c r="F224" s="410" t="s">
        <v>4253</v>
      </c>
      <c r="G224" s="409" t="s">
        <v>3950</v>
      </c>
      <c r="H224" s="409" t="s">
        <v>3951</v>
      </c>
      <c r="I224" s="411">
        <v>2065.3000000000002</v>
      </c>
      <c r="J224" s="411">
        <v>4</v>
      </c>
      <c r="K224" s="412">
        <v>8261.2000000000007</v>
      </c>
    </row>
    <row r="225" spans="1:11" ht="14.4" customHeight="1" x14ac:dyDescent="0.3">
      <c r="A225" s="407" t="s">
        <v>436</v>
      </c>
      <c r="B225" s="408" t="s">
        <v>437</v>
      </c>
      <c r="C225" s="409" t="s">
        <v>441</v>
      </c>
      <c r="D225" s="410" t="s">
        <v>3472</v>
      </c>
      <c r="E225" s="409" t="s">
        <v>4252</v>
      </c>
      <c r="F225" s="410" t="s">
        <v>4253</v>
      </c>
      <c r="G225" s="409" t="s">
        <v>3952</v>
      </c>
      <c r="H225" s="409" t="s">
        <v>3953</v>
      </c>
      <c r="I225" s="411">
        <v>73632</v>
      </c>
      <c r="J225" s="411">
        <v>2</v>
      </c>
      <c r="K225" s="412">
        <v>147264</v>
      </c>
    </row>
    <row r="226" spans="1:11" ht="14.4" customHeight="1" x14ac:dyDescent="0.3">
      <c r="A226" s="407" t="s">
        <v>436</v>
      </c>
      <c r="B226" s="408" t="s">
        <v>437</v>
      </c>
      <c r="C226" s="409" t="s">
        <v>441</v>
      </c>
      <c r="D226" s="410" t="s">
        <v>3472</v>
      </c>
      <c r="E226" s="409" t="s">
        <v>4252</v>
      </c>
      <c r="F226" s="410" t="s">
        <v>4253</v>
      </c>
      <c r="G226" s="409" t="s">
        <v>3954</v>
      </c>
      <c r="H226" s="409" t="s">
        <v>3955</v>
      </c>
      <c r="I226" s="411">
        <v>13018.41</v>
      </c>
      <c r="J226" s="411">
        <v>6</v>
      </c>
      <c r="K226" s="412">
        <v>78110.41</v>
      </c>
    </row>
    <row r="227" spans="1:11" ht="14.4" customHeight="1" x14ac:dyDescent="0.3">
      <c r="A227" s="407" t="s">
        <v>436</v>
      </c>
      <c r="B227" s="408" t="s">
        <v>437</v>
      </c>
      <c r="C227" s="409" t="s">
        <v>441</v>
      </c>
      <c r="D227" s="410" t="s">
        <v>3472</v>
      </c>
      <c r="E227" s="409" t="s">
        <v>4252</v>
      </c>
      <c r="F227" s="410" t="s">
        <v>4253</v>
      </c>
      <c r="G227" s="409" t="s">
        <v>3956</v>
      </c>
      <c r="H227" s="409" t="s">
        <v>3957</v>
      </c>
      <c r="I227" s="411">
        <v>1815</v>
      </c>
      <c r="J227" s="411">
        <v>2</v>
      </c>
      <c r="K227" s="412">
        <v>3630</v>
      </c>
    </row>
    <row r="228" spans="1:11" ht="14.4" customHeight="1" x14ac:dyDescent="0.3">
      <c r="A228" s="407" t="s">
        <v>436</v>
      </c>
      <c r="B228" s="408" t="s">
        <v>437</v>
      </c>
      <c r="C228" s="409" t="s">
        <v>441</v>
      </c>
      <c r="D228" s="410" t="s">
        <v>3472</v>
      </c>
      <c r="E228" s="409" t="s">
        <v>4252</v>
      </c>
      <c r="F228" s="410" t="s">
        <v>4253</v>
      </c>
      <c r="G228" s="409" t="s">
        <v>3958</v>
      </c>
      <c r="H228" s="409" t="s">
        <v>3959</v>
      </c>
      <c r="I228" s="411">
        <v>1996.5</v>
      </c>
      <c r="J228" s="411">
        <v>3</v>
      </c>
      <c r="K228" s="412">
        <v>5989.5</v>
      </c>
    </row>
    <row r="229" spans="1:11" ht="14.4" customHeight="1" x14ac:dyDescent="0.3">
      <c r="A229" s="407" t="s">
        <v>436</v>
      </c>
      <c r="B229" s="408" t="s">
        <v>437</v>
      </c>
      <c r="C229" s="409" t="s">
        <v>441</v>
      </c>
      <c r="D229" s="410" t="s">
        <v>3472</v>
      </c>
      <c r="E229" s="409" t="s">
        <v>4252</v>
      </c>
      <c r="F229" s="410" t="s">
        <v>4253</v>
      </c>
      <c r="G229" s="409" t="s">
        <v>3960</v>
      </c>
      <c r="H229" s="409" t="s">
        <v>3961</v>
      </c>
      <c r="I229" s="411">
        <v>51222.324999999997</v>
      </c>
      <c r="J229" s="411">
        <v>4</v>
      </c>
      <c r="K229" s="412">
        <v>204889.3</v>
      </c>
    </row>
    <row r="230" spans="1:11" ht="14.4" customHeight="1" x14ac:dyDescent="0.3">
      <c r="A230" s="407" t="s">
        <v>436</v>
      </c>
      <c r="B230" s="408" t="s">
        <v>437</v>
      </c>
      <c r="C230" s="409" t="s">
        <v>441</v>
      </c>
      <c r="D230" s="410" t="s">
        <v>3472</v>
      </c>
      <c r="E230" s="409" t="s">
        <v>4252</v>
      </c>
      <c r="F230" s="410" t="s">
        <v>4253</v>
      </c>
      <c r="G230" s="409" t="s">
        <v>3962</v>
      </c>
      <c r="H230" s="409" t="s">
        <v>3963</v>
      </c>
      <c r="I230" s="411">
        <v>51222.324999999997</v>
      </c>
      <c r="J230" s="411">
        <v>4</v>
      </c>
      <c r="K230" s="412">
        <v>204889.3</v>
      </c>
    </row>
    <row r="231" spans="1:11" ht="14.4" customHeight="1" x14ac:dyDescent="0.3">
      <c r="A231" s="407" t="s">
        <v>436</v>
      </c>
      <c r="B231" s="408" t="s">
        <v>437</v>
      </c>
      <c r="C231" s="409" t="s">
        <v>441</v>
      </c>
      <c r="D231" s="410" t="s">
        <v>3472</v>
      </c>
      <c r="E231" s="409" t="s">
        <v>4252</v>
      </c>
      <c r="F231" s="410" t="s">
        <v>4253</v>
      </c>
      <c r="G231" s="409" t="s">
        <v>3964</v>
      </c>
      <c r="H231" s="409" t="s">
        <v>3965</v>
      </c>
      <c r="I231" s="411">
        <v>7972.69</v>
      </c>
      <c r="J231" s="411">
        <v>1</v>
      </c>
      <c r="K231" s="412">
        <v>7972.69</v>
      </c>
    </row>
    <row r="232" spans="1:11" ht="14.4" customHeight="1" x14ac:dyDescent="0.3">
      <c r="A232" s="407" t="s">
        <v>436</v>
      </c>
      <c r="B232" s="408" t="s">
        <v>437</v>
      </c>
      <c r="C232" s="409" t="s">
        <v>441</v>
      </c>
      <c r="D232" s="410" t="s">
        <v>3472</v>
      </c>
      <c r="E232" s="409" t="s">
        <v>4252</v>
      </c>
      <c r="F232" s="410" t="s">
        <v>4253</v>
      </c>
      <c r="G232" s="409" t="s">
        <v>3966</v>
      </c>
      <c r="H232" s="409" t="s">
        <v>3967</v>
      </c>
      <c r="I232" s="411">
        <v>2546.7199999999998</v>
      </c>
      <c r="J232" s="411">
        <v>3</v>
      </c>
      <c r="K232" s="412">
        <v>7640.17</v>
      </c>
    </row>
    <row r="233" spans="1:11" ht="14.4" customHeight="1" x14ac:dyDescent="0.3">
      <c r="A233" s="407" t="s">
        <v>436</v>
      </c>
      <c r="B233" s="408" t="s">
        <v>437</v>
      </c>
      <c r="C233" s="409" t="s">
        <v>441</v>
      </c>
      <c r="D233" s="410" t="s">
        <v>3472</v>
      </c>
      <c r="E233" s="409" t="s">
        <v>4252</v>
      </c>
      <c r="F233" s="410" t="s">
        <v>4253</v>
      </c>
      <c r="G233" s="409" t="s">
        <v>3968</v>
      </c>
      <c r="H233" s="409" t="s">
        <v>3969</v>
      </c>
      <c r="I233" s="411">
        <v>2546.7199999999998</v>
      </c>
      <c r="J233" s="411">
        <v>6</v>
      </c>
      <c r="K233" s="412">
        <v>15280.34</v>
      </c>
    </row>
    <row r="234" spans="1:11" ht="14.4" customHeight="1" x14ac:dyDescent="0.3">
      <c r="A234" s="407" t="s">
        <v>436</v>
      </c>
      <c r="B234" s="408" t="s">
        <v>437</v>
      </c>
      <c r="C234" s="409" t="s">
        <v>441</v>
      </c>
      <c r="D234" s="410" t="s">
        <v>3472</v>
      </c>
      <c r="E234" s="409" t="s">
        <v>4252</v>
      </c>
      <c r="F234" s="410" t="s">
        <v>4253</v>
      </c>
      <c r="G234" s="409" t="s">
        <v>3970</v>
      </c>
      <c r="H234" s="409" t="s">
        <v>3971</v>
      </c>
      <c r="I234" s="411">
        <v>2065.3000000000002</v>
      </c>
      <c r="J234" s="411">
        <v>4</v>
      </c>
      <c r="K234" s="412">
        <v>8261.2000000000007</v>
      </c>
    </row>
    <row r="235" spans="1:11" ht="14.4" customHeight="1" x14ac:dyDescent="0.3">
      <c r="A235" s="407" t="s">
        <v>436</v>
      </c>
      <c r="B235" s="408" t="s">
        <v>437</v>
      </c>
      <c r="C235" s="409" t="s">
        <v>441</v>
      </c>
      <c r="D235" s="410" t="s">
        <v>3472</v>
      </c>
      <c r="E235" s="409" t="s">
        <v>4252</v>
      </c>
      <c r="F235" s="410" t="s">
        <v>4253</v>
      </c>
      <c r="G235" s="409" t="s">
        <v>3972</v>
      </c>
      <c r="H235" s="409" t="s">
        <v>3973</v>
      </c>
      <c r="I235" s="411">
        <v>2065.3000000000002</v>
      </c>
      <c r="J235" s="411">
        <v>2</v>
      </c>
      <c r="K235" s="412">
        <v>4130.6000000000004</v>
      </c>
    </row>
    <row r="236" spans="1:11" ht="14.4" customHeight="1" x14ac:dyDescent="0.3">
      <c r="A236" s="407" t="s">
        <v>436</v>
      </c>
      <c r="B236" s="408" t="s">
        <v>437</v>
      </c>
      <c r="C236" s="409" t="s">
        <v>441</v>
      </c>
      <c r="D236" s="410" t="s">
        <v>3472</v>
      </c>
      <c r="E236" s="409" t="s">
        <v>4252</v>
      </c>
      <c r="F236" s="410" t="s">
        <v>4253</v>
      </c>
      <c r="G236" s="409" t="s">
        <v>3974</v>
      </c>
      <c r="H236" s="409" t="s">
        <v>3975</v>
      </c>
      <c r="I236" s="411">
        <v>900.29</v>
      </c>
      <c r="J236" s="411">
        <v>1</v>
      </c>
      <c r="K236" s="412">
        <v>900.29</v>
      </c>
    </row>
    <row r="237" spans="1:11" ht="14.4" customHeight="1" x14ac:dyDescent="0.3">
      <c r="A237" s="407" t="s">
        <v>436</v>
      </c>
      <c r="B237" s="408" t="s">
        <v>437</v>
      </c>
      <c r="C237" s="409" t="s">
        <v>441</v>
      </c>
      <c r="D237" s="410" t="s">
        <v>3472</v>
      </c>
      <c r="E237" s="409" t="s">
        <v>4252</v>
      </c>
      <c r="F237" s="410" t="s">
        <v>4253</v>
      </c>
      <c r="G237" s="409" t="s">
        <v>3976</v>
      </c>
      <c r="H237" s="409" t="s">
        <v>3977</v>
      </c>
      <c r="I237" s="411">
        <v>38373.25</v>
      </c>
      <c r="J237" s="411">
        <v>4</v>
      </c>
      <c r="K237" s="412">
        <v>153493</v>
      </c>
    </row>
    <row r="238" spans="1:11" ht="14.4" customHeight="1" x14ac:dyDescent="0.3">
      <c r="A238" s="407" t="s">
        <v>436</v>
      </c>
      <c r="B238" s="408" t="s">
        <v>437</v>
      </c>
      <c r="C238" s="409" t="s">
        <v>441</v>
      </c>
      <c r="D238" s="410" t="s">
        <v>3472</v>
      </c>
      <c r="E238" s="409" t="s">
        <v>4252</v>
      </c>
      <c r="F238" s="410" t="s">
        <v>4253</v>
      </c>
      <c r="G238" s="409" t="s">
        <v>3978</v>
      </c>
      <c r="H238" s="409" t="s">
        <v>3979</v>
      </c>
      <c r="I238" s="411">
        <v>2065.3000000000002</v>
      </c>
      <c r="J238" s="411">
        <v>4</v>
      </c>
      <c r="K238" s="412">
        <v>8261.2000000000007</v>
      </c>
    </row>
    <row r="239" spans="1:11" ht="14.4" customHeight="1" x14ac:dyDescent="0.3">
      <c r="A239" s="407" t="s">
        <v>436</v>
      </c>
      <c r="B239" s="408" t="s">
        <v>437</v>
      </c>
      <c r="C239" s="409" t="s">
        <v>441</v>
      </c>
      <c r="D239" s="410" t="s">
        <v>3472</v>
      </c>
      <c r="E239" s="409" t="s">
        <v>4252</v>
      </c>
      <c r="F239" s="410" t="s">
        <v>4253</v>
      </c>
      <c r="G239" s="409" t="s">
        <v>3980</v>
      </c>
      <c r="H239" s="409" t="s">
        <v>3981</v>
      </c>
      <c r="I239" s="411">
        <v>2546.7199999999998</v>
      </c>
      <c r="J239" s="411">
        <v>3</v>
      </c>
      <c r="K239" s="412">
        <v>7640.17</v>
      </c>
    </row>
    <row r="240" spans="1:11" ht="14.4" customHeight="1" x14ac:dyDescent="0.3">
      <c r="A240" s="407" t="s">
        <v>436</v>
      </c>
      <c r="B240" s="408" t="s">
        <v>437</v>
      </c>
      <c r="C240" s="409" t="s">
        <v>441</v>
      </c>
      <c r="D240" s="410" t="s">
        <v>3472</v>
      </c>
      <c r="E240" s="409" t="s">
        <v>4252</v>
      </c>
      <c r="F240" s="410" t="s">
        <v>4253</v>
      </c>
      <c r="G240" s="409" t="s">
        <v>3982</v>
      </c>
      <c r="H240" s="409" t="s">
        <v>3983</v>
      </c>
      <c r="I240" s="411">
        <v>2065.3000000000002</v>
      </c>
      <c r="J240" s="411">
        <v>4</v>
      </c>
      <c r="K240" s="412">
        <v>8261.2000000000007</v>
      </c>
    </row>
    <row r="241" spans="1:11" ht="14.4" customHeight="1" x14ac:dyDescent="0.3">
      <c r="A241" s="407" t="s">
        <v>436</v>
      </c>
      <c r="B241" s="408" t="s">
        <v>437</v>
      </c>
      <c r="C241" s="409" t="s">
        <v>441</v>
      </c>
      <c r="D241" s="410" t="s">
        <v>3472</v>
      </c>
      <c r="E241" s="409" t="s">
        <v>4252</v>
      </c>
      <c r="F241" s="410" t="s">
        <v>4253</v>
      </c>
      <c r="G241" s="409" t="s">
        <v>3984</v>
      </c>
      <c r="H241" s="409" t="s">
        <v>3985</v>
      </c>
      <c r="I241" s="411">
        <v>2065.3000000000002</v>
      </c>
      <c r="J241" s="411">
        <v>6</v>
      </c>
      <c r="K241" s="412">
        <v>12391.800000000001</v>
      </c>
    </row>
    <row r="242" spans="1:11" ht="14.4" customHeight="1" x14ac:dyDescent="0.3">
      <c r="A242" s="407" t="s">
        <v>436</v>
      </c>
      <c r="B242" s="408" t="s">
        <v>437</v>
      </c>
      <c r="C242" s="409" t="s">
        <v>441</v>
      </c>
      <c r="D242" s="410" t="s">
        <v>3472</v>
      </c>
      <c r="E242" s="409" t="s">
        <v>4252</v>
      </c>
      <c r="F242" s="410" t="s">
        <v>4253</v>
      </c>
      <c r="G242" s="409" t="s">
        <v>3986</v>
      </c>
      <c r="H242" s="409" t="s">
        <v>3987</v>
      </c>
      <c r="I242" s="411">
        <v>4914.415</v>
      </c>
      <c r="J242" s="411">
        <v>5</v>
      </c>
      <c r="K242" s="412">
        <v>24525.489999999998</v>
      </c>
    </row>
    <row r="243" spans="1:11" ht="14.4" customHeight="1" x14ac:dyDescent="0.3">
      <c r="A243" s="407" t="s">
        <v>436</v>
      </c>
      <c r="B243" s="408" t="s">
        <v>437</v>
      </c>
      <c r="C243" s="409" t="s">
        <v>441</v>
      </c>
      <c r="D243" s="410" t="s">
        <v>3472</v>
      </c>
      <c r="E243" s="409" t="s">
        <v>4252</v>
      </c>
      <c r="F243" s="410" t="s">
        <v>4253</v>
      </c>
      <c r="G243" s="409" t="s">
        <v>3988</v>
      </c>
      <c r="H243" s="409" t="s">
        <v>3989</v>
      </c>
      <c r="I243" s="411">
        <v>15194</v>
      </c>
      <c r="J243" s="411">
        <v>4</v>
      </c>
      <c r="K243" s="412">
        <v>60776</v>
      </c>
    </row>
    <row r="244" spans="1:11" ht="14.4" customHeight="1" x14ac:dyDescent="0.3">
      <c r="A244" s="407" t="s">
        <v>436</v>
      </c>
      <c r="B244" s="408" t="s">
        <v>437</v>
      </c>
      <c r="C244" s="409" t="s">
        <v>441</v>
      </c>
      <c r="D244" s="410" t="s">
        <v>3472</v>
      </c>
      <c r="E244" s="409" t="s">
        <v>4252</v>
      </c>
      <c r="F244" s="410" t="s">
        <v>4253</v>
      </c>
      <c r="G244" s="409" t="s">
        <v>3990</v>
      </c>
      <c r="H244" s="409" t="s">
        <v>3991</v>
      </c>
      <c r="I244" s="411">
        <v>2065.3000000000002</v>
      </c>
      <c r="J244" s="411">
        <v>4</v>
      </c>
      <c r="K244" s="412">
        <v>8261.2000000000007</v>
      </c>
    </row>
    <row r="245" spans="1:11" ht="14.4" customHeight="1" x14ac:dyDescent="0.3">
      <c r="A245" s="407" t="s">
        <v>436</v>
      </c>
      <c r="B245" s="408" t="s">
        <v>437</v>
      </c>
      <c r="C245" s="409" t="s">
        <v>441</v>
      </c>
      <c r="D245" s="410" t="s">
        <v>3472</v>
      </c>
      <c r="E245" s="409" t="s">
        <v>4252</v>
      </c>
      <c r="F245" s="410" t="s">
        <v>4253</v>
      </c>
      <c r="G245" s="409" t="s">
        <v>3992</v>
      </c>
      <c r="H245" s="409" t="s">
        <v>3993</v>
      </c>
      <c r="I245" s="411">
        <v>2546.7199999999998</v>
      </c>
      <c r="J245" s="411">
        <v>5</v>
      </c>
      <c r="K245" s="412">
        <v>12733.619999999999</v>
      </c>
    </row>
    <row r="246" spans="1:11" ht="14.4" customHeight="1" x14ac:dyDescent="0.3">
      <c r="A246" s="407" t="s">
        <v>436</v>
      </c>
      <c r="B246" s="408" t="s">
        <v>437</v>
      </c>
      <c r="C246" s="409" t="s">
        <v>441</v>
      </c>
      <c r="D246" s="410" t="s">
        <v>3472</v>
      </c>
      <c r="E246" s="409" t="s">
        <v>4252</v>
      </c>
      <c r="F246" s="410" t="s">
        <v>4253</v>
      </c>
      <c r="G246" s="409" t="s">
        <v>3994</v>
      </c>
      <c r="H246" s="409" t="s">
        <v>3995</v>
      </c>
      <c r="I246" s="411">
        <v>2065.3000000000002</v>
      </c>
      <c r="J246" s="411">
        <v>3</v>
      </c>
      <c r="K246" s="412">
        <v>6195.9</v>
      </c>
    </row>
    <row r="247" spans="1:11" ht="14.4" customHeight="1" x14ac:dyDescent="0.3">
      <c r="A247" s="407" t="s">
        <v>436</v>
      </c>
      <c r="B247" s="408" t="s">
        <v>437</v>
      </c>
      <c r="C247" s="409" t="s">
        <v>441</v>
      </c>
      <c r="D247" s="410" t="s">
        <v>3472</v>
      </c>
      <c r="E247" s="409" t="s">
        <v>4252</v>
      </c>
      <c r="F247" s="410" t="s">
        <v>4253</v>
      </c>
      <c r="G247" s="409" t="s">
        <v>3996</v>
      </c>
      <c r="H247" s="409" t="s">
        <v>3997</v>
      </c>
      <c r="I247" s="411">
        <v>11655.2</v>
      </c>
      <c r="J247" s="411">
        <v>3</v>
      </c>
      <c r="K247" s="412">
        <v>34965.61</v>
      </c>
    </row>
    <row r="248" spans="1:11" ht="14.4" customHeight="1" x14ac:dyDescent="0.3">
      <c r="A248" s="407" t="s">
        <v>436</v>
      </c>
      <c r="B248" s="408" t="s">
        <v>437</v>
      </c>
      <c r="C248" s="409" t="s">
        <v>441</v>
      </c>
      <c r="D248" s="410" t="s">
        <v>3472</v>
      </c>
      <c r="E248" s="409" t="s">
        <v>4252</v>
      </c>
      <c r="F248" s="410" t="s">
        <v>4253</v>
      </c>
      <c r="G248" s="409" t="s">
        <v>3998</v>
      </c>
      <c r="H248" s="409" t="s">
        <v>3999</v>
      </c>
      <c r="I248" s="411">
        <v>16727</v>
      </c>
      <c r="J248" s="411">
        <v>3</v>
      </c>
      <c r="K248" s="412">
        <v>50181</v>
      </c>
    </row>
    <row r="249" spans="1:11" ht="14.4" customHeight="1" x14ac:dyDescent="0.3">
      <c r="A249" s="407" t="s">
        <v>436</v>
      </c>
      <c r="B249" s="408" t="s">
        <v>437</v>
      </c>
      <c r="C249" s="409" t="s">
        <v>441</v>
      </c>
      <c r="D249" s="410" t="s">
        <v>3472</v>
      </c>
      <c r="E249" s="409" t="s">
        <v>4252</v>
      </c>
      <c r="F249" s="410" t="s">
        <v>4253</v>
      </c>
      <c r="G249" s="409" t="s">
        <v>4000</v>
      </c>
      <c r="H249" s="409" t="s">
        <v>4001</v>
      </c>
      <c r="I249" s="411">
        <v>10406</v>
      </c>
      <c r="J249" s="411">
        <v>4</v>
      </c>
      <c r="K249" s="412">
        <v>41382</v>
      </c>
    </row>
    <row r="250" spans="1:11" ht="14.4" customHeight="1" x14ac:dyDescent="0.3">
      <c r="A250" s="407" t="s">
        <v>436</v>
      </c>
      <c r="B250" s="408" t="s">
        <v>437</v>
      </c>
      <c r="C250" s="409" t="s">
        <v>441</v>
      </c>
      <c r="D250" s="410" t="s">
        <v>3472</v>
      </c>
      <c r="E250" s="409" t="s">
        <v>4252</v>
      </c>
      <c r="F250" s="410" t="s">
        <v>4253</v>
      </c>
      <c r="G250" s="409" t="s">
        <v>4002</v>
      </c>
      <c r="H250" s="409" t="s">
        <v>4003</v>
      </c>
      <c r="I250" s="411">
        <v>2546.7199999999998</v>
      </c>
      <c r="J250" s="411">
        <v>2</v>
      </c>
      <c r="K250" s="412">
        <v>5093.45</v>
      </c>
    </row>
    <row r="251" spans="1:11" ht="14.4" customHeight="1" x14ac:dyDescent="0.3">
      <c r="A251" s="407" t="s">
        <v>436</v>
      </c>
      <c r="B251" s="408" t="s">
        <v>437</v>
      </c>
      <c r="C251" s="409" t="s">
        <v>441</v>
      </c>
      <c r="D251" s="410" t="s">
        <v>3472</v>
      </c>
      <c r="E251" s="409" t="s">
        <v>4252</v>
      </c>
      <c r="F251" s="410" t="s">
        <v>4253</v>
      </c>
      <c r="G251" s="409" t="s">
        <v>4004</v>
      </c>
      <c r="H251" s="409" t="s">
        <v>4005</v>
      </c>
      <c r="I251" s="411">
        <v>6095.98</v>
      </c>
      <c r="J251" s="411">
        <v>4</v>
      </c>
      <c r="K251" s="412">
        <v>24383.919999999998</v>
      </c>
    </row>
    <row r="252" spans="1:11" ht="14.4" customHeight="1" x14ac:dyDescent="0.3">
      <c r="A252" s="407" t="s">
        <v>436</v>
      </c>
      <c r="B252" s="408" t="s">
        <v>437</v>
      </c>
      <c r="C252" s="409" t="s">
        <v>441</v>
      </c>
      <c r="D252" s="410" t="s">
        <v>3472</v>
      </c>
      <c r="E252" s="409" t="s">
        <v>4252</v>
      </c>
      <c r="F252" s="410" t="s">
        <v>4253</v>
      </c>
      <c r="G252" s="409" t="s">
        <v>4006</v>
      </c>
      <c r="H252" s="409" t="s">
        <v>4007</v>
      </c>
      <c r="I252" s="411">
        <v>24207.26</v>
      </c>
      <c r="J252" s="411">
        <v>1</v>
      </c>
      <c r="K252" s="412">
        <v>24207.26</v>
      </c>
    </row>
    <row r="253" spans="1:11" ht="14.4" customHeight="1" x14ac:dyDescent="0.3">
      <c r="A253" s="407" t="s">
        <v>436</v>
      </c>
      <c r="B253" s="408" t="s">
        <v>437</v>
      </c>
      <c r="C253" s="409" t="s">
        <v>441</v>
      </c>
      <c r="D253" s="410" t="s">
        <v>3472</v>
      </c>
      <c r="E253" s="409" t="s">
        <v>4252</v>
      </c>
      <c r="F253" s="410" t="s">
        <v>4253</v>
      </c>
      <c r="G253" s="409" t="s">
        <v>4008</v>
      </c>
      <c r="H253" s="409" t="s">
        <v>4009</v>
      </c>
      <c r="I253" s="411">
        <v>6655</v>
      </c>
      <c r="J253" s="411">
        <v>1</v>
      </c>
      <c r="K253" s="412">
        <v>6655</v>
      </c>
    </row>
    <row r="254" spans="1:11" ht="14.4" customHeight="1" x14ac:dyDescent="0.3">
      <c r="A254" s="407" t="s">
        <v>436</v>
      </c>
      <c r="B254" s="408" t="s">
        <v>437</v>
      </c>
      <c r="C254" s="409" t="s">
        <v>441</v>
      </c>
      <c r="D254" s="410" t="s">
        <v>3472</v>
      </c>
      <c r="E254" s="409" t="s">
        <v>4252</v>
      </c>
      <c r="F254" s="410" t="s">
        <v>4253</v>
      </c>
      <c r="G254" s="409" t="s">
        <v>4010</v>
      </c>
      <c r="H254" s="409" t="s">
        <v>4011</v>
      </c>
      <c r="I254" s="411">
        <v>2546.7199999999998</v>
      </c>
      <c r="J254" s="411">
        <v>4</v>
      </c>
      <c r="K254" s="412">
        <v>10186.9</v>
      </c>
    </row>
    <row r="255" spans="1:11" ht="14.4" customHeight="1" x14ac:dyDescent="0.3">
      <c r="A255" s="407" t="s">
        <v>436</v>
      </c>
      <c r="B255" s="408" t="s">
        <v>437</v>
      </c>
      <c r="C255" s="409" t="s">
        <v>441</v>
      </c>
      <c r="D255" s="410" t="s">
        <v>3472</v>
      </c>
      <c r="E255" s="409" t="s">
        <v>4252</v>
      </c>
      <c r="F255" s="410" t="s">
        <v>4253</v>
      </c>
      <c r="G255" s="409" t="s">
        <v>4012</v>
      </c>
      <c r="H255" s="409" t="s">
        <v>4013</v>
      </c>
      <c r="I255" s="411">
        <v>2546.7199999999998</v>
      </c>
      <c r="J255" s="411">
        <v>1</v>
      </c>
      <c r="K255" s="412">
        <v>2546.7199999999998</v>
      </c>
    </row>
    <row r="256" spans="1:11" ht="14.4" customHeight="1" x14ac:dyDescent="0.3">
      <c r="A256" s="407" t="s">
        <v>436</v>
      </c>
      <c r="B256" s="408" t="s">
        <v>437</v>
      </c>
      <c r="C256" s="409" t="s">
        <v>441</v>
      </c>
      <c r="D256" s="410" t="s">
        <v>3472</v>
      </c>
      <c r="E256" s="409" t="s">
        <v>4252</v>
      </c>
      <c r="F256" s="410" t="s">
        <v>4253</v>
      </c>
      <c r="G256" s="409" t="s">
        <v>4014</v>
      </c>
      <c r="H256" s="409" t="s">
        <v>4015</v>
      </c>
      <c r="I256" s="411">
        <v>4961</v>
      </c>
      <c r="J256" s="411">
        <v>1</v>
      </c>
      <c r="K256" s="412">
        <v>4961</v>
      </c>
    </row>
    <row r="257" spans="1:11" ht="14.4" customHeight="1" x14ac:dyDescent="0.3">
      <c r="A257" s="407" t="s">
        <v>436</v>
      </c>
      <c r="B257" s="408" t="s">
        <v>437</v>
      </c>
      <c r="C257" s="409" t="s">
        <v>441</v>
      </c>
      <c r="D257" s="410" t="s">
        <v>3472</v>
      </c>
      <c r="E257" s="409" t="s">
        <v>4252</v>
      </c>
      <c r="F257" s="410" t="s">
        <v>4253</v>
      </c>
      <c r="G257" s="409" t="s">
        <v>4016</v>
      </c>
      <c r="H257" s="409" t="s">
        <v>4017</v>
      </c>
      <c r="I257" s="411">
        <v>8737.413333333332</v>
      </c>
      <c r="J257" s="411">
        <v>9</v>
      </c>
      <c r="K257" s="412">
        <v>78636.72</v>
      </c>
    </row>
    <row r="258" spans="1:11" ht="14.4" customHeight="1" x14ac:dyDescent="0.3">
      <c r="A258" s="407" t="s">
        <v>436</v>
      </c>
      <c r="B258" s="408" t="s">
        <v>437</v>
      </c>
      <c r="C258" s="409" t="s">
        <v>441</v>
      </c>
      <c r="D258" s="410" t="s">
        <v>3472</v>
      </c>
      <c r="E258" s="409" t="s">
        <v>4252</v>
      </c>
      <c r="F258" s="410" t="s">
        <v>4253</v>
      </c>
      <c r="G258" s="409" t="s">
        <v>4018</v>
      </c>
      <c r="H258" s="409" t="s">
        <v>4019</v>
      </c>
      <c r="I258" s="411">
        <v>8737.41</v>
      </c>
      <c r="J258" s="411">
        <v>6</v>
      </c>
      <c r="K258" s="412">
        <v>52424.46</v>
      </c>
    </row>
    <row r="259" spans="1:11" ht="14.4" customHeight="1" x14ac:dyDescent="0.3">
      <c r="A259" s="407" t="s">
        <v>436</v>
      </c>
      <c r="B259" s="408" t="s">
        <v>437</v>
      </c>
      <c r="C259" s="409" t="s">
        <v>441</v>
      </c>
      <c r="D259" s="410" t="s">
        <v>3472</v>
      </c>
      <c r="E259" s="409" t="s">
        <v>4252</v>
      </c>
      <c r="F259" s="410" t="s">
        <v>4253</v>
      </c>
      <c r="G259" s="409" t="s">
        <v>4020</v>
      </c>
      <c r="H259" s="409" t="s">
        <v>4021</v>
      </c>
      <c r="I259" s="411">
        <v>8737.41</v>
      </c>
      <c r="J259" s="411">
        <v>8</v>
      </c>
      <c r="K259" s="412">
        <v>69899.28</v>
      </c>
    </row>
    <row r="260" spans="1:11" ht="14.4" customHeight="1" x14ac:dyDescent="0.3">
      <c r="A260" s="407" t="s">
        <v>436</v>
      </c>
      <c r="B260" s="408" t="s">
        <v>437</v>
      </c>
      <c r="C260" s="409" t="s">
        <v>441</v>
      </c>
      <c r="D260" s="410" t="s">
        <v>3472</v>
      </c>
      <c r="E260" s="409" t="s">
        <v>4252</v>
      </c>
      <c r="F260" s="410" t="s">
        <v>4253</v>
      </c>
      <c r="G260" s="409" t="s">
        <v>4022</v>
      </c>
      <c r="H260" s="409" t="s">
        <v>4023</v>
      </c>
      <c r="I260" s="411">
        <v>8737.41</v>
      </c>
      <c r="J260" s="411">
        <v>6</v>
      </c>
      <c r="K260" s="412">
        <v>52424.46</v>
      </c>
    </row>
    <row r="261" spans="1:11" ht="14.4" customHeight="1" x14ac:dyDescent="0.3">
      <c r="A261" s="407" t="s">
        <v>436</v>
      </c>
      <c r="B261" s="408" t="s">
        <v>437</v>
      </c>
      <c r="C261" s="409" t="s">
        <v>441</v>
      </c>
      <c r="D261" s="410" t="s">
        <v>3472</v>
      </c>
      <c r="E261" s="409" t="s">
        <v>4252</v>
      </c>
      <c r="F261" s="410" t="s">
        <v>4253</v>
      </c>
      <c r="G261" s="409" t="s">
        <v>4024</v>
      </c>
      <c r="H261" s="409" t="s">
        <v>4025</v>
      </c>
      <c r="I261" s="411">
        <v>4914.42</v>
      </c>
      <c r="J261" s="411">
        <v>7</v>
      </c>
      <c r="K261" s="412">
        <v>34447.51</v>
      </c>
    </row>
    <row r="262" spans="1:11" ht="14.4" customHeight="1" x14ac:dyDescent="0.3">
      <c r="A262" s="407" t="s">
        <v>436</v>
      </c>
      <c r="B262" s="408" t="s">
        <v>437</v>
      </c>
      <c r="C262" s="409" t="s">
        <v>441</v>
      </c>
      <c r="D262" s="410" t="s">
        <v>3472</v>
      </c>
      <c r="E262" s="409" t="s">
        <v>4252</v>
      </c>
      <c r="F262" s="410" t="s">
        <v>4253</v>
      </c>
      <c r="G262" s="409" t="s">
        <v>4026</v>
      </c>
      <c r="H262" s="409" t="s">
        <v>4027</v>
      </c>
      <c r="I262" s="411">
        <v>2546.7199999999998</v>
      </c>
      <c r="J262" s="411">
        <v>1</v>
      </c>
      <c r="K262" s="412">
        <v>2546.7199999999998</v>
      </c>
    </row>
    <row r="263" spans="1:11" ht="14.4" customHeight="1" x14ac:dyDescent="0.3">
      <c r="A263" s="407" t="s">
        <v>436</v>
      </c>
      <c r="B263" s="408" t="s">
        <v>437</v>
      </c>
      <c r="C263" s="409" t="s">
        <v>441</v>
      </c>
      <c r="D263" s="410" t="s">
        <v>3472</v>
      </c>
      <c r="E263" s="409" t="s">
        <v>4252</v>
      </c>
      <c r="F263" s="410" t="s">
        <v>4253</v>
      </c>
      <c r="G263" s="409" t="s">
        <v>4028</v>
      </c>
      <c r="H263" s="409" t="s">
        <v>4029</v>
      </c>
      <c r="I263" s="411">
        <v>698</v>
      </c>
      <c r="J263" s="411">
        <v>2</v>
      </c>
      <c r="K263" s="412">
        <v>1396</v>
      </c>
    </row>
    <row r="264" spans="1:11" ht="14.4" customHeight="1" x14ac:dyDescent="0.3">
      <c r="A264" s="407" t="s">
        <v>436</v>
      </c>
      <c r="B264" s="408" t="s">
        <v>437</v>
      </c>
      <c r="C264" s="409" t="s">
        <v>441</v>
      </c>
      <c r="D264" s="410" t="s">
        <v>3472</v>
      </c>
      <c r="E264" s="409" t="s">
        <v>4252</v>
      </c>
      <c r="F264" s="410" t="s">
        <v>4253</v>
      </c>
      <c r="G264" s="409" t="s">
        <v>4030</v>
      </c>
      <c r="H264" s="409" t="s">
        <v>4031</v>
      </c>
      <c r="I264" s="411">
        <v>9861.5</v>
      </c>
      <c r="J264" s="411">
        <v>1</v>
      </c>
      <c r="K264" s="412">
        <v>9861.5</v>
      </c>
    </row>
    <row r="265" spans="1:11" ht="14.4" customHeight="1" x14ac:dyDescent="0.3">
      <c r="A265" s="407" t="s">
        <v>436</v>
      </c>
      <c r="B265" s="408" t="s">
        <v>437</v>
      </c>
      <c r="C265" s="409" t="s">
        <v>441</v>
      </c>
      <c r="D265" s="410" t="s">
        <v>3472</v>
      </c>
      <c r="E265" s="409" t="s">
        <v>4252</v>
      </c>
      <c r="F265" s="410" t="s">
        <v>4253</v>
      </c>
      <c r="G265" s="409" t="s">
        <v>4032</v>
      </c>
      <c r="H265" s="409" t="s">
        <v>4033</v>
      </c>
      <c r="I265" s="411">
        <v>8425.26</v>
      </c>
      <c r="J265" s="411">
        <v>1</v>
      </c>
      <c r="K265" s="412">
        <v>8425.26</v>
      </c>
    </row>
    <row r="266" spans="1:11" ht="14.4" customHeight="1" x14ac:dyDescent="0.3">
      <c r="A266" s="407" t="s">
        <v>436</v>
      </c>
      <c r="B266" s="408" t="s">
        <v>437</v>
      </c>
      <c r="C266" s="409" t="s">
        <v>441</v>
      </c>
      <c r="D266" s="410" t="s">
        <v>3472</v>
      </c>
      <c r="E266" s="409" t="s">
        <v>4252</v>
      </c>
      <c r="F266" s="410" t="s">
        <v>4253</v>
      </c>
      <c r="G266" s="409" t="s">
        <v>4034</v>
      </c>
      <c r="H266" s="409" t="s">
        <v>4035</v>
      </c>
      <c r="I266" s="411">
        <v>2957.59</v>
      </c>
      <c r="J266" s="411">
        <v>1</v>
      </c>
      <c r="K266" s="412">
        <v>2957.59</v>
      </c>
    </row>
    <row r="267" spans="1:11" ht="14.4" customHeight="1" x14ac:dyDescent="0.3">
      <c r="A267" s="407" t="s">
        <v>436</v>
      </c>
      <c r="B267" s="408" t="s">
        <v>437</v>
      </c>
      <c r="C267" s="409" t="s">
        <v>441</v>
      </c>
      <c r="D267" s="410" t="s">
        <v>3472</v>
      </c>
      <c r="E267" s="409" t="s">
        <v>4252</v>
      </c>
      <c r="F267" s="410" t="s">
        <v>4253</v>
      </c>
      <c r="G267" s="409" t="s">
        <v>4036</v>
      </c>
      <c r="H267" s="409" t="s">
        <v>4037</v>
      </c>
      <c r="I267" s="411">
        <v>2546.7199999999998</v>
      </c>
      <c r="J267" s="411">
        <v>1</v>
      </c>
      <c r="K267" s="412">
        <v>2546.7199999999998</v>
      </c>
    </row>
    <row r="268" spans="1:11" ht="14.4" customHeight="1" x14ac:dyDescent="0.3">
      <c r="A268" s="407" t="s">
        <v>436</v>
      </c>
      <c r="B268" s="408" t="s">
        <v>437</v>
      </c>
      <c r="C268" s="409" t="s">
        <v>441</v>
      </c>
      <c r="D268" s="410" t="s">
        <v>3472</v>
      </c>
      <c r="E268" s="409" t="s">
        <v>4252</v>
      </c>
      <c r="F268" s="410" t="s">
        <v>4253</v>
      </c>
      <c r="G268" s="409" t="s">
        <v>4038</v>
      </c>
      <c r="H268" s="409" t="s">
        <v>4039</v>
      </c>
      <c r="I268" s="411">
        <v>4914.415</v>
      </c>
      <c r="J268" s="411">
        <v>4</v>
      </c>
      <c r="K268" s="412">
        <v>19657.66</v>
      </c>
    </row>
    <row r="269" spans="1:11" ht="14.4" customHeight="1" x14ac:dyDescent="0.3">
      <c r="A269" s="407" t="s">
        <v>436</v>
      </c>
      <c r="B269" s="408" t="s">
        <v>437</v>
      </c>
      <c r="C269" s="409" t="s">
        <v>441</v>
      </c>
      <c r="D269" s="410" t="s">
        <v>3472</v>
      </c>
      <c r="E269" s="409" t="s">
        <v>4252</v>
      </c>
      <c r="F269" s="410" t="s">
        <v>4253</v>
      </c>
      <c r="G269" s="409" t="s">
        <v>4040</v>
      </c>
      <c r="H269" s="409" t="s">
        <v>4041</v>
      </c>
      <c r="I269" s="411">
        <v>4961.6049999999996</v>
      </c>
      <c r="J269" s="411">
        <v>6</v>
      </c>
      <c r="K269" s="412">
        <v>29769.629999999997</v>
      </c>
    </row>
    <row r="270" spans="1:11" ht="14.4" customHeight="1" x14ac:dyDescent="0.3">
      <c r="A270" s="407" t="s">
        <v>436</v>
      </c>
      <c r="B270" s="408" t="s">
        <v>437</v>
      </c>
      <c r="C270" s="409" t="s">
        <v>441</v>
      </c>
      <c r="D270" s="410" t="s">
        <v>3472</v>
      </c>
      <c r="E270" s="409" t="s">
        <v>4252</v>
      </c>
      <c r="F270" s="410" t="s">
        <v>4253</v>
      </c>
      <c r="G270" s="409" t="s">
        <v>4042</v>
      </c>
      <c r="H270" s="409" t="s">
        <v>4043</v>
      </c>
      <c r="I270" s="411">
        <v>2546.7199999999998</v>
      </c>
      <c r="J270" s="411">
        <v>4</v>
      </c>
      <c r="K270" s="412">
        <v>10186.9</v>
      </c>
    </row>
    <row r="271" spans="1:11" ht="14.4" customHeight="1" x14ac:dyDescent="0.3">
      <c r="A271" s="407" t="s">
        <v>436</v>
      </c>
      <c r="B271" s="408" t="s">
        <v>437</v>
      </c>
      <c r="C271" s="409" t="s">
        <v>441</v>
      </c>
      <c r="D271" s="410" t="s">
        <v>3472</v>
      </c>
      <c r="E271" s="409" t="s">
        <v>4252</v>
      </c>
      <c r="F271" s="410" t="s">
        <v>4253</v>
      </c>
      <c r="G271" s="409" t="s">
        <v>4044</v>
      </c>
      <c r="H271" s="409" t="s">
        <v>4045</v>
      </c>
      <c r="I271" s="411">
        <v>8350.2114285714288</v>
      </c>
      <c r="J271" s="411">
        <v>22</v>
      </c>
      <c r="K271" s="412">
        <v>183704.65</v>
      </c>
    </row>
    <row r="272" spans="1:11" ht="14.4" customHeight="1" x14ac:dyDescent="0.3">
      <c r="A272" s="407" t="s">
        <v>436</v>
      </c>
      <c r="B272" s="408" t="s">
        <v>437</v>
      </c>
      <c r="C272" s="409" t="s">
        <v>441</v>
      </c>
      <c r="D272" s="410" t="s">
        <v>3472</v>
      </c>
      <c r="E272" s="409" t="s">
        <v>4252</v>
      </c>
      <c r="F272" s="410" t="s">
        <v>4253</v>
      </c>
      <c r="G272" s="409" t="s">
        <v>4046</v>
      </c>
      <c r="H272" s="409" t="s">
        <v>4047</v>
      </c>
      <c r="I272" s="411">
        <v>7463.2812499999991</v>
      </c>
      <c r="J272" s="411">
        <v>25</v>
      </c>
      <c r="K272" s="412">
        <v>186582.04</v>
      </c>
    </row>
    <row r="273" spans="1:11" ht="14.4" customHeight="1" x14ac:dyDescent="0.3">
      <c r="A273" s="407" t="s">
        <v>436</v>
      </c>
      <c r="B273" s="408" t="s">
        <v>437</v>
      </c>
      <c r="C273" s="409" t="s">
        <v>441</v>
      </c>
      <c r="D273" s="410" t="s">
        <v>3472</v>
      </c>
      <c r="E273" s="409" t="s">
        <v>4252</v>
      </c>
      <c r="F273" s="410" t="s">
        <v>4253</v>
      </c>
      <c r="G273" s="409" t="s">
        <v>4048</v>
      </c>
      <c r="H273" s="409" t="s">
        <v>4049</v>
      </c>
      <c r="I273" s="411">
        <v>2065.3000000000002</v>
      </c>
      <c r="J273" s="411">
        <v>2</v>
      </c>
      <c r="K273" s="412">
        <v>4130.6000000000004</v>
      </c>
    </row>
    <row r="274" spans="1:11" ht="14.4" customHeight="1" x14ac:dyDescent="0.3">
      <c r="A274" s="407" t="s">
        <v>436</v>
      </c>
      <c r="B274" s="408" t="s">
        <v>437</v>
      </c>
      <c r="C274" s="409" t="s">
        <v>441</v>
      </c>
      <c r="D274" s="410" t="s">
        <v>3472</v>
      </c>
      <c r="E274" s="409" t="s">
        <v>4252</v>
      </c>
      <c r="F274" s="410" t="s">
        <v>4253</v>
      </c>
      <c r="G274" s="409" t="s">
        <v>4050</v>
      </c>
      <c r="H274" s="409" t="s">
        <v>4051</v>
      </c>
      <c r="I274" s="411">
        <v>519.09</v>
      </c>
      <c r="J274" s="411">
        <v>2</v>
      </c>
      <c r="K274" s="412">
        <v>1038.18</v>
      </c>
    </row>
    <row r="275" spans="1:11" ht="14.4" customHeight="1" x14ac:dyDescent="0.3">
      <c r="A275" s="407" t="s">
        <v>436</v>
      </c>
      <c r="B275" s="408" t="s">
        <v>437</v>
      </c>
      <c r="C275" s="409" t="s">
        <v>441</v>
      </c>
      <c r="D275" s="410" t="s">
        <v>3472</v>
      </c>
      <c r="E275" s="409" t="s">
        <v>4252</v>
      </c>
      <c r="F275" s="410" t="s">
        <v>4253</v>
      </c>
      <c r="G275" s="409" t="s">
        <v>4052</v>
      </c>
      <c r="H275" s="409" t="s">
        <v>4053</v>
      </c>
      <c r="I275" s="411">
        <v>519.09</v>
      </c>
      <c r="J275" s="411">
        <v>2</v>
      </c>
      <c r="K275" s="412">
        <v>1038.18</v>
      </c>
    </row>
    <row r="276" spans="1:11" ht="14.4" customHeight="1" x14ac:dyDescent="0.3">
      <c r="A276" s="407" t="s">
        <v>436</v>
      </c>
      <c r="B276" s="408" t="s">
        <v>437</v>
      </c>
      <c r="C276" s="409" t="s">
        <v>441</v>
      </c>
      <c r="D276" s="410" t="s">
        <v>3472</v>
      </c>
      <c r="E276" s="409" t="s">
        <v>4252</v>
      </c>
      <c r="F276" s="410" t="s">
        <v>4253</v>
      </c>
      <c r="G276" s="409" t="s">
        <v>4054</v>
      </c>
      <c r="H276" s="409" t="s">
        <v>4055</v>
      </c>
      <c r="I276" s="411">
        <v>519.09</v>
      </c>
      <c r="J276" s="411">
        <v>2</v>
      </c>
      <c r="K276" s="412">
        <v>1038.18</v>
      </c>
    </row>
    <row r="277" spans="1:11" ht="14.4" customHeight="1" x14ac:dyDescent="0.3">
      <c r="A277" s="407" t="s">
        <v>436</v>
      </c>
      <c r="B277" s="408" t="s">
        <v>437</v>
      </c>
      <c r="C277" s="409" t="s">
        <v>441</v>
      </c>
      <c r="D277" s="410" t="s">
        <v>3472</v>
      </c>
      <c r="E277" s="409" t="s">
        <v>4252</v>
      </c>
      <c r="F277" s="410" t="s">
        <v>4253</v>
      </c>
      <c r="G277" s="409" t="s">
        <v>4056</v>
      </c>
      <c r="H277" s="409" t="s">
        <v>4057</v>
      </c>
      <c r="I277" s="411">
        <v>519.09</v>
      </c>
      <c r="J277" s="411">
        <v>2</v>
      </c>
      <c r="K277" s="412">
        <v>1038.18</v>
      </c>
    </row>
    <row r="278" spans="1:11" ht="14.4" customHeight="1" x14ac:dyDescent="0.3">
      <c r="A278" s="407" t="s">
        <v>436</v>
      </c>
      <c r="B278" s="408" t="s">
        <v>437</v>
      </c>
      <c r="C278" s="409" t="s">
        <v>441</v>
      </c>
      <c r="D278" s="410" t="s">
        <v>3472</v>
      </c>
      <c r="E278" s="409" t="s">
        <v>4252</v>
      </c>
      <c r="F278" s="410" t="s">
        <v>4253</v>
      </c>
      <c r="G278" s="409" t="s">
        <v>4058</v>
      </c>
      <c r="H278" s="409" t="s">
        <v>4059</v>
      </c>
      <c r="I278" s="411">
        <v>519.09</v>
      </c>
      <c r="J278" s="411">
        <v>2</v>
      </c>
      <c r="K278" s="412">
        <v>1038.18</v>
      </c>
    </row>
    <row r="279" spans="1:11" ht="14.4" customHeight="1" x14ac:dyDescent="0.3">
      <c r="A279" s="407" t="s">
        <v>436</v>
      </c>
      <c r="B279" s="408" t="s">
        <v>437</v>
      </c>
      <c r="C279" s="409" t="s">
        <v>441</v>
      </c>
      <c r="D279" s="410" t="s">
        <v>3472</v>
      </c>
      <c r="E279" s="409" t="s">
        <v>4252</v>
      </c>
      <c r="F279" s="410" t="s">
        <v>4253</v>
      </c>
      <c r="G279" s="409" t="s">
        <v>4060</v>
      </c>
      <c r="H279" s="409" t="s">
        <v>4061</v>
      </c>
      <c r="I279" s="411">
        <v>519.09</v>
      </c>
      <c r="J279" s="411">
        <v>2</v>
      </c>
      <c r="K279" s="412">
        <v>1038.18</v>
      </c>
    </row>
    <row r="280" spans="1:11" ht="14.4" customHeight="1" x14ac:dyDescent="0.3">
      <c r="A280" s="407" t="s">
        <v>436</v>
      </c>
      <c r="B280" s="408" t="s">
        <v>437</v>
      </c>
      <c r="C280" s="409" t="s">
        <v>441</v>
      </c>
      <c r="D280" s="410" t="s">
        <v>3472</v>
      </c>
      <c r="E280" s="409" t="s">
        <v>4252</v>
      </c>
      <c r="F280" s="410" t="s">
        <v>4253</v>
      </c>
      <c r="G280" s="409" t="s">
        <v>4062</v>
      </c>
      <c r="H280" s="409" t="s">
        <v>4063</v>
      </c>
      <c r="I280" s="411">
        <v>519.09</v>
      </c>
      <c r="J280" s="411">
        <v>2</v>
      </c>
      <c r="K280" s="412">
        <v>1038.18</v>
      </c>
    </row>
    <row r="281" spans="1:11" ht="14.4" customHeight="1" x14ac:dyDescent="0.3">
      <c r="A281" s="407" t="s">
        <v>436</v>
      </c>
      <c r="B281" s="408" t="s">
        <v>437</v>
      </c>
      <c r="C281" s="409" t="s">
        <v>441</v>
      </c>
      <c r="D281" s="410" t="s">
        <v>3472</v>
      </c>
      <c r="E281" s="409" t="s">
        <v>4252</v>
      </c>
      <c r="F281" s="410" t="s">
        <v>4253</v>
      </c>
      <c r="G281" s="409" t="s">
        <v>4064</v>
      </c>
      <c r="H281" s="409" t="s">
        <v>4065</v>
      </c>
      <c r="I281" s="411">
        <v>519.09</v>
      </c>
      <c r="J281" s="411">
        <v>2</v>
      </c>
      <c r="K281" s="412">
        <v>1038.18</v>
      </c>
    </row>
    <row r="282" spans="1:11" ht="14.4" customHeight="1" x14ac:dyDescent="0.3">
      <c r="A282" s="407" t="s">
        <v>436</v>
      </c>
      <c r="B282" s="408" t="s">
        <v>437</v>
      </c>
      <c r="C282" s="409" t="s">
        <v>441</v>
      </c>
      <c r="D282" s="410" t="s">
        <v>3472</v>
      </c>
      <c r="E282" s="409" t="s">
        <v>4252</v>
      </c>
      <c r="F282" s="410" t="s">
        <v>4253</v>
      </c>
      <c r="G282" s="409" t="s">
        <v>4066</v>
      </c>
      <c r="H282" s="409" t="s">
        <v>4067</v>
      </c>
      <c r="I282" s="411">
        <v>519.09</v>
      </c>
      <c r="J282" s="411">
        <v>2</v>
      </c>
      <c r="K282" s="412">
        <v>1038.18</v>
      </c>
    </row>
    <row r="283" spans="1:11" ht="14.4" customHeight="1" x14ac:dyDescent="0.3">
      <c r="A283" s="407" t="s">
        <v>436</v>
      </c>
      <c r="B283" s="408" t="s">
        <v>437</v>
      </c>
      <c r="C283" s="409" t="s">
        <v>441</v>
      </c>
      <c r="D283" s="410" t="s">
        <v>3472</v>
      </c>
      <c r="E283" s="409" t="s">
        <v>4252</v>
      </c>
      <c r="F283" s="410" t="s">
        <v>4253</v>
      </c>
      <c r="G283" s="409" t="s">
        <v>4068</v>
      </c>
      <c r="H283" s="409" t="s">
        <v>4069</v>
      </c>
      <c r="I283" s="411">
        <v>519.09</v>
      </c>
      <c r="J283" s="411">
        <v>2</v>
      </c>
      <c r="K283" s="412">
        <v>1038.18</v>
      </c>
    </row>
    <row r="284" spans="1:11" ht="14.4" customHeight="1" x14ac:dyDescent="0.3">
      <c r="A284" s="407" t="s">
        <v>436</v>
      </c>
      <c r="B284" s="408" t="s">
        <v>437</v>
      </c>
      <c r="C284" s="409" t="s">
        <v>441</v>
      </c>
      <c r="D284" s="410" t="s">
        <v>3472</v>
      </c>
      <c r="E284" s="409" t="s">
        <v>4252</v>
      </c>
      <c r="F284" s="410" t="s">
        <v>4253</v>
      </c>
      <c r="G284" s="409" t="s">
        <v>4070</v>
      </c>
      <c r="H284" s="409" t="s">
        <v>4071</v>
      </c>
      <c r="I284" s="411">
        <v>2714</v>
      </c>
      <c r="J284" s="411">
        <v>1</v>
      </c>
      <c r="K284" s="412">
        <v>2714</v>
      </c>
    </row>
    <row r="285" spans="1:11" ht="14.4" customHeight="1" x14ac:dyDescent="0.3">
      <c r="A285" s="407" t="s">
        <v>436</v>
      </c>
      <c r="B285" s="408" t="s">
        <v>437</v>
      </c>
      <c r="C285" s="409" t="s">
        <v>441</v>
      </c>
      <c r="D285" s="410" t="s">
        <v>3472</v>
      </c>
      <c r="E285" s="409" t="s">
        <v>4252</v>
      </c>
      <c r="F285" s="410" t="s">
        <v>4253</v>
      </c>
      <c r="G285" s="409" t="s">
        <v>4072</v>
      </c>
      <c r="H285" s="409" t="s">
        <v>4073</v>
      </c>
      <c r="I285" s="411">
        <v>8615.2000000000007</v>
      </c>
      <c r="J285" s="411">
        <v>1</v>
      </c>
      <c r="K285" s="412">
        <v>8615.2000000000007</v>
      </c>
    </row>
    <row r="286" spans="1:11" ht="14.4" customHeight="1" x14ac:dyDescent="0.3">
      <c r="A286" s="407" t="s">
        <v>436</v>
      </c>
      <c r="B286" s="408" t="s">
        <v>437</v>
      </c>
      <c r="C286" s="409" t="s">
        <v>441</v>
      </c>
      <c r="D286" s="410" t="s">
        <v>3472</v>
      </c>
      <c r="E286" s="409" t="s">
        <v>4252</v>
      </c>
      <c r="F286" s="410" t="s">
        <v>4253</v>
      </c>
      <c r="G286" s="409" t="s">
        <v>4074</v>
      </c>
      <c r="H286" s="409" t="s">
        <v>4075</v>
      </c>
      <c r="I286" s="411">
        <v>4541.7350000000006</v>
      </c>
      <c r="J286" s="411">
        <v>3</v>
      </c>
      <c r="K286" s="412">
        <v>13625.810000000001</v>
      </c>
    </row>
    <row r="287" spans="1:11" ht="14.4" customHeight="1" x14ac:dyDescent="0.3">
      <c r="A287" s="407" t="s">
        <v>436</v>
      </c>
      <c r="B287" s="408" t="s">
        <v>437</v>
      </c>
      <c r="C287" s="409" t="s">
        <v>441</v>
      </c>
      <c r="D287" s="410" t="s">
        <v>3472</v>
      </c>
      <c r="E287" s="409" t="s">
        <v>4252</v>
      </c>
      <c r="F287" s="410" t="s">
        <v>4253</v>
      </c>
      <c r="G287" s="409" t="s">
        <v>4076</v>
      </c>
      <c r="H287" s="409" t="s">
        <v>4077</v>
      </c>
      <c r="I287" s="411">
        <v>13202.310000000001</v>
      </c>
      <c r="J287" s="411">
        <v>2</v>
      </c>
      <c r="K287" s="412">
        <v>26404.620000000003</v>
      </c>
    </row>
    <row r="288" spans="1:11" ht="14.4" customHeight="1" x14ac:dyDescent="0.3">
      <c r="A288" s="407" t="s">
        <v>436</v>
      </c>
      <c r="B288" s="408" t="s">
        <v>437</v>
      </c>
      <c r="C288" s="409" t="s">
        <v>441</v>
      </c>
      <c r="D288" s="410" t="s">
        <v>3472</v>
      </c>
      <c r="E288" s="409" t="s">
        <v>4252</v>
      </c>
      <c r="F288" s="410" t="s">
        <v>4253</v>
      </c>
      <c r="G288" s="409" t="s">
        <v>4078</v>
      </c>
      <c r="H288" s="409" t="s">
        <v>4079</v>
      </c>
      <c r="I288" s="411">
        <v>10262</v>
      </c>
      <c r="J288" s="411">
        <v>1</v>
      </c>
      <c r="K288" s="412">
        <v>10262</v>
      </c>
    </row>
    <row r="289" spans="1:11" ht="14.4" customHeight="1" x14ac:dyDescent="0.3">
      <c r="A289" s="407" t="s">
        <v>436</v>
      </c>
      <c r="B289" s="408" t="s">
        <v>437</v>
      </c>
      <c r="C289" s="409" t="s">
        <v>441</v>
      </c>
      <c r="D289" s="410" t="s">
        <v>3472</v>
      </c>
      <c r="E289" s="409" t="s">
        <v>4252</v>
      </c>
      <c r="F289" s="410" t="s">
        <v>4253</v>
      </c>
      <c r="G289" s="409" t="s">
        <v>4080</v>
      </c>
      <c r="H289" s="409" t="s">
        <v>4081</v>
      </c>
      <c r="I289" s="411">
        <v>7529.3</v>
      </c>
      <c r="J289" s="411">
        <v>2</v>
      </c>
      <c r="K289" s="412">
        <v>15058.6</v>
      </c>
    </row>
    <row r="290" spans="1:11" ht="14.4" customHeight="1" x14ac:dyDescent="0.3">
      <c r="A290" s="407" t="s">
        <v>436</v>
      </c>
      <c r="B290" s="408" t="s">
        <v>437</v>
      </c>
      <c r="C290" s="409" t="s">
        <v>441</v>
      </c>
      <c r="D290" s="410" t="s">
        <v>3472</v>
      </c>
      <c r="E290" s="409" t="s">
        <v>4252</v>
      </c>
      <c r="F290" s="410" t="s">
        <v>4253</v>
      </c>
      <c r="G290" s="409" t="s">
        <v>4082</v>
      </c>
      <c r="H290" s="409" t="s">
        <v>4083</v>
      </c>
      <c r="I290" s="411">
        <v>2546.7199999999998</v>
      </c>
      <c r="J290" s="411">
        <v>1</v>
      </c>
      <c r="K290" s="412">
        <v>2546.7199999999998</v>
      </c>
    </row>
    <row r="291" spans="1:11" ht="14.4" customHeight="1" x14ac:dyDescent="0.3">
      <c r="A291" s="407" t="s">
        <v>436</v>
      </c>
      <c r="B291" s="408" t="s">
        <v>437</v>
      </c>
      <c r="C291" s="409" t="s">
        <v>441</v>
      </c>
      <c r="D291" s="410" t="s">
        <v>3472</v>
      </c>
      <c r="E291" s="409" t="s">
        <v>4252</v>
      </c>
      <c r="F291" s="410" t="s">
        <v>4253</v>
      </c>
      <c r="G291" s="409" t="s">
        <v>4084</v>
      </c>
      <c r="H291" s="409" t="s">
        <v>4085</v>
      </c>
      <c r="I291" s="411">
        <v>2522.85</v>
      </c>
      <c r="J291" s="411">
        <v>1</v>
      </c>
      <c r="K291" s="412">
        <v>2522.85</v>
      </c>
    </row>
    <row r="292" spans="1:11" ht="14.4" customHeight="1" x14ac:dyDescent="0.3">
      <c r="A292" s="407" t="s">
        <v>436</v>
      </c>
      <c r="B292" s="408" t="s">
        <v>437</v>
      </c>
      <c r="C292" s="409" t="s">
        <v>441</v>
      </c>
      <c r="D292" s="410" t="s">
        <v>3472</v>
      </c>
      <c r="E292" s="409" t="s">
        <v>4252</v>
      </c>
      <c r="F292" s="410" t="s">
        <v>4253</v>
      </c>
      <c r="G292" s="409" t="s">
        <v>4086</v>
      </c>
      <c r="H292" s="409" t="s">
        <v>4087</v>
      </c>
      <c r="I292" s="411">
        <v>7270.89</v>
      </c>
      <c r="J292" s="411">
        <v>1</v>
      </c>
      <c r="K292" s="412">
        <v>7270.89</v>
      </c>
    </row>
    <row r="293" spans="1:11" ht="14.4" customHeight="1" x14ac:dyDescent="0.3">
      <c r="A293" s="407" t="s">
        <v>436</v>
      </c>
      <c r="B293" s="408" t="s">
        <v>437</v>
      </c>
      <c r="C293" s="409" t="s">
        <v>441</v>
      </c>
      <c r="D293" s="410" t="s">
        <v>3472</v>
      </c>
      <c r="E293" s="409" t="s">
        <v>4252</v>
      </c>
      <c r="F293" s="410" t="s">
        <v>4253</v>
      </c>
      <c r="G293" s="409" t="s">
        <v>4088</v>
      </c>
      <c r="H293" s="409" t="s">
        <v>4089</v>
      </c>
      <c r="I293" s="411">
        <v>2869.9349999999999</v>
      </c>
      <c r="J293" s="411">
        <v>2</v>
      </c>
      <c r="K293" s="412">
        <v>5739.87</v>
      </c>
    </row>
    <row r="294" spans="1:11" ht="14.4" customHeight="1" x14ac:dyDescent="0.3">
      <c r="A294" s="407" t="s">
        <v>436</v>
      </c>
      <c r="B294" s="408" t="s">
        <v>437</v>
      </c>
      <c r="C294" s="409" t="s">
        <v>441</v>
      </c>
      <c r="D294" s="410" t="s">
        <v>3472</v>
      </c>
      <c r="E294" s="409" t="s">
        <v>4252</v>
      </c>
      <c r="F294" s="410" t="s">
        <v>4253</v>
      </c>
      <c r="G294" s="409" t="s">
        <v>4090</v>
      </c>
      <c r="H294" s="409" t="s">
        <v>4091</v>
      </c>
      <c r="I294" s="411">
        <v>8246.17</v>
      </c>
      <c r="J294" s="411">
        <v>1</v>
      </c>
      <c r="K294" s="412">
        <v>8246.17</v>
      </c>
    </row>
    <row r="295" spans="1:11" ht="14.4" customHeight="1" x14ac:dyDescent="0.3">
      <c r="A295" s="407" t="s">
        <v>436</v>
      </c>
      <c r="B295" s="408" t="s">
        <v>437</v>
      </c>
      <c r="C295" s="409" t="s">
        <v>441</v>
      </c>
      <c r="D295" s="410" t="s">
        <v>3472</v>
      </c>
      <c r="E295" s="409" t="s">
        <v>4252</v>
      </c>
      <c r="F295" s="410" t="s">
        <v>4253</v>
      </c>
      <c r="G295" s="409" t="s">
        <v>4092</v>
      </c>
      <c r="H295" s="409" t="s">
        <v>4093</v>
      </c>
      <c r="I295" s="411">
        <v>29230.7</v>
      </c>
      <c r="J295" s="411">
        <v>3</v>
      </c>
      <c r="K295" s="412">
        <v>87692.1</v>
      </c>
    </row>
    <row r="296" spans="1:11" ht="14.4" customHeight="1" x14ac:dyDescent="0.3">
      <c r="A296" s="407" t="s">
        <v>436</v>
      </c>
      <c r="B296" s="408" t="s">
        <v>437</v>
      </c>
      <c r="C296" s="409" t="s">
        <v>441</v>
      </c>
      <c r="D296" s="410" t="s">
        <v>3472</v>
      </c>
      <c r="E296" s="409" t="s">
        <v>4252</v>
      </c>
      <c r="F296" s="410" t="s">
        <v>4253</v>
      </c>
      <c r="G296" s="409" t="s">
        <v>4094</v>
      </c>
      <c r="H296" s="409" t="s">
        <v>4095</v>
      </c>
      <c r="I296" s="411">
        <v>918.05</v>
      </c>
      <c r="J296" s="411">
        <v>2</v>
      </c>
      <c r="K296" s="412">
        <v>1836.1</v>
      </c>
    </row>
    <row r="297" spans="1:11" ht="14.4" customHeight="1" x14ac:dyDescent="0.3">
      <c r="A297" s="407" t="s">
        <v>436</v>
      </c>
      <c r="B297" s="408" t="s">
        <v>437</v>
      </c>
      <c r="C297" s="409" t="s">
        <v>441</v>
      </c>
      <c r="D297" s="410" t="s">
        <v>3472</v>
      </c>
      <c r="E297" s="409" t="s">
        <v>4252</v>
      </c>
      <c r="F297" s="410" t="s">
        <v>4253</v>
      </c>
      <c r="G297" s="409" t="s">
        <v>4096</v>
      </c>
      <c r="H297" s="409" t="s">
        <v>4097</v>
      </c>
      <c r="I297" s="411">
        <v>15194</v>
      </c>
      <c r="J297" s="411">
        <v>1</v>
      </c>
      <c r="K297" s="412">
        <v>15194</v>
      </c>
    </row>
    <row r="298" spans="1:11" ht="14.4" customHeight="1" x14ac:dyDescent="0.3">
      <c r="A298" s="407" t="s">
        <v>436</v>
      </c>
      <c r="B298" s="408" t="s">
        <v>437</v>
      </c>
      <c r="C298" s="409" t="s">
        <v>441</v>
      </c>
      <c r="D298" s="410" t="s">
        <v>3472</v>
      </c>
      <c r="E298" s="409" t="s">
        <v>4252</v>
      </c>
      <c r="F298" s="410" t="s">
        <v>4253</v>
      </c>
      <c r="G298" s="409" t="s">
        <v>4098</v>
      </c>
      <c r="H298" s="409" t="s">
        <v>4099</v>
      </c>
      <c r="I298" s="411">
        <v>5405.08</v>
      </c>
      <c r="J298" s="411">
        <v>1</v>
      </c>
      <c r="K298" s="412">
        <v>5405.08</v>
      </c>
    </row>
    <row r="299" spans="1:11" ht="14.4" customHeight="1" x14ac:dyDescent="0.3">
      <c r="A299" s="407" t="s">
        <v>436</v>
      </c>
      <c r="B299" s="408" t="s">
        <v>437</v>
      </c>
      <c r="C299" s="409" t="s">
        <v>441</v>
      </c>
      <c r="D299" s="410" t="s">
        <v>3472</v>
      </c>
      <c r="E299" s="409" t="s">
        <v>4252</v>
      </c>
      <c r="F299" s="410" t="s">
        <v>4253</v>
      </c>
      <c r="G299" s="409" t="s">
        <v>4100</v>
      </c>
      <c r="H299" s="409" t="s">
        <v>4101</v>
      </c>
      <c r="I299" s="411">
        <v>15194</v>
      </c>
      <c r="J299" s="411">
        <v>3</v>
      </c>
      <c r="K299" s="412">
        <v>45582</v>
      </c>
    </row>
    <row r="300" spans="1:11" ht="14.4" customHeight="1" x14ac:dyDescent="0.3">
      <c r="A300" s="407" t="s">
        <v>436</v>
      </c>
      <c r="B300" s="408" t="s">
        <v>437</v>
      </c>
      <c r="C300" s="409" t="s">
        <v>441</v>
      </c>
      <c r="D300" s="410" t="s">
        <v>3472</v>
      </c>
      <c r="E300" s="409" t="s">
        <v>4252</v>
      </c>
      <c r="F300" s="410" t="s">
        <v>4253</v>
      </c>
      <c r="G300" s="409" t="s">
        <v>4102</v>
      </c>
      <c r="H300" s="409" t="s">
        <v>4103</v>
      </c>
      <c r="I300" s="411">
        <v>2817.23</v>
      </c>
      <c r="J300" s="411">
        <v>1</v>
      </c>
      <c r="K300" s="412">
        <v>2817.23</v>
      </c>
    </row>
    <row r="301" spans="1:11" ht="14.4" customHeight="1" x14ac:dyDescent="0.3">
      <c r="A301" s="407" t="s">
        <v>436</v>
      </c>
      <c r="B301" s="408" t="s">
        <v>437</v>
      </c>
      <c r="C301" s="409" t="s">
        <v>441</v>
      </c>
      <c r="D301" s="410" t="s">
        <v>3472</v>
      </c>
      <c r="E301" s="409" t="s">
        <v>4252</v>
      </c>
      <c r="F301" s="410" t="s">
        <v>4253</v>
      </c>
      <c r="G301" s="409" t="s">
        <v>4104</v>
      </c>
      <c r="H301" s="409" t="s">
        <v>4105</v>
      </c>
      <c r="I301" s="411">
        <v>8203.8250000000007</v>
      </c>
      <c r="J301" s="411">
        <v>2</v>
      </c>
      <c r="K301" s="412">
        <v>16407.650000000001</v>
      </c>
    </row>
    <row r="302" spans="1:11" ht="14.4" customHeight="1" x14ac:dyDescent="0.3">
      <c r="A302" s="407" t="s">
        <v>436</v>
      </c>
      <c r="B302" s="408" t="s">
        <v>437</v>
      </c>
      <c r="C302" s="409" t="s">
        <v>441</v>
      </c>
      <c r="D302" s="410" t="s">
        <v>3472</v>
      </c>
      <c r="E302" s="409" t="s">
        <v>4252</v>
      </c>
      <c r="F302" s="410" t="s">
        <v>4253</v>
      </c>
      <c r="G302" s="409" t="s">
        <v>4106</v>
      </c>
      <c r="H302" s="409" t="s">
        <v>4107</v>
      </c>
      <c r="I302" s="411">
        <v>2546.7199999999998</v>
      </c>
      <c r="J302" s="411">
        <v>4</v>
      </c>
      <c r="K302" s="412">
        <v>10186.9</v>
      </c>
    </row>
    <row r="303" spans="1:11" ht="14.4" customHeight="1" x14ac:dyDescent="0.3">
      <c r="A303" s="407" t="s">
        <v>436</v>
      </c>
      <c r="B303" s="408" t="s">
        <v>437</v>
      </c>
      <c r="C303" s="409" t="s">
        <v>441</v>
      </c>
      <c r="D303" s="410" t="s">
        <v>3472</v>
      </c>
      <c r="E303" s="409" t="s">
        <v>4252</v>
      </c>
      <c r="F303" s="410" t="s">
        <v>4253</v>
      </c>
      <c r="G303" s="409" t="s">
        <v>4108</v>
      </c>
      <c r="H303" s="409" t="s">
        <v>4109</v>
      </c>
      <c r="I303" s="411">
        <v>2546.7199999999998</v>
      </c>
      <c r="J303" s="411">
        <v>7</v>
      </c>
      <c r="K303" s="412">
        <v>17827.07</v>
      </c>
    </row>
    <row r="304" spans="1:11" ht="14.4" customHeight="1" x14ac:dyDescent="0.3">
      <c r="A304" s="407" t="s">
        <v>436</v>
      </c>
      <c r="B304" s="408" t="s">
        <v>437</v>
      </c>
      <c r="C304" s="409" t="s">
        <v>441</v>
      </c>
      <c r="D304" s="410" t="s">
        <v>3472</v>
      </c>
      <c r="E304" s="409" t="s">
        <v>4252</v>
      </c>
      <c r="F304" s="410" t="s">
        <v>4253</v>
      </c>
      <c r="G304" s="409" t="s">
        <v>4110</v>
      </c>
      <c r="H304" s="409" t="s">
        <v>4111</v>
      </c>
      <c r="I304" s="411">
        <v>2546.7199999999998</v>
      </c>
      <c r="J304" s="411">
        <v>1</v>
      </c>
      <c r="K304" s="412">
        <v>2546.7199999999998</v>
      </c>
    </row>
    <row r="305" spans="1:11" ht="14.4" customHeight="1" x14ac:dyDescent="0.3">
      <c r="A305" s="407" t="s">
        <v>436</v>
      </c>
      <c r="B305" s="408" t="s">
        <v>437</v>
      </c>
      <c r="C305" s="409" t="s">
        <v>441</v>
      </c>
      <c r="D305" s="410" t="s">
        <v>3472</v>
      </c>
      <c r="E305" s="409" t="s">
        <v>4252</v>
      </c>
      <c r="F305" s="410" t="s">
        <v>4253</v>
      </c>
      <c r="G305" s="409" t="s">
        <v>4112</v>
      </c>
      <c r="H305" s="409" t="s">
        <v>4113</v>
      </c>
      <c r="I305" s="411">
        <v>1983.69</v>
      </c>
      <c r="J305" s="411">
        <v>1</v>
      </c>
      <c r="K305" s="412">
        <v>1983.69</v>
      </c>
    </row>
    <row r="306" spans="1:11" ht="14.4" customHeight="1" x14ac:dyDescent="0.3">
      <c r="A306" s="407" t="s">
        <v>436</v>
      </c>
      <c r="B306" s="408" t="s">
        <v>437</v>
      </c>
      <c r="C306" s="409" t="s">
        <v>441</v>
      </c>
      <c r="D306" s="410" t="s">
        <v>3472</v>
      </c>
      <c r="E306" s="409" t="s">
        <v>4252</v>
      </c>
      <c r="F306" s="410" t="s">
        <v>4253</v>
      </c>
      <c r="G306" s="409" t="s">
        <v>4114</v>
      </c>
      <c r="H306" s="409" t="s">
        <v>4115</v>
      </c>
      <c r="I306" s="411">
        <v>363</v>
      </c>
      <c r="J306" s="411">
        <v>1</v>
      </c>
      <c r="K306" s="412">
        <v>363</v>
      </c>
    </row>
    <row r="307" spans="1:11" ht="14.4" customHeight="1" x14ac:dyDescent="0.3">
      <c r="A307" s="407" t="s">
        <v>436</v>
      </c>
      <c r="B307" s="408" t="s">
        <v>437</v>
      </c>
      <c r="C307" s="409" t="s">
        <v>441</v>
      </c>
      <c r="D307" s="410" t="s">
        <v>3472</v>
      </c>
      <c r="E307" s="409" t="s">
        <v>4252</v>
      </c>
      <c r="F307" s="410" t="s">
        <v>4253</v>
      </c>
      <c r="G307" s="409" t="s">
        <v>4116</v>
      </c>
      <c r="H307" s="409" t="s">
        <v>4117</v>
      </c>
      <c r="I307" s="411">
        <v>14266</v>
      </c>
      <c r="J307" s="411">
        <v>1</v>
      </c>
      <c r="K307" s="412">
        <v>14266</v>
      </c>
    </row>
    <row r="308" spans="1:11" ht="14.4" customHeight="1" x14ac:dyDescent="0.3">
      <c r="A308" s="407" t="s">
        <v>436</v>
      </c>
      <c r="B308" s="408" t="s">
        <v>437</v>
      </c>
      <c r="C308" s="409" t="s">
        <v>441</v>
      </c>
      <c r="D308" s="410" t="s">
        <v>3472</v>
      </c>
      <c r="E308" s="409" t="s">
        <v>4252</v>
      </c>
      <c r="F308" s="410" t="s">
        <v>4253</v>
      </c>
      <c r="G308" s="409" t="s">
        <v>4118</v>
      </c>
      <c r="H308" s="409" t="s">
        <v>4119</v>
      </c>
      <c r="I308" s="411">
        <v>5558.75</v>
      </c>
      <c r="J308" s="411">
        <v>1</v>
      </c>
      <c r="K308" s="412">
        <v>5558.75</v>
      </c>
    </row>
    <row r="309" spans="1:11" ht="14.4" customHeight="1" x14ac:dyDescent="0.3">
      <c r="A309" s="407" t="s">
        <v>436</v>
      </c>
      <c r="B309" s="408" t="s">
        <v>437</v>
      </c>
      <c r="C309" s="409" t="s">
        <v>441</v>
      </c>
      <c r="D309" s="410" t="s">
        <v>3472</v>
      </c>
      <c r="E309" s="409" t="s">
        <v>4252</v>
      </c>
      <c r="F309" s="410" t="s">
        <v>4253</v>
      </c>
      <c r="G309" s="409" t="s">
        <v>4120</v>
      </c>
      <c r="H309" s="409" t="s">
        <v>4121</v>
      </c>
      <c r="I309" s="411">
        <v>4962.21</v>
      </c>
      <c r="J309" s="411">
        <v>6</v>
      </c>
      <c r="K309" s="412">
        <v>29773.279999999999</v>
      </c>
    </row>
    <row r="310" spans="1:11" ht="14.4" customHeight="1" x14ac:dyDescent="0.3">
      <c r="A310" s="407" t="s">
        <v>436</v>
      </c>
      <c r="B310" s="408" t="s">
        <v>437</v>
      </c>
      <c r="C310" s="409" t="s">
        <v>441</v>
      </c>
      <c r="D310" s="410" t="s">
        <v>3472</v>
      </c>
      <c r="E310" s="409" t="s">
        <v>4252</v>
      </c>
      <c r="F310" s="410" t="s">
        <v>4253</v>
      </c>
      <c r="G310" s="409" t="s">
        <v>4122</v>
      </c>
      <c r="H310" s="409" t="s">
        <v>4123</v>
      </c>
      <c r="I310" s="411">
        <v>447.7</v>
      </c>
      <c r="J310" s="411">
        <v>1</v>
      </c>
      <c r="K310" s="412">
        <v>447.7</v>
      </c>
    </row>
    <row r="311" spans="1:11" ht="14.4" customHeight="1" x14ac:dyDescent="0.3">
      <c r="A311" s="407" t="s">
        <v>436</v>
      </c>
      <c r="B311" s="408" t="s">
        <v>437</v>
      </c>
      <c r="C311" s="409" t="s">
        <v>441</v>
      </c>
      <c r="D311" s="410" t="s">
        <v>3472</v>
      </c>
      <c r="E311" s="409" t="s">
        <v>4252</v>
      </c>
      <c r="F311" s="410" t="s">
        <v>4253</v>
      </c>
      <c r="G311" s="409" t="s">
        <v>4124</v>
      </c>
      <c r="H311" s="409" t="s">
        <v>4125</v>
      </c>
      <c r="I311" s="411">
        <v>2065.3000000000002</v>
      </c>
      <c r="J311" s="411">
        <v>3</v>
      </c>
      <c r="K311" s="412">
        <v>6195.9000000000005</v>
      </c>
    </row>
    <row r="312" spans="1:11" ht="14.4" customHeight="1" x14ac:dyDescent="0.3">
      <c r="A312" s="407" t="s">
        <v>436</v>
      </c>
      <c r="B312" s="408" t="s">
        <v>437</v>
      </c>
      <c r="C312" s="409" t="s">
        <v>441</v>
      </c>
      <c r="D312" s="410" t="s">
        <v>3472</v>
      </c>
      <c r="E312" s="409" t="s">
        <v>4252</v>
      </c>
      <c r="F312" s="410" t="s">
        <v>4253</v>
      </c>
      <c r="G312" s="409" t="s">
        <v>4126</v>
      </c>
      <c r="H312" s="409" t="s">
        <v>4127</v>
      </c>
      <c r="I312" s="411">
        <v>2546.7199999999998</v>
      </c>
      <c r="J312" s="411">
        <v>2</v>
      </c>
      <c r="K312" s="412">
        <v>5093.4399999999996</v>
      </c>
    </row>
    <row r="313" spans="1:11" ht="14.4" customHeight="1" x14ac:dyDescent="0.3">
      <c r="A313" s="407" t="s">
        <v>436</v>
      </c>
      <c r="B313" s="408" t="s">
        <v>437</v>
      </c>
      <c r="C313" s="409" t="s">
        <v>441</v>
      </c>
      <c r="D313" s="410" t="s">
        <v>3472</v>
      </c>
      <c r="E313" s="409" t="s">
        <v>4252</v>
      </c>
      <c r="F313" s="410" t="s">
        <v>4253</v>
      </c>
      <c r="G313" s="409" t="s">
        <v>4128</v>
      </c>
      <c r="H313" s="409" t="s">
        <v>4129</v>
      </c>
      <c r="I313" s="411">
        <v>9374.0349999999999</v>
      </c>
      <c r="J313" s="411">
        <v>6</v>
      </c>
      <c r="K313" s="412">
        <v>56244.2</v>
      </c>
    </row>
    <row r="314" spans="1:11" ht="14.4" customHeight="1" x14ac:dyDescent="0.3">
      <c r="A314" s="407" t="s">
        <v>436</v>
      </c>
      <c r="B314" s="408" t="s">
        <v>437</v>
      </c>
      <c r="C314" s="409" t="s">
        <v>441</v>
      </c>
      <c r="D314" s="410" t="s">
        <v>3472</v>
      </c>
      <c r="E314" s="409" t="s">
        <v>4252</v>
      </c>
      <c r="F314" s="410" t="s">
        <v>4253</v>
      </c>
      <c r="G314" s="409" t="s">
        <v>4130</v>
      </c>
      <c r="H314" s="409" t="s">
        <v>4131</v>
      </c>
      <c r="I314" s="411">
        <v>12620.25</v>
      </c>
      <c r="J314" s="411">
        <v>3</v>
      </c>
      <c r="K314" s="412">
        <v>37861</v>
      </c>
    </row>
    <row r="315" spans="1:11" ht="14.4" customHeight="1" x14ac:dyDescent="0.3">
      <c r="A315" s="407" t="s">
        <v>436</v>
      </c>
      <c r="B315" s="408" t="s">
        <v>437</v>
      </c>
      <c r="C315" s="409" t="s">
        <v>441</v>
      </c>
      <c r="D315" s="410" t="s">
        <v>3472</v>
      </c>
      <c r="E315" s="409" t="s">
        <v>4252</v>
      </c>
      <c r="F315" s="410" t="s">
        <v>4253</v>
      </c>
      <c r="G315" s="409" t="s">
        <v>4132</v>
      </c>
      <c r="H315" s="409" t="s">
        <v>4133</v>
      </c>
      <c r="I315" s="411">
        <v>4961.6049999999996</v>
      </c>
      <c r="J315" s="411">
        <v>6</v>
      </c>
      <c r="K315" s="412">
        <v>29769.629999999997</v>
      </c>
    </row>
    <row r="316" spans="1:11" ht="14.4" customHeight="1" x14ac:dyDescent="0.3">
      <c r="A316" s="407" t="s">
        <v>436</v>
      </c>
      <c r="B316" s="408" t="s">
        <v>437</v>
      </c>
      <c r="C316" s="409" t="s">
        <v>441</v>
      </c>
      <c r="D316" s="410" t="s">
        <v>3472</v>
      </c>
      <c r="E316" s="409" t="s">
        <v>4252</v>
      </c>
      <c r="F316" s="410" t="s">
        <v>4253</v>
      </c>
      <c r="G316" s="409" t="s">
        <v>4134</v>
      </c>
      <c r="H316" s="409" t="s">
        <v>4135</v>
      </c>
      <c r="I316" s="411">
        <v>8846.3349999999991</v>
      </c>
      <c r="J316" s="411">
        <v>2</v>
      </c>
      <c r="K316" s="412">
        <v>17692.669999999998</v>
      </c>
    </row>
    <row r="317" spans="1:11" ht="14.4" customHeight="1" x14ac:dyDescent="0.3">
      <c r="A317" s="407" t="s">
        <v>436</v>
      </c>
      <c r="B317" s="408" t="s">
        <v>437</v>
      </c>
      <c r="C317" s="409" t="s">
        <v>441</v>
      </c>
      <c r="D317" s="410" t="s">
        <v>3472</v>
      </c>
      <c r="E317" s="409" t="s">
        <v>4252</v>
      </c>
      <c r="F317" s="410" t="s">
        <v>4253</v>
      </c>
      <c r="G317" s="409" t="s">
        <v>4136</v>
      </c>
      <c r="H317" s="409" t="s">
        <v>4137</v>
      </c>
      <c r="I317" s="411">
        <v>1725</v>
      </c>
      <c r="J317" s="411">
        <v>1</v>
      </c>
      <c r="K317" s="412">
        <v>1725</v>
      </c>
    </row>
    <row r="318" spans="1:11" ht="14.4" customHeight="1" x14ac:dyDescent="0.3">
      <c r="A318" s="407" t="s">
        <v>436</v>
      </c>
      <c r="B318" s="408" t="s">
        <v>437</v>
      </c>
      <c r="C318" s="409" t="s">
        <v>441</v>
      </c>
      <c r="D318" s="410" t="s">
        <v>3472</v>
      </c>
      <c r="E318" s="409" t="s">
        <v>4252</v>
      </c>
      <c r="F318" s="410" t="s">
        <v>4253</v>
      </c>
      <c r="G318" s="409" t="s">
        <v>4138</v>
      </c>
      <c r="H318" s="409" t="s">
        <v>4139</v>
      </c>
      <c r="I318" s="411">
        <v>2429.56</v>
      </c>
      <c r="J318" s="411">
        <v>3</v>
      </c>
      <c r="K318" s="412">
        <v>7288.68</v>
      </c>
    </row>
    <row r="319" spans="1:11" ht="14.4" customHeight="1" x14ac:dyDescent="0.3">
      <c r="A319" s="407" t="s">
        <v>436</v>
      </c>
      <c r="B319" s="408" t="s">
        <v>437</v>
      </c>
      <c r="C319" s="409" t="s">
        <v>441</v>
      </c>
      <c r="D319" s="410" t="s">
        <v>3472</v>
      </c>
      <c r="E319" s="409" t="s">
        <v>4252</v>
      </c>
      <c r="F319" s="410" t="s">
        <v>4253</v>
      </c>
      <c r="G319" s="409" t="s">
        <v>4140</v>
      </c>
      <c r="H319" s="409" t="s">
        <v>4141</v>
      </c>
      <c r="I319" s="411">
        <v>2330.5</v>
      </c>
      <c r="J319" s="411">
        <v>1</v>
      </c>
      <c r="K319" s="412">
        <v>2330.5</v>
      </c>
    </row>
    <row r="320" spans="1:11" ht="14.4" customHeight="1" x14ac:dyDescent="0.3">
      <c r="A320" s="407" t="s">
        <v>436</v>
      </c>
      <c r="B320" s="408" t="s">
        <v>437</v>
      </c>
      <c r="C320" s="409" t="s">
        <v>441</v>
      </c>
      <c r="D320" s="410" t="s">
        <v>3472</v>
      </c>
      <c r="E320" s="409" t="s">
        <v>4252</v>
      </c>
      <c r="F320" s="410" t="s">
        <v>4253</v>
      </c>
      <c r="G320" s="409" t="s">
        <v>4142</v>
      </c>
      <c r="H320" s="409" t="s">
        <v>4143</v>
      </c>
      <c r="I320" s="411">
        <v>2065.3000000000002</v>
      </c>
      <c r="J320" s="411">
        <v>2</v>
      </c>
      <c r="K320" s="412">
        <v>4130.6000000000004</v>
      </c>
    </row>
    <row r="321" spans="1:11" ht="14.4" customHeight="1" x14ac:dyDescent="0.3">
      <c r="A321" s="407" t="s">
        <v>436</v>
      </c>
      <c r="B321" s="408" t="s">
        <v>437</v>
      </c>
      <c r="C321" s="409" t="s">
        <v>441</v>
      </c>
      <c r="D321" s="410" t="s">
        <v>3472</v>
      </c>
      <c r="E321" s="409" t="s">
        <v>4252</v>
      </c>
      <c r="F321" s="410" t="s">
        <v>4253</v>
      </c>
      <c r="G321" s="409" t="s">
        <v>4144</v>
      </c>
      <c r="H321" s="409" t="s">
        <v>4145</v>
      </c>
      <c r="I321" s="411">
        <v>13632.47</v>
      </c>
      <c r="J321" s="411">
        <v>3</v>
      </c>
      <c r="K321" s="412">
        <v>40897.409999999996</v>
      </c>
    </row>
    <row r="322" spans="1:11" ht="14.4" customHeight="1" x14ac:dyDescent="0.3">
      <c r="A322" s="407" t="s">
        <v>436</v>
      </c>
      <c r="B322" s="408" t="s">
        <v>437</v>
      </c>
      <c r="C322" s="409" t="s">
        <v>441</v>
      </c>
      <c r="D322" s="410" t="s">
        <v>3472</v>
      </c>
      <c r="E322" s="409" t="s">
        <v>4252</v>
      </c>
      <c r="F322" s="410" t="s">
        <v>4253</v>
      </c>
      <c r="G322" s="409" t="s">
        <v>4146</v>
      </c>
      <c r="H322" s="409" t="s">
        <v>4147</v>
      </c>
      <c r="I322" s="411">
        <v>40.67</v>
      </c>
      <c r="J322" s="411">
        <v>60</v>
      </c>
      <c r="K322" s="412">
        <v>2440</v>
      </c>
    </row>
    <row r="323" spans="1:11" ht="14.4" customHeight="1" x14ac:dyDescent="0.3">
      <c r="A323" s="407" t="s">
        <v>436</v>
      </c>
      <c r="B323" s="408" t="s">
        <v>437</v>
      </c>
      <c r="C323" s="409" t="s">
        <v>441</v>
      </c>
      <c r="D323" s="410" t="s">
        <v>3472</v>
      </c>
      <c r="E323" s="409" t="s">
        <v>4252</v>
      </c>
      <c r="F323" s="410" t="s">
        <v>4253</v>
      </c>
      <c r="G323" s="409" t="s">
        <v>4148</v>
      </c>
      <c r="H323" s="409" t="s">
        <v>4149</v>
      </c>
      <c r="I323" s="411">
        <v>0.02</v>
      </c>
      <c r="J323" s="411">
        <v>24000</v>
      </c>
      <c r="K323" s="412">
        <v>568.82000000000005</v>
      </c>
    </row>
    <row r="324" spans="1:11" ht="14.4" customHeight="1" x14ac:dyDescent="0.3">
      <c r="A324" s="407" t="s">
        <v>436</v>
      </c>
      <c r="B324" s="408" t="s">
        <v>437</v>
      </c>
      <c r="C324" s="409" t="s">
        <v>441</v>
      </c>
      <c r="D324" s="410" t="s">
        <v>3472</v>
      </c>
      <c r="E324" s="409" t="s">
        <v>4252</v>
      </c>
      <c r="F324" s="410" t="s">
        <v>4253</v>
      </c>
      <c r="G324" s="409" t="s">
        <v>4150</v>
      </c>
      <c r="H324" s="409" t="s">
        <v>4151</v>
      </c>
      <c r="I324" s="411">
        <v>1983.68</v>
      </c>
      <c r="J324" s="411">
        <v>4</v>
      </c>
      <c r="K324" s="412">
        <v>7934.74</v>
      </c>
    </row>
    <row r="325" spans="1:11" ht="14.4" customHeight="1" x14ac:dyDescent="0.3">
      <c r="A325" s="407" t="s">
        <v>436</v>
      </c>
      <c r="B325" s="408" t="s">
        <v>437</v>
      </c>
      <c r="C325" s="409" t="s">
        <v>441</v>
      </c>
      <c r="D325" s="410" t="s">
        <v>3472</v>
      </c>
      <c r="E325" s="409" t="s">
        <v>4252</v>
      </c>
      <c r="F325" s="410" t="s">
        <v>4253</v>
      </c>
      <c r="G325" s="409" t="s">
        <v>4152</v>
      </c>
      <c r="H325" s="409" t="s">
        <v>4153</v>
      </c>
      <c r="I325" s="411">
        <v>2065.3000000000002</v>
      </c>
      <c r="J325" s="411">
        <v>1</v>
      </c>
      <c r="K325" s="412">
        <v>2065.3000000000002</v>
      </c>
    </row>
    <row r="326" spans="1:11" ht="14.4" customHeight="1" x14ac:dyDescent="0.3">
      <c r="A326" s="407" t="s">
        <v>436</v>
      </c>
      <c r="B326" s="408" t="s">
        <v>437</v>
      </c>
      <c r="C326" s="409" t="s">
        <v>441</v>
      </c>
      <c r="D326" s="410" t="s">
        <v>3472</v>
      </c>
      <c r="E326" s="409" t="s">
        <v>4252</v>
      </c>
      <c r="F326" s="410" t="s">
        <v>4253</v>
      </c>
      <c r="G326" s="409" t="s">
        <v>4154</v>
      </c>
      <c r="H326" s="409" t="s">
        <v>4155</v>
      </c>
      <c r="I326" s="411">
        <v>21562</v>
      </c>
      <c r="J326" s="411">
        <v>2</v>
      </c>
      <c r="K326" s="412">
        <v>43124</v>
      </c>
    </row>
    <row r="327" spans="1:11" ht="14.4" customHeight="1" x14ac:dyDescent="0.3">
      <c r="A327" s="407" t="s">
        <v>436</v>
      </c>
      <c r="B327" s="408" t="s">
        <v>437</v>
      </c>
      <c r="C327" s="409" t="s">
        <v>441</v>
      </c>
      <c r="D327" s="410" t="s">
        <v>3472</v>
      </c>
      <c r="E327" s="409" t="s">
        <v>4252</v>
      </c>
      <c r="F327" s="410" t="s">
        <v>4253</v>
      </c>
      <c r="G327" s="409" t="s">
        <v>4156</v>
      </c>
      <c r="H327" s="409" t="s">
        <v>4157</v>
      </c>
      <c r="I327" s="411">
        <v>5558.74</v>
      </c>
      <c r="J327" s="411">
        <v>1</v>
      </c>
      <c r="K327" s="412">
        <v>5558.74</v>
      </c>
    </row>
    <row r="328" spans="1:11" ht="14.4" customHeight="1" x14ac:dyDescent="0.3">
      <c r="A328" s="407" t="s">
        <v>436</v>
      </c>
      <c r="B328" s="408" t="s">
        <v>437</v>
      </c>
      <c r="C328" s="409" t="s">
        <v>441</v>
      </c>
      <c r="D328" s="410" t="s">
        <v>3472</v>
      </c>
      <c r="E328" s="409" t="s">
        <v>4252</v>
      </c>
      <c r="F328" s="410" t="s">
        <v>4253</v>
      </c>
      <c r="G328" s="409" t="s">
        <v>4158</v>
      </c>
      <c r="H328" s="409" t="s">
        <v>4159</v>
      </c>
      <c r="I328" s="411">
        <v>40285.74</v>
      </c>
      <c r="J328" s="411">
        <v>1</v>
      </c>
      <c r="K328" s="412">
        <v>40285.74</v>
      </c>
    </row>
    <row r="329" spans="1:11" ht="14.4" customHeight="1" x14ac:dyDescent="0.3">
      <c r="A329" s="407" t="s">
        <v>436</v>
      </c>
      <c r="B329" s="408" t="s">
        <v>437</v>
      </c>
      <c r="C329" s="409" t="s">
        <v>441</v>
      </c>
      <c r="D329" s="410" t="s">
        <v>3472</v>
      </c>
      <c r="E329" s="409" t="s">
        <v>4252</v>
      </c>
      <c r="F329" s="410" t="s">
        <v>4253</v>
      </c>
      <c r="G329" s="409" t="s">
        <v>4160</v>
      </c>
      <c r="H329" s="409" t="s">
        <v>4161</v>
      </c>
      <c r="I329" s="411">
        <v>9861.5</v>
      </c>
      <c r="J329" s="411">
        <v>1</v>
      </c>
      <c r="K329" s="412">
        <v>9861.5</v>
      </c>
    </row>
    <row r="330" spans="1:11" ht="14.4" customHeight="1" x14ac:dyDescent="0.3">
      <c r="A330" s="407" t="s">
        <v>436</v>
      </c>
      <c r="B330" s="408" t="s">
        <v>437</v>
      </c>
      <c r="C330" s="409" t="s">
        <v>441</v>
      </c>
      <c r="D330" s="410" t="s">
        <v>3472</v>
      </c>
      <c r="E330" s="409" t="s">
        <v>4252</v>
      </c>
      <c r="F330" s="410" t="s">
        <v>4253</v>
      </c>
      <c r="G330" s="409" t="s">
        <v>4162</v>
      </c>
      <c r="H330" s="409" t="s">
        <v>4163</v>
      </c>
      <c r="I330" s="411">
        <v>8655.5300000000007</v>
      </c>
      <c r="J330" s="411">
        <v>2</v>
      </c>
      <c r="K330" s="412">
        <v>17311.060000000001</v>
      </c>
    </row>
    <row r="331" spans="1:11" ht="14.4" customHeight="1" x14ac:dyDescent="0.3">
      <c r="A331" s="407" t="s">
        <v>436</v>
      </c>
      <c r="B331" s="408" t="s">
        <v>437</v>
      </c>
      <c r="C331" s="409" t="s">
        <v>441</v>
      </c>
      <c r="D331" s="410" t="s">
        <v>3472</v>
      </c>
      <c r="E331" s="409" t="s">
        <v>4252</v>
      </c>
      <c r="F331" s="410" t="s">
        <v>4253</v>
      </c>
      <c r="G331" s="409" t="s">
        <v>4164</v>
      </c>
      <c r="H331" s="409" t="s">
        <v>4165</v>
      </c>
      <c r="I331" s="411">
        <v>3729.64</v>
      </c>
      <c r="J331" s="411">
        <v>1</v>
      </c>
      <c r="K331" s="412">
        <v>3729.64</v>
      </c>
    </row>
    <row r="332" spans="1:11" ht="14.4" customHeight="1" x14ac:dyDescent="0.3">
      <c r="A332" s="407" t="s">
        <v>436</v>
      </c>
      <c r="B332" s="408" t="s">
        <v>437</v>
      </c>
      <c r="C332" s="409" t="s">
        <v>441</v>
      </c>
      <c r="D332" s="410" t="s">
        <v>3472</v>
      </c>
      <c r="E332" s="409" t="s">
        <v>4252</v>
      </c>
      <c r="F332" s="410" t="s">
        <v>4253</v>
      </c>
      <c r="G332" s="409" t="s">
        <v>4166</v>
      </c>
      <c r="H332" s="409" t="s">
        <v>4167</v>
      </c>
      <c r="I332" s="411">
        <v>2546.7199999999998</v>
      </c>
      <c r="J332" s="411">
        <v>1</v>
      </c>
      <c r="K332" s="412">
        <v>2546.7199999999998</v>
      </c>
    </row>
    <row r="333" spans="1:11" ht="14.4" customHeight="1" x14ac:dyDescent="0.3">
      <c r="A333" s="407" t="s">
        <v>436</v>
      </c>
      <c r="B333" s="408" t="s">
        <v>437</v>
      </c>
      <c r="C333" s="409" t="s">
        <v>441</v>
      </c>
      <c r="D333" s="410" t="s">
        <v>3472</v>
      </c>
      <c r="E333" s="409" t="s">
        <v>4252</v>
      </c>
      <c r="F333" s="410" t="s">
        <v>4253</v>
      </c>
      <c r="G333" s="409" t="s">
        <v>4168</v>
      </c>
      <c r="H333" s="409" t="s">
        <v>4169</v>
      </c>
      <c r="I333" s="411">
        <v>519.09</v>
      </c>
      <c r="J333" s="411">
        <v>13</v>
      </c>
      <c r="K333" s="412">
        <v>6748.17</v>
      </c>
    </row>
    <row r="334" spans="1:11" ht="14.4" customHeight="1" x14ac:dyDescent="0.3">
      <c r="A334" s="407" t="s">
        <v>436</v>
      </c>
      <c r="B334" s="408" t="s">
        <v>437</v>
      </c>
      <c r="C334" s="409" t="s">
        <v>441</v>
      </c>
      <c r="D334" s="410" t="s">
        <v>3472</v>
      </c>
      <c r="E334" s="409" t="s">
        <v>4252</v>
      </c>
      <c r="F334" s="410" t="s">
        <v>4253</v>
      </c>
      <c r="G334" s="409" t="s">
        <v>4170</v>
      </c>
      <c r="H334" s="409" t="s">
        <v>4171</v>
      </c>
      <c r="I334" s="411">
        <v>7728.9949999999999</v>
      </c>
      <c r="J334" s="411">
        <v>4</v>
      </c>
      <c r="K334" s="412">
        <v>30915.989999999998</v>
      </c>
    </row>
    <row r="335" spans="1:11" ht="14.4" customHeight="1" x14ac:dyDescent="0.3">
      <c r="A335" s="407" t="s">
        <v>436</v>
      </c>
      <c r="B335" s="408" t="s">
        <v>437</v>
      </c>
      <c r="C335" s="409" t="s">
        <v>441</v>
      </c>
      <c r="D335" s="410" t="s">
        <v>3472</v>
      </c>
      <c r="E335" s="409" t="s">
        <v>4252</v>
      </c>
      <c r="F335" s="410" t="s">
        <v>4253</v>
      </c>
      <c r="G335" s="409" t="s">
        <v>4172</v>
      </c>
      <c r="H335" s="409" t="s">
        <v>4173</v>
      </c>
      <c r="I335" s="411">
        <v>5977.4</v>
      </c>
      <c r="J335" s="411">
        <v>2</v>
      </c>
      <c r="K335" s="412">
        <v>11954.8</v>
      </c>
    </row>
    <row r="336" spans="1:11" ht="14.4" customHeight="1" x14ac:dyDescent="0.3">
      <c r="A336" s="407" t="s">
        <v>436</v>
      </c>
      <c r="B336" s="408" t="s">
        <v>437</v>
      </c>
      <c r="C336" s="409" t="s">
        <v>441</v>
      </c>
      <c r="D336" s="410" t="s">
        <v>3472</v>
      </c>
      <c r="E336" s="409" t="s">
        <v>4252</v>
      </c>
      <c r="F336" s="410" t="s">
        <v>4253</v>
      </c>
      <c r="G336" s="409" t="s">
        <v>4174</v>
      </c>
      <c r="H336" s="409" t="s">
        <v>4175</v>
      </c>
      <c r="I336" s="411">
        <v>2662</v>
      </c>
      <c r="J336" s="411">
        <v>1</v>
      </c>
      <c r="K336" s="412">
        <v>2662</v>
      </c>
    </row>
    <row r="337" spans="1:11" ht="14.4" customHeight="1" x14ac:dyDescent="0.3">
      <c r="A337" s="407" t="s">
        <v>436</v>
      </c>
      <c r="B337" s="408" t="s">
        <v>437</v>
      </c>
      <c r="C337" s="409" t="s">
        <v>441</v>
      </c>
      <c r="D337" s="410" t="s">
        <v>3472</v>
      </c>
      <c r="E337" s="409" t="s">
        <v>4252</v>
      </c>
      <c r="F337" s="410" t="s">
        <v>4253</v>
      </c>
      <c r="G337" s="409" t="s">
        <v>4176</v>
      </c>
      <c r="H337" s="409" t="s">
        <v>4177</v>
      </c>
      <c r="I337" s="411">
        <v>4961.01</v>
      </c>
      <c r="J337" s="411">
        <v>4</v>
      </c>
      <c r="K337" s="412">
        <v>19844.02</v>
      </c>
    </row>
    <row r="338" spans="1:11" ht="14.4" customHeight="1" x14ac:dyDescent="0.3">
      <c r="A338" s="407" t="s">
        <v>436</v>
      </c>
      <c r="B338" s="408" t="s">
        <v>437</v>
      </c>
      <c r="C338" s="409" t="s">
        <v>441</v>
      </c>
      <c r="D338" s="410" t="s">
        <v>3472</v>
      </c>
      <c r="E338" s="409" t="s">
        <v>4252</v>
      </c>
      <c r="F338" s="410" t="s">
        <v>4253</v>
      </c>
      <c r="G338" s="409" t="s">
        <v>4178</v>
      </c>
      <c r="H338" s="409" t="s">
        <v>4179</v>
      </c>
      <c r="I338" s="411">
        <v>9680.01</v>
      </c>
      <c r="J338" s="411">
        <v>1</v>
      </c>
      <c r="K338" s="412">
        <v>9680.01</v>
      </c>
    </row>
    <row r="339" spans="1:11" ht="14.4" customHeight="1" x14ac:dyDescent="0.3">
      <c r="A339" s="407" t="s">
        <v>436</v>
      </c>
      <c r="B339" s="408" t="s">
        <v>437</v>
      </c>
      <c r="C339" s="409" t="s">
        <v>441</v>
      </c>
      <c r="D339" s="410" t="s">
        <v>3472</v>
      </c>
      <c r="E339" s="409" t="s">
        <v>4252</v>
      </c>
      <c r="F339" s="410" t="s">
        <v>4253</v>
      </c>
      <c r="G339" s="409" t="s">
        <v>4180</v>
      </c>
      <c r="H339" s="409" t="s">
        <v>4181</v>
      </c>
      <c r="I339" s="411">
        <v>8846.35</v>
      </c>
      <c r="J339" s="411">
        <v>1</v>
      </c>
      <c r="K339" s="412">
        <v>8846.35</v>
      </c>
    </row>
    <row r="340" spans="1:11" ht="14.4" customHeight="1" x14ac:dyDescent="0.3">
      <c r="A340" s="407" t="s">
        <v>436</v>
      </c>
      <c r="B340" s="408" t="s">
        <v>437</v>
      </c>
      <c r="C340" s="409" t="s">
        <v>441</v>
      </c>
      <c r="D340" s="410" t="s">
        <v>3472</v>
      </c>
      <c r="E340" s="409" t="s">
        <v>4252</v>
      </c>
      <c r="F340" s="410" t="s">
        <v>4253</v>
      </c>
      <c r="G340" s="409" t="s">
        <v>4182</v>
      </c>
      <c r="H340" s="409" t="s">
        <v>4183</v>
      </c>
      <c r="I340" s="411">
        <v>4542.34</v>
      </c>
      <c r="J340" s="411">
        <v>1</v>
      </c>
      <c r="K340" s="412">
        <v>4542.34</v>
      </c>
    </row>
    <row r="341" spans="1:11" ht="14.4" customHeight="1" x14ac:dyDescent="0.3">
      <c r="A341" s="407" t="s">
        <v>436</v>
      </c>
      <c r="B341" s="408" t="s">
        <v>437</v>
      </c>
      <c r="C341" s="409" t="s">
        <v>441</v>
      </c>
      <c r="D341" s="410" t="s">
        <v>3472</v>
      </c>
      <c r="E341" s="409" t="s">
        <v>4252</v>
      </c>
      <c r="F341" s="410" t="s">
        <v>4253</v>
      </c>
      <c r="G341" s="409" t="s">
        <v>4184</v>
      </c>
      <c r="H341" s="409" t="s">
        <v>4185</v>
      </c>
      <c r="I341" s="411">
        <v>6634.44</v>
      </c>
      <c r="J341" s="411">
        <v>3</v>
      </c>
      <c r="K341" s="412">
        <v>19903.310000000001</v>
      </c>
    </row>
    <row r="342" spans="1:11" ht="14.4" customHeight="1" x14ac:dyDescent="0.3">
      <c r="A342" s="407" t="s">
        <v>436</v>
      </c>
      <c r="B342" s="408" t="s">
        <v>437</v>
      </c>
      <c r="C342" s="409" t="s">
        <v>441</v>
      </c>
      <c r="D342" s="410" t="s">
        <v>3472</v>
      </c>
      <c r="E342" s="409" t="s">
        <v>4252</v>
      </c>
      <c r="F342" s="410" t="s">
        <v>4253</v>
      </c>
      <c r="G342" s="409" t="s">
        <v>4186</v>
      </c>
      <c r="H342" s="409" t="s">
        <v>4187</v>
      </c>
      <c r="I342" s="411">
        <v>2546.7199999999998</v>
      </c>
      <c r="J342" s="411">
        <v>8</v>
      </c>
      <c r="K342" s="412">
        <v>20373.78</v>
      </c>
    </row>
    <row r="343" spans="1:11" ht="14.4" customHeight="1" x14ac:dyDescent="0.3">
      <c r="A343" s="407" t="s">
        <v>436</v>
      </c>
      <c r="B343" s="408" t="s">
        <v>437</v>
      </c>
      <c r="C343" s="409" t="s">
        <v>441</v>
      </c>
      <c r="D343" s="410" t="s">
        <v>3472</v>
      </c>
      <c r="E343" s="409" t="s">
        <v>4252</v>
      </c>
      <c r="F343" s="410" t="s">
        <v>4253</v>
      </c>
      <c r="G343" s="409" t="s">
        <v>4188</v>
      </c>
      <c r="H343" s="409" t="s">
        <v>4189</v>
      </c>
      <c r="I343" s="411">
        <v>2065.3000000000002</v>
      </c>
      <c r="J343" s="411">
        <v>2</v>
      </c>
      <c r="K343" s="412">
        <v>4130.6000000000004</v>
      </c>
    </row>
    <row r="344" spans="1:11" ht="14.4" customHeight="1" x14ac:dyDescent="0.3">
      <c r="A344" s="407" t="s">
        <v>436</v>
      </c>
      <c r="B344" s="408" t="s">
        <v>437</v>
      </c>
      <c r="C344" s="409" t="s">
        <v>441</v>
      </c>
      <c r="D344" s="410" t="s">
        <v>3472</v>
      </c>
      <c r="E344" s="409" t="s">
        <v>4252</v>
      </c>
      <c r="F344" s="410" t="s">
        <v>4253</v>
      </c>
      <c r="G344" s="409" t="s">
        <v>4190</v>
      </c>
      <c r="H344" s="409" t="s">
        <v>4191</v>
      </c>
      <c r="I344" s="411">
        <v>1741.04</v>
      </c>
      <c r="J344" s="411">
        <v>2</v>
      </c>
      <c r="K344" s="412">
        <v>3482.08</v>
      </c>
    </row>
    <row r="345" spans="1:11" ht="14.4" customHeight="1" x14ac:dyDescent="0.3">
      <c r="A345" s="407" t="s">
        <v>436</v>
      </c>
      <c r="B345" s="408" t="s">
        <v>437</v>
      </c>
      <c r="C345" s="409" t="s">
        <v>441</v>
      </c>
      <c r="D345" s="410" t="s">
        <v>3472</v>
      </c>
      <c r="E345" s="409" t="s">
        <v>4252</v>
      </c>
      <c r="F345" s="410" t="s">
        <v>4253</v>
      </c>
      <c r="G345" s="409" t="s">
        <v>4192</v>
      </c>
      <c r="H345" s="409" t="s">
        <v>4193</v>
      </c>
      <c r="I345" s="411">
        <v>3688</v>
      </c>
      <c r="J345" s="411">
        <v>1</v>
      </c>
      <c r="K345" s="412">
        <v>3688</v>
      </c>
    </row>
    <row r="346" spans="1:11" ht="14.4" customHeight="1" x14ac:dyDescent="0.3">
      <c r="A346" s="407" t="s">
        <v>436</v>
      </c>
      <c r="B346" s="408" t="s">
        <v>437</v>
      </c>
      <c r="C346" s="409" t="s">
        <v>441</v>
      </c>
      <c r="D346" s="410" t="s">
        <v>3472</v>
      </c>
      <c r="E346" s="409" t="s">
        <v>4252</v>
      </c>
      <c r="F346" s="410" t="s">
        <v>4253</v>
      </c>
      <c r="G346" s="409" t="s">
        <v>4194</v>
      </c>
      <c r="H346" s="409" t="s">
        <v>4195</v>
      </c>
      <c r="I346" s="411">
        <v>94.38</v>
      </c>
      <c r="J346" s="411">
        <v>1</v>
      </c>
      <c r="K346" s="412">
        <v>94.38</v>
      </c>
    </row>
    <row r="347" spans="1:11" ht="14.4" customHeight="1" x14ac:dyDescent="0.3">
      <c r="A347" s="407" t="s">
        <v>436</v>
      </c>
      <c r="B347" s="408" t="s">
        <v>437</v>
      </c>
      <c r="C347" s="409" t="s">
        <v>441</v>
      </c>
      <c r="D347" s="410" t="s">
        <v>3472</v>
      </c>
      <c r="E347" s="409" t="s">
        <v>4252</v>
      </c>
      <c r="F347" s="410" t="s">
        <v>4253</v>
      </c>
      <c r="G347" s="409" t="s">
        <v>4196</v>
      </c>
      <c r="H347" s="409" t="s">
        <v>4197</v>
      </c>
      <c r="I347" s="411">
        <v>6754.23</v>
      </c>
      <c r="J347" s="411">
        <v>1</v>
      </c>
      <c r="K347" s="412">
        <v>6754.23</v>
      </c>
    </row>
    <row r="348" spans="1:11" ht="14.4" customHeight="1" x14ac:dyDescent="0.3">
      <c r="A348" s="407" t="s">
        <v>436</v>
      </c>
      <c r="B348" s="408" t="s">
        <v>437</v>
      </c>
      <c r="C348" s="409" t="s">
        <v>441</v>
      </c>
      <c r="D348" s="410" t="s">
        <v>3472</v>
      </c>
      <c r="E348" s="409" t="s">
        <v>4252</v>
      </c>
      <c r="F348" s="410" t="s">
        <v>4253</v>
      </c>
      <c r="G348" s="409" t="s">
        <v>4198</v>
      </c>
      <c r="H348" s="409" t="s">
        <v>4199</v>
      </c>
      <c r="I348" s="411">
        <v>2546.7199999999998</v>
      </c>
      <c r="J348" s="411">
        <v>1</v>
      </c>
      <c r="K348" s="412">
        <v>2546.7199999999998</v>
      </c>
    </row>
    <row r="349" spans="1:11" ht="14.4" customHeight="1" x14ac:dyDescent="0.3">
      <c r="A349" s="407" t="s">
        <v>436</v>
      </c>
      <c r="B349" s="408" t="s">
        <v>437</v>
      </c>
      <c r="C349" s="409" t="s">
        <v>441</v>
      </c>
      <c r="D349" s="410" t="s">
        <v>3472</v>
      </c>
      <c r="E349" s="409" t="s">
        <v>4252</v>
      </c>
      <c r="F349" s="410" t="s">
        <v>4253</v>
      </c>
      <c r="G349" s="409" t="s">
        <v>4200</v>
      </c>
      <c r="H349" s="409" t="s">
        <v>4201</v>
      </c>
      <c r="I349" s="411">
        <v>4700.8599999999997</v>
      </c>
      <c r="J349" s="411">
        <v>8</v>
      </c>
      <c r="K349" s="412">
        <v>37606.879999999997</v>
      </c>
    </row>
    <row r="350" spans="1:11" ht="14.4" customHeight="1" x14ac:dyDescent="0.3">
      <c r="A350" s="407" t="s">
        <v>436</v>
      </c>
      <c r="B350" s="408" t="s">
        <v>437</v>
      </c>
      <c r="C350" s="409" t="s">
        <v>441</v>
      </c>
      <c r="D350" s="410" t="s">
        <v>3472</v>
      </c>
      <c r="E350" s="409" t="s">
        <v>4252</v>
      </c>
      <c r="F350" s="410" t="s">
        <v>4253</v>
      </c>
      <c r="G350" s="409" t="s">
        <v>4202</v>
      </c>
      <c r="H350" s="409" t="s">
        <v>4203</v>
      </c>
      <c r="I350" s="411">
        <v>4961</v>
      </c>
      <c r="J350" s="411">
        <v>4</v>
      </c>
      <c r="K350" s="412">
        <v>19843.990000000002</v>
      </c>
    </row>
    <row r="351" spans="1:11" ht="14.4" customHeight="1" x14ac:dyDescent="0.3">
      <c r="A351" s="407" t="s">
        <v>436</v>
      </c>
      <c r="B351" s="408" t="s">
        <v>437</v>
      </c>
      <c r="C351" s="409" t="s">
        <v>441</v>
      </c>
      <c r="D351" s="410" t="s">
        <v>3472</v>
      </c>
      <c r="E351" s="409" t="s">
        <v>4252</v>
      </c>
      <c r="F351" s="410" t="s">
        <v>4253</v>
      </c>
      <c r="G351" s="409" t="s">
        <v>4204</v>
      </c>
      <c r="H351" s="409" t="s">
        <v>4205</v>
      </c>
      <c r="I351" s="411">
        <v>2546.7199999999998</v>
      </c>
      <c r="J351" s="411">
        <v>1</v>
      </c>
      <c r="K351" s="412">
        <v>2546.7199999999998</v>
      </c>
    </row>
    <row r="352" spans="1:11" ht="14.4" customHeight="1" x14ac:dyDescent="0.3">
      <c r="A352" s="407" t="s">
        <v>436</v>
      </c>
      <c r="B352" s="408" t="s">
        <v>437</v>
      </c>
      <c r="C352" s="409" t="s">
        <v>441</v>
      </c>
      <c r="D352" s="410" t="s">
        <v>3472</v>
      </c>
      <c r="E352" s="409" t="s">
        <v>4252</v>
      </c>
      <c r="F352" s="410" t="s">
        <v>4253</v>
      </c>
      <c r="G352" s="409" t="s">
        <v>4206</v>
      </c>
      <c r="H352" s="409" t="s">
        <v>4207</v>
      </c>
      <c r="I352" s="411">
        <v>5735</v>
      </c>
      <c r="J352" s="411">
        <v>1</v>
      </c>
      <c r="K352" s="412">
        <v>5735</v>
      </c>
    </row>
    <row r="353" spans="1:11" ht="14.4" customHeight="1" x14ac:dyDescent="0.3">
      <c r="A353" s="407" t="s">
        <v>436</v>
      </c>
      <c r="B353" s="408" t="s">
        <v>437</v>
      </c>
      <c r="C353" s="409" t="s">
        <v>441</v>
      </c>
      <c r="D353" s="410" t="s">
        <v>3472</v>
      </c>
      <c r="E353" s="409" t="s">
        <v>4252</v>
      </c>
      <c r="F353" s="410" t="s">
        <v>4253</v>
      </c>
      <c r="G353" s="409" t="s">
        <v>4208</v>
      </c>
      <c r="H353" s="409" t="s">
        <v>4209</v>
      </c>
      <c r="I353" s="411">
        <v>7461.99</v>
      </c>
      <c r="J353" s="411">
        <v>2</v>
      </c>
      <c r="K353" s="412">
        <v>14923.99</v>
      </c>
    </row>
    <row r="354" spans="1:11" ht="14.4" customHeight="1" x14ac:dyDescent="0.3">
      <c r="A354" s="407" t="s">
        <v>436</v>
      </c>
      <c r="B354" s="408" t="s">
        <v>437</v>
      </c>
      <c r="C354" s="409" t="s">
        <v>441</v>
      </c>
      <c r="D354" s="410" t="s">
        <v>3472</v>
      </c>
      <c r="E354" s="409" t="s">
        <v>4252</v>
      </c>
      <c r="F354" s="410" t="s">
        <v>4253</v>
      </c>
      <c r="G354" s="409" t="s">
        <v>4210</v>
      </c>
      <c r="H354" s="409" t="s">
        <v>4211</v>
      </c>
      <c r="I354" s="411">
        <v>7462.01</v>
      </c>
      <c r="J354" s="411">
        <v>2</v>
      </c>
      <c r="K354" s="412">
        <v>14924.01</v>
      </c>
    </row>
    <row r="355" spans="1:11" ht="14.4" customHeight="1" x14ac:dyDescent="0.3">
      <c r="A355" s="407" t="s">
        <v>436</v>
      </c>
      <c r="B355" s="408" t="s">
        <v>437</v>
      </c>
      <c r="C355" s="409" t="s">
        <v>441</v>
      </c>
      <c r="D355" s="410" t="s">
        <v>3472</v>
      </c>
      <c r="E355" s="409" t="s">
        <v>4252</v>
      </c>
      <c r="F355" s="410" t="s">
        <v>4253</v>
      </c>
      <c r="G355" s="409" t="s">
        <v>4212</v>
      </c>
      <c r="H355" s="409" t="s">
        <v>4213</v>
      </c>
      <c r="I355" s="411">
        <v>2817.23</v>
      </c>
      <c r="J355" s="411">
        <v>1</v>
      </c>
      <c r="K355" s="412">
        <v>2817.23</v>
      </c>
    </row>
    <row r="356" spans="1:11" ht="14.4" customHeight="1" x14ac:dyDescent="0.3">
      <c r="A356" s="407" t="s">
        <v>436</v>
      </c>
      <c r="B356" s="408" t="s">
        <v>437</v>
      </c>
      <c r="C356" s="409" t="s">
        <v>441</v>
      </c>
      <c r="D356" s="410" t="s">
        <v>3472</v>
      </c>
      <c r="E356" s="409" t="s">
        <v>4252</v>
      </c>
      <c r="F356" s="410" t="s">
        <v>4253</v>
      </c>
      <c r="G356" s="409" t="s">
        <v>4214</v>
      </c>
      <c r="H356" s="409" t="s">
        <v>4215</v>
      </c>
      <c r="I356" s="411">
        <v>2065.3000000000002</v>
      </c>
      <c r="J356" s="411">
        <v>2</v>
      </c>
      <c r="K356" s="412">
        <v>4130.6000000000004</v>
      </c>
    </row>
    <row r="357" spans="1:11" ht="14.4" customHeight="1" x14ac:dyDescent="0.3">
      <c r="A357" s="407" t="s">
        <v>436</v>
      </c>
      <c r="B357" s="408" t="s">
        <v>437</v>
      </c>
      <c r="C357" s="409" t="s">
        <v>441</v>
      </c>
      <c r="D357" s="410" t="s">
        <v>3472</v>
      </c>
      <c r="E357" s="409" t="s">
        <v>4252</v>
      </c>
      <c r="F357" s="410" t="s">
        <v>4253</v>
      </c>
      <c r="G357" s="409" t="s">
        <v>4216</v>
      </c>
      <c r="H357" s="409" t="s">
        <v>4217</v>
      </c>
      <c r="I357" s="411">
        <v>5243.55</v>
      </c>
      <c r="J357" s="411">
        <v>2</v>
      </c>
      <c r="K357" s="412">
        <v>10487.1</v>
      </c>
    </row>
    <row r="358" spans="1:11" ht="14.4" customHeight="1" x14ac:dyDescent="0.3">
      <c r="A358" s="407" t="s">
        <v>436</v>
      </c>
      <c r="B358" s="408" t="s">
        <v>437</v>
      </c>
      <c r="C358" s="409" t="s">
        <v>441</v>
      </c>
      <c r="D358" s="410" t="s">
        <v>3472</v>
      </c>
      <c r="E358" s="409" t="s">
        <v>4252</v>
      </c>
      <c r="F358" s="410" t="s">
        <v>4253</v>
      </c>
      <c r="G358" s="409" t="s">
        <v>4218</v>
      </c>
      <c r="H358" s="409" t="s">
        <v>4219</v>
      </c>
      <c r="I358" s="411">
        <v>2065.3000000000002</v>
      </c>
      <c r="J358" s="411">
        <v>1</v>
      </c>
      <c r="K358" s="412">
        <v>2065.3000000000002</v>
      </c>
    </row>
    <row r="359" spans="1:11" ht="14.4" customHeight="1" x14ac:dyDescent="0.3">
      <c r="A359" s="407" t="s">
        <v>436</v>
      </c>
      <c r="B359" s="408" t="s">
        <v>437</v>
      </c>
      <c r="C359" s="409" t="s">
        <v>441</v>
      </c>
      <c r="D359" s="410" t="s">
        <v>3472</v>
      </c>
      <c r="E359" s="409" t="s">
        <v>4252</v>
      </c>
      <c r="F359" s="410" t="s">
        <v>4253</v>
      </c>
      <c r="G359" s="409" t="s">
        <v>4220</v>
      </c>
      <c r="H359" s="409" t="s">
        <v>4221</v>
      </c>
      <c r="I359" s="411">
        <v>2546.7199999999998</v>
      </c>
      <c r="J359" s="411">
        <v>2</v>
      </c>
      <c r="K359" s="412">
        <v>5093.45</v>
      </c>
    </row>
    <row r="360" spans="1:11" ht="14.4" customHeight="1" x14ac:dyDescent="0.3">
      <c r="A360" s="407" t="s">
        <v>436</v>
      </c>
      <c r="B360" s="408" t="s">
        <v>437</v>
      </c>
      <c r="C360" s="409" t="s">
        <v>441</v>
      </c>
      <c r="D360" s="410" t="s">
        <v>3472</v>
      </c>
      <c r="E360" s="409" t="s">
        <v>4252</v>
      </c>
      <c r="F360" s="410" t="s">
        <v>4253</v>
      </c>
      <c r="G360" s="409" t="s">
        <v>4222</v>
      </c>
      <c r="H360" s="409" t="s">
        <v>4223</v>
      </c>
      <c r="I360" s="411">
        <v>2546.7199999999998</v>
      </c>
      <c r="J360" s="411">
        <v>1</v>
      </c>
      <c r="K360" s="412">
        <v>2546.7199999999998</v>
      </c>
    </row>
    <row r="361" spans="1:11" ht="14.4" customHeight="1" x14ac:dyDescent="0.3">
      <c r="A361" s="407" t="s">
        <v>436</v>
      </c>
      <c r="B361" s="408" t="s">
        <v>437</v>
      </c>
      <c r="C361" s="409" t="s">
        <v>441</v>
      </c>
      <c r="D361" s="410" t="s">
        <v>3472</v>
      </c>
      <c r="E361" s="409" t="s">
        <v>4252</v>
      </c>
      <c r="F361" s="410" t="s">
        <v>4253</v>
      </c>
      <c r="G361" s="409" t="s">
        <v>4224</v>
      </c>
      <c r="H361" s="409" t="s">
        <v>4225</v>
      </c>
      <c r="I361" s="411">
        <v>1203.0899999999999</v>
      </c>
      <c r="J361" s="411">
        <v>1</v>
      </c>
      <c r="K361" s="412">
        <v>1203.0899999999999</v>
      </c>
    </row>
    <row r="362" spans="1:11" ht="14.4" customHeight="1" x14ac:dyDescent="0.3">
      <c r="A362" s="407" t="s">
        <v>436</v>
      </c>
      <c r="B362" s="408" t="s">
        <v>437</v>
      </c>
      <c r="C362" s="409" t="s">
        <v>441</v>
      </c>
      <c r="D362" s="410" t="s">
        <v>3472</v>
      </c>
      <c r="E362" s="409" t="s">
        <v>4252</v>
      </c>
      <c r="F362" s="410" t="s">
        <v>4253</v>
      </c>
      <c r="G362" s="409" t="s">
        <v>4226</v>
      </c>
      <c r="H362" s="409" t="s">
        <v>4227</v>
      </c>
      <c r="I362" s="411">
        <v>7358.87</v>
      </c>
      <c r="J362" s="411">
        <v>1</v>
      </c>
      <c r="K362" s="412">
        <v>7358.87</v>
      </c>
    </row>
    <row r="363" spans="1:11" ht="14.4" customHeight="1" x14ac:dyDescent="0.3">
      <c r="A363" s="407" t="s">
        <v>436</v>
      </c>
      <c r="B363" s="408" t="s">
        <v>437</v>
      </c>
      <c r="C363" s="409" t="s">
        <v>441</v>
      </c>
      <c r="D363" s="410" t="s">
        <v>3472</v>
      </c>
      <c r="E363" s="409" t="s">
        <v>4252</v>
      </c>
      <c r="F363" s="410" t="s">
        <v>4253</v>
      </c>
      <c r="G363" s="409" t="s">
        <v>4228</v>
      </c>
      <c r="H363" s="409" t="s">
        <v>4229</v>
      </c>
      <c r="I363" s="411">
        <v>3589.21</v>
      </c>
      <c r="J363" s="411">
        <v>2</v>
      </c>
      <c r="K363" s="412">
        <v>7178.42</v>
      </c>
    </row>
    <row r="364" spans="1:11" ht="14.4" customHeight="1" x14ac:dyDescent="0.3">
      <c r="A364" s="407" t="s">
        <v>436</v>
      </c>
      <c r="B364" s="408" t="s">
        <v>437</v>
      </c>
      <c r="C364" s="409" t="s">
        <v>441</v>
      </c>
      <c r="D364" s="410" t="s">
        <v>3472</v>
      </c>
      <c r="E364" s="409" t="s">
        <v>4252</v>
      </c>
      <c r="F364" s="410" t="s">
        <v>4253</v>
      </c>
      <c r="G364" s="409" t="s">
        <v>4230</v>
      </c>
      <c r="H364" s="409" t="s">
        <v>4231</v>
      </c>
      <c r="I364" s="411">
        <v>92983</v>
      </c>
      <c r="J364" s="411">
        <v>1</v>
      </c>
      <c r="K364" s="412">
        <v>92983</v>
      </c>
    </row>
    <row r="365" spans="1:11" ht="14.4" customHeight="1" x14ac:dyDescent="0.3">
      <c r="A365" s="407" t="s">
        <v>436</v>
      </c>
      <c r="B365" s="408" t="s">
        <v>437</v>
      </c>
      <c r="C365" s="409" t="s">
        <v>441</v>
      </c>
      <c r="D365" s="410" t="s">
        <v>3472</v>
      </c>
      <c r="E365" s="409" t="s">
        <v>4252</v>
      </c>
      <c r="F365" s="410" t="s">
        <v>4253</v>
      </c>
      <c r="G365" s="409" t="s">
        <v>4232</v>
      </c>
      <c r="H365" s="409" t="s">
        <v>4233</v>
      </c>
      <c r="I365" s="411">
        <v>7018</v>
      </c>
      <c r="J365" s="411">
        <v>1</v>
      </c>
      <c r="K365" s="412">
        <v>7018</v>
      </c>
    </row>
    <row r="366" spans="1:11" ht="14.4" customHeight="1" x14ac:dyDescent="0.3">
      <c r="A366" s="407" t="s">
        <v>436</v>
      </c>
      <c r="B366" s="408" t="s">
        <v>437</v>
      </c>
      <c r="C366" s="409" t="s">
        <v>441</v>
      </c>
      <c r="D366" s="410" t="s">
        <v>3472</v>
      </c>
      <c r="E366" s="409" t="s">
        <v>4252</v>
      </c>
      <c r="F366" s="410" t="s">
        <v>4253</v>
      </c>
      <c r="G366" s="409" t="s">
        <v>4234</v>
      </c>
      <c r="H366" s="409" t="s">
        <v>4235</v>
      </c>
      <c r="I366" s="411">
        <v>28313.83</v>
      </c>
      <c r="J366" s="411">
        <v>2</v>
      </c>
      <c r="K366" s="412">
        <v>56627.66</v>
      </c>
    </row>
    <row r="367" spans="1:11" ht="14.4" customHeight="1" x14ac:dyDescent="0.3">
      <c r="A367" s="407" t="s">
        <v>436</v>
      </c>
      <c r="B367" s="408" t="s">
        <v>437</v>
      </c>
      <c r="C367" s="409" t="s">
        <v>441</v>
      </c>
      <c r="D367" s="410" t="s">
        <v>3472</v>
      </c>
      <c r="E367" s="409" t="s">
        <v>4252</v>
      </c>
      <c r="F367" s="410" t="s">
        <v>4253</v>
      </c>
      <c r="G367" s="409" t="s">
        <v>4236</v>
      </c>
      <c r="H367" s="409" t="s">
        <v>4237</v>
      </c>
      <c r="I367" s="411">
        <v>13018.39</v>
      </c>
      <c r="J367" s="411">
        <v>3</v>
      </c>
      <c r="K367" s="412">
        <v>39055.18</v>
      </c>
    </row>
    <row r="368" spans="1:11" ht="14.4" customHeight="1" x14ac:dyDescent="0.3">
      <c r="A368" s="407" t="s">
        <v>436</v>
      </c>
      <c r="B368" s="408" t="s">
        <v>437</v>
      </c>
      <c r="C368" s="409" t="s">
        <v>441</v>
      </c>
      <c r="D368" s="410" t="s">
        <v>3472</v>
      </c>
      <c r="E368" s="409" t="s">
        <v>4252</v>
      </c>
      <c r="F368" s="410" t="s">
        <v>4253</v>
      </c>
      <c r="G368" s="409" t="s">
        <v>4238</v>
      </c>
      <c r="H368" s="409" t="s">
        <v>4239</v>
      </c>
      <c r="I368" s="411">
        <v>28314.17</v>
      </c>
      <c r="J368" s="411">
        <v>2</v>
      </c>
      <c r="K368" s="412">
        <v>56628.34</v>
      </c>
    </row>
    <row r="369" spans="1:11" ht="14.4" customHeight="1" thickBot="1" x14ac:dyDescent="0.35">
      <c r="A369" s="413" t="s">
        <v>436</v>
      </c>
      <c r="B369" s="414" t="s">
        <v>437</v>
      </c>
      <c r="C369" s="415" t="s">
        <v>441</v>
      </c>
      <c r="D369" s="416" t="s">
        <v>3472</v>
      </c>
      <c r="E369" s="415" t="s">
        <v>4252</v>
      </c>
      <c r="F369" s="416" t="s">
        <v>4253</v>
      </c>
      <c r="G369" s="415" t="s">
        <v>4240</v>
      </c>
      <c r="H369" s="415" t="s">
        <v>4241</v>
      </c>
      <c r="I369" s="417">
        <v>13329.36</v>
      </c>
      <c r="J369" s="417">
        <v>1</v>
      </c>
      <c r="K369" s="418">
        <v>13329.36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4" width="13.109375" customWidth="1"/>
    <col min="5" max="5" width="13.109375" hidden="1" customWidth="1"/>
    <col min="6" max="6" width="13.109375" customWidth="1"/>
    <col min="7" max="9" width="13.109375" hidden="1" customWidth="1"/>
    <col min="10" max="10" width="13.109375" customWidth="1"/>
    <col min="11" max="21" width="13.109375" hidden="1" customWidth="1"/>
    <col min="22" max="22" width="13.109375" customWidth="1"/>
    <col min="23" max="25" width="13.109375" hidden="1" customWidth="1"/>
    <col min="26" max="26" width="13.109375" customWidth="1"/>
    <col min="27" max="29" width="13.109375" hidden="1" customWidth="1"/>
    <col min="30" max="30" width="13.109375" customWidth="1"/>
    <col min="31" max="32" width="13.109375" hidden="1" customWidth="1"/>
    <col min="33" max="34" width="13.109375" customWidth="1"/>
  </cols>
  <sheetData>
    <row r="1" spans="1:35" ht="18.600000000000001" thickBot="1" x14ac:dyDescent="0.4">
      <c r="A1" s="337" t="s">
        <v>92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324"/>
      <c r="X1" s="324"/>
      <c r="Y1" s="324"/>
      <c r="Z1" s="324"/>
      <c r="AA1" s="324"/>
      <c r="AB1" s="324"/>
      <c r="AC1" s="324"/>
      <c r="AD1" s="324"/>
      <c r="AE1" s="324"/>
      <c r="AF1" s="324"/>
      <c r="AG1" s="324"/>
      <c r="AH1" s="324"/>
    </row>
    <row r="2" spans="1:35" ht="15" thickBot="1" x14ac:dyDescent="0.35">
      <c r="A2" s="202" t="s">
        <v>247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  <c r="AF2" s="203"/>
      <c r="AG2" s="203"/>
      <c r="AH2" s="203"/>
    </row>
    <row r="3" spans="1:35" x14ac:dyDescent="0.3">
      <c r="A3" s="221" t="s">
        <v>170</v>
      </c>
      <c r="B3" s="338" t="s">
        <v>151</v>
      </c>
      <c r="C3" s="204">
        <v>0</v>
      </c>
      <c r="D3" s="205">
        <v>101</v>
      </c>
      <c r="E3" s="205">
        <v>102</v>
      </c>
      <c r="F3" s="224">
        <v>305</v>
      </c>
      <c r="G3" s="224">
        <v>306</v>
      </c>
      <c r="H3" s="224">
        <v>407</v>
      </c>
      <c r="I3" s="224">
        <v>408</v>
      </c>
      <c r="J3" s="224">
        <v>409</v>
      </c>
      <c r="K3" s="224">
        <v>410</v>
      </c>
      <c r="L3" s="224">
        <v>415</v>
      </c>
      <c r="M3" s="224">
        <v>416</v>
      </c>
      <c r="N3" s="224">
        <v>418</v>
      </c>
      <c r="O3" s="224">
        <v>419</v>
      </c>
      <c r="P3" s="224">
        <v>420</v>
      </c>
      <c r="Q3" s="224">
        <v>421</v>
      </c>
      <c r="R3" s="224">
        <v>522</v>
      </c>
      <c r="S3" s="224">
        <v>523</v>
      </c>
      <c r="T3" s="224">
        <v>524</v>
      </c>
      <c r="U3" s="224">
        <v>525</v>
      </c>
      <c r="V3" s="224">
        <v>526</v>
      </c>
      <c r="W3" s="224">
        <v>527</v>
      </c>
      <c r="X3" s="224">
        <v>528</v>
      </c>
      <c r="Y3" s="224">
        <v>629</v>
      </c>
      <c r="Z3" s="224">
        <v>630</v>
      </c>
      <c r="AA3" s="224">
        <v>636</v>
      </c>
      <c r="AB3" s="224">
        <v>637</v>
      </c>
      <c r="AC3" s="224">
        <v>640</v>
      </c>
      <c r="AD3" s="224">
        <v>642</v>
      </c>
      <c r="AE3" s="224">
        <v>743</v>
      </c>
      <c r="AF3" s="205">
        <v>745</v>
      </c>
      <c r="AG3" s="205">
        <v>746</v>
      </c>
      <c r="AH3" s="447">
        <v>930</v>
      </c>
      <c r="AI3" s="463"/>
    </row>
    <row r="4" spans="1:35" ht="36.6" outlineLevel="1" thickBot="1" x14ac:dyDescent="0.35">
      <c r="A4" s="222">
        <v>2015</v>
      </c>
      <c r="B4" s="339"/>
      <c r="C4" s="206" t="s">
        <v>152</v>
      </c>
      <c r="D4" s="207" t="s">
        <v>153</v>
      </c>
      <c r="E4" s="207" t="s">
        <v>154</v>
      </c>
      <c r="F4" s="225" t="s">
        <v>182</v>
      </c>
      <c r="G4" s="225" t="s">
        <v>183</v>
      </c>
      <c r="H4" s="225" t="s">
        <v>245</v>
      </c>
      <c r="I4" s="225" t="s">
        <v>184</v>
      </c>
      <c r="J4" s="225" t="s">
        <v>185</v>
      </c>
      <c r="K4" s="225" t="s">
        <v>186</v>
      </c>
      <c r="L4" s="225" t="s">
        <v>187</v>
      </c>
      <c r="M4" s="225" t="s">
        <v>188</v>
      </c>
      <c r="N4" s="225" t="s">
        <v>189</v>
      </c>
      <c r="O4" s="225" t="s">
        <v>190</v>
      </c>
      <c r="P4" s="225" t="s">
        <v>191</v>
      </c>
      <c r="Q4" s="225" t="s">
        <v>192</v>
      </c>
      <c r="R4" s="225" t="s">
        <v>193</v>
      </c>
      <c r="S4" s="225" t="s">
        <v>194</v>
      </c>
      <c r="T4" s="225" t="s">
        <v>195</v>
      </c>
      <c r="U4" s="225" t="s">
        <v>196</v>
      </c>
      <c r="V4" s="225" t="s">
        <v>197</v>
      </c>
      <c r="W4" s="225" t="s">
        <v>198</v>
      </c>
      <c r="X4" s="225" t="s">
        <v>207</v>
      </c>
      <c r="Y4" s="225" t="s">
        <v>199</v>
      </c>
      <c r="Z4" s="225" t="s">
        <v>208</v>
      </c>
      <c r="AA4" s="225" t="s">
        <v>200</v>
      </c>
      <c r="AB4" s="225" t="s">
        <v>201</v>
      </c>
      <c r="AC4" s="225" t="s">
        <v>202</v>
      </c>
      <c r="AD4" s="225" t="s">
        <v>203</v>
      </c>
      <c r="AE4" s="225" t="s">
        <v>204</v>
      </c>
      <c r="AF4" s="207" t="s">
        <v>205</v>
      </c>
      <c r="AG4" s="207" t="s">
        <v>206</v>
      </c>
      <c r="AH4" s="448" t="s">
        <v>172</v>
      </c>
      <c r="AI4" s="463"/>
    </row>
    <row r="5" spans="1:35" x14ac:dyDescent="0.3">
      <c r="A5" s="208" t="s">
        <v>155</v>
      </c>
      <c r="B5" s="244"/>
      <c r="C5" s="245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449"/>
      <c r="AI5" s="463"/>
    </row>
    <row r="6" spans="1:35" ht="15" collapsed="1" thickBot="1" x14ac:dyDescent="0.35">
      <c r="A6" s="209" t="s">
        <v>59</v>
      </c>
      <c r="B6" s="247">
        <f xml:space="preserve">
TRUNC(IF($A$4&lt;=12,SUMIFS('ON Data'!F:F,'ON Data'!$D:$D,$A$4,'ON Data'!$E:$E,1),SUMIFS('ON Data'!F:F,'ON Data'!$E:$E,1)/'ON Data'!$D$3),1)</f>
        <v>26.9</v>
      </c>
      <c r="C6" s="248">
        <f xml:space="preserve">
TRUNC(IF($A$4&lt;=12,SUMIFS('ON Data'!G:G,'ON Data'!$D:$D,$A$4,'ON Data'!$E:$E,1),SUMIFS('ON Data'!G:G,'ON Data'!$E:$E,1)/'ON Data'!$D$3),1)</f>
        <v>0</v>
      </c>
      <c r="D6" s="249">
        <f xml:space="preserve">
TRUNC(IF($A$4&lt;=12,SUMIFS('ON Data'!H:H,'ON Data'!$D:$D,$A$4,'ON Data'!$E:$E,1),SUMIFS('ON Data'!H:H,'ON Data'!$E:$E,1)/'ON Data'!$D$3),1)</f>
        <v>3.2</v>
      </c>
      <c r="E6" s="249">
        <f xml:space="preserve">
TRUNC(IF($A$4&lt;=12,SUMIFS('ON Data'!I:I,'ON Data'!$D:$D,$A$4,'ON Data'!$E:$E,1),SUMIFS('ON Data'!I:I,'ON Data'!$E:$E,1)/'ON Data'!$D$3),1)</f>
        <v>0</v>
      </c>
      <c r="F6" s="249">
        <f xml:space="preserve">
TRUNC(IF($A$4&lt;=12,SUMIFS('ON Data'!K:K,'ON Data'!$D:$D,$A$4,'ON Data'!$E:$E,1),SUMIFS('ON Data'!K:K,'ON Data'!$E:$E,1)/'ON Data'!$D$3),1)</f>
        <v>1</v>
      </c>
      <c r="G6" s="249">
        <f xml:space="preserve">
TRUNC(IF($A$4&lt;=12,SUMIFS('ON Data'!L:L,'ON Data'!$D:$D,$A$4,'ON Data'!$E:$E,1),SUMIFS('ON Data'!L:L,'ON Data'!$E:$E,1)/'ON Data'!$D$3),1)</f>
        <v>0</v>
      </c>
      <c r="H6" s="249">
        <f xml:space="preserve">
TRUNC(IF($A$4&lt;=12,SUMIFS('ON Data'!M:M,'ON Data'!$D:$D,$A$4,'ON Data'!$E:$E,1),SUMIFS('ON Data'!M:M,'ON Data'!$E:$E,1)/'ON Data'!$D$3),1)</f>
        <v>0</v>
      </c>
      <c r="I6" s="249">
        <f xml:space="preserve">
TRUNC(IF($A$4&lt;=12,SUMIFS('ON Data'!N:N,'ON Data'!$D:$D,$A$4,'ON Data'!$E:$E,1),SUMIFS('ON Data'!N:N,'ON Data'!$E:$E,1)/'ON Data'!$D$3),1)</f>
        <v>0</v>
      </c>
      <c r="J6" s="249">
        <f xml:space="preserve">
TRUNC(IF($A$4&lt;=12,SUMIFS('ON Data'!O:O,'ON Data'!$D:$D,$A$4,'ON Data'!$E:$E,1),SUMIFS('ON Data'!O:O,'ON Data'!$E:$E,1)/'ON Data'!$D$3),1)</f>
        <v>11.4</v>
      </c>
      <c r="K6" s="249">
        <f xml:space="preserve">
TRUNC(IF($A$4&lt;=12,SUMIFS('ON Data'!P:P,'ON Data'!$D:$D,$A$4,'ON Data'!$E:$E,1),SUMIFS('ON Data'!P:P,'ON Data'!$E:$E,1)/'ON Data'!$D$3),1)</f>
        <v>0</v>
      </c>
      <c r="L6" s="249">
        <f xml:space="preserve">
TRUNC(IF($A$4&lt;=12,SUMIFS('ON Data'!Q:Q,'ON Data'!$D:$D,$A$4,'ON Data'!$E:$E,1),SUMIFS('ON Data'!Q:Q,'ON Data'!$E:$E,1)/'ON Data'!$D$3),1)</f>
        <v>0</v>
      </c>
      <c r="M6" s="249">
        <f xml:space="preserve">
TRUNC(IF($A$4&lt;=12,SUMIFS('ON Data'!R:R,'ON Data'!$D:$D,$A$4,'ON Data'!$E:$E,1),SUMIFS('ON Data'!R:R,'ON Data'!$E:$E,1)/'ON Data'!$D$3),1)</f>
        <v>0</v>
      </c>
      <c r="N6" s="249">
        <f xml:space="preserve">
TRUNC(IF($A$4&lt;=12,SUMIFS('ON Data'!S:S,'ON Data'!$D:$D,$A$4,'ON Data'!$E:$E,1),SUMIFS('ON Data'!S:S,'ON Data'!$E:$E,1)/'ON Data'!$D$3),1)</f>
        <v>0</v>
      </c>
      <c r="O6" s="249">
        <f xml:space="preserve">
TRUNC(IF($A$4&lt;=12,SUMIFS('ON Data'!T:T,'ON Data'!$D:$D,$A$4,'ON Data'!$E:$E,1),SUMIFS('ON Data'!T:T,'ON Data'!$E:$E,1)/'ON Data'!$D$3),1)</f>
        <v>0</v>
      </c>
      <c r="P6" s="249">
        <f xml:space="preserve">
TRUNC(IF($A$4&lt;=12,SUMIFS('ON Data'!U:U,'ON Data'!$D:$D,$A$4,'ON Data'!$E:$E,1),SUMIFS('ON Data'!U:U,'ON Data'!$E:$E,1)/'ON Data'!$D$3),1)</f>
        <v>0</v>
      </c>
      <c r="Q6" s="249">
        <f xml:space="preserve">
TRUNC(IF($A$4&lt;=12,SUMIFS('ON Data'!V:V,'ON Data'!$D:$D,$A$4,'ON Data'!$E:$E,1),SUMIFS('ON Data'!V:V,'ON Data'!$E:$E,1)/'ON Data'!$D$3),1)</f>
        <v>0</v>
      </c>
      <c r="R6" s="249">
        <f xml:space="preserve">
TRUNC(IF($A$4&lt;=12,SUMIFS('ON Data'!W:W,'ON Data'!$D:$D,$A$4,'ON Data'!$E:$E,1),SUMIFS('ON Data'!W:W,'ON Data'!$E:$E,1)/'ON Data'!$D$3),1)</f>
        <v>0</v>
      </c>
      <c r="S6" s="249">
        <f xml:space="preserve">
TRUNC(IF($A$4&lt;=12,SUMIFS('ON Data'!X:X,'ON Data'!$D:$D,$A$4,'ON Data'!$E:$E,1),SUMIFS('ON Data'!X:X,'ON Data'!$E:$E,1)/'ON Data'!$D$3),1)</f>
        <v>0</v>
      </c>
      <c r="T6" s="249">
        <f xml:space="preserve">
TRUNC(IF($A$4&lt;=12,SUMIFS('ON Data'!Y:Y,'ON Data'!$D:$D,$A$4,'ON Data'!$E:$E,1),SUMIFS('ON Data'!Y:Y,'ON Data'!$E:$E,1)/'ON Data'!$D$3),1)</f>
        <v>0</v>
      </c>
      <c r="U6" s="249">
        <f xml:space="preserve">
TRUNC(IF($A$4&lt;=12,SUMIFS('ON Data'!Z:Z,'ON Data'!$D:$D,$A$4,'ON Data'!$E:$E,1),SUMIFS('ON Data'!Z:Z,'ON Data'!$E:$E,1)/'ON Data'!$D$3),1)</f>
        <v>0</v>
      </c>
      <c r="V6" s="249">
        <f xml:space="preserve">
TRUNC(IF($A$4&lt;=12,SUMIFS('ON Data'!AA:AA,'ON Data'!$D:$D,$A$4,'ON Data'!$E:$E,1),SUMIFS('ON Data'!AA:AA,'ON Data'!$E:$E,1)/'ON Data'!$D$3),1)</f>
        <v>6.6</v>
      </c>
      <c r="W6" s="249">
        <f xml:space="preserve">
TRUNC(IF($A$4&lt;=12,SUMIFS('ON Data'!AB:AB,'ON Data'!$D:$D,$A$4,'ON Data'!$E:$E,1),SUMIFS('ON Data'!AB:AB,'ON Data'!$E:$E,1)/'ON Data'!$D$3),1)</f>
        <v>0</v>
      </c>
      <c r="X6" s="249">
        <f xml:space="preserve">
TRUNC(IF($A$4&lt;=12,SUMIFS('ON Data'!AC:AC,'ON Data'!$D:$D,$A$4,'ON Data'!$E:$E,1),SUMIFS('ON Data'!AC:AC,'ON Data'!$E:$E,1)/'ON Data'!$D$3),1)</f>
        <v>0</v>
      </c>
      <c r="Y6" s="249">
        <f xml:space="preserve">
TRUNC(IF($A$4&lt;=12,SUMIFS('ON Data'!AD:AD,'ON Data'!$D:$D,$A$4,'ON Data'!$E:$E,1),SUMIFS('ON Data'!AD:AD,'ON Data'!$E:$E,1)/'ON Data'!$D$3),1)</f>
        <v>0</v>
      </c>
      <c r="Z6" s="249">
        <f xml:space="preserve">
TRUNC(IF($A$4&lt;=12,SUMIFS('ON Data'!AE:AE,'ON Data'!$D:$D,$A$4,'ON Data'!$E:$E,1),SUMIFS('ON Data'!AE:AE,'ON Data'!$E:$E,1)/'ON Data'!$D$3),1)</f>
        <v>2</v>
      </c>
      <c r="AA6" s="249">
        <f xml:space="preserve">
TRUNC(IF($A$4&lt;=12,SUMIFS('ON Data'!AF:AF,'ON Data'!$D:$D,$A$4,'ON Data'!$E:$E,1),SUMIFS('ON Data'!AF:AF,'ON Data'!$E:$E,1)/'ON Data'!$D$3),1)</f>
        <v>0</v>
      </c>
      <c r="AB6" s="249">
        <f xml:space="preserve">
TRUNC(IF($A$4&lt;=12,SUMIFS('ON Data'!AG:AG,'ON Data'!$D:$D,$A$4,'ON Data'!$E:$E,1),SUMIFS('ON Data'!AG:AG,'ON Data'!$E:$E,1)/'ON Data'!$D$3),1)</f>
        <v>0</v>
      </c>
      <c r="AC6" s="249">
        <f xml:space="preserve">
TRUNC(IF($A$4&lt;=12,SUMIFS('ON Data'!AH:AH,'ON Data'!$D:$D,$A$4,'ON Data'!$E:$E,1),SUMIFS('ON Data'!AH:AH,'ON Data'!$E:$E,1)/'ON Data'!$D$3),1)</f>
        <v>0</v>
      </c>
      <c r="AD6" s="249">
        <f xml:space="preserve">
TRUNC(IF($A$4&lt;=12,SUMIFS('ON Data'!AI:AI,'ON Data'!$D:$D,$A$4,'ON Data'!$E:$E,1),SUMIFS('ON Data'!AI:AI,'ON Data'!$E:$E,1)/'ON Data'!$D$3),1)</f>
        <v>2</v>
      </c>
      <c r="AE6" s="249">
        <f xml:space="preserve">
TRUNC(IF($A$4&lt;=12,SUMIFS('ON Data'!AJ:AJ,'ON Data'!$D:$D,$A$4,'ON Data'!$E:$E,1),SUMIFS('ON Data'!AJ:AJ,'ON Data'!$E:$E,1)/'ON Data'!$D$3),1)</f>
        <v>0</v>
      </c>
      <c r="AF6" s="249">
        <f xml:space="preserve">
TRUNC(IF($A$4&lt;=12,SUMIFS('ON Data'!AK:AK,'ON Data'!$D:$D,$A$4,'ON Data'!$E:$E,1),SUMIFS('ON Data'!AK:AK,'ON Data'!$E:$E,1)/'ON Data'!$D$3),1)</f>
        <v>0</v>
      </c>
      <c r="AG6" s="249">
        <f xml:space="preserve">
TRUNC(IF($A$4&lt;=12,SUMIFS('ON Data'!AL:AL,'ON Data'!$D:$D,$A$4,'ON Data'!$E:$E,1),SUMIFS('ON Data'!AL:AL,'ON Data'!$E:$E,1)/'ON Data'!$D$3),1)</f>
        <v>0.6</v>
      </c>
      <c r="AH6" s="450">
        <f xml:space="preserve">
TRUNC(IF($A$4&lt;=12,SUMIFS('ON Data'!AN:AN,'ON Data'!$D:$D,$A$4,'ON Data'!$E:$E,1),SUMIFS('ON Data'!AN:AN,'ON Data'!$E:$E,1)/'ON Data'!$D$3),1)</f>
        <v>0</v>
      </c>
      <c r="AI6" s="463"/>
    </row>
    <row r="7" spans="1:35" ht="15" hidden="1" outlineLevel="1" thickBot="1" x14ac:dyDescent="0.35">
      <c r="A7" s="209" t="s">
        <v>93</v>
      </c>
      <c r="B7" s="247"/>
      <c r="C7" s="250"/>
      <c r="D7" s="249"/>
      <c r="E7" s="249"/>
      <c r="F7" s="249"/>
      <c r="G7" s="249"/>
      <c r="H7" s="249"/>
      <c r="I7" s="249"/>
      <c r="J7" s="249"/>
      <c r="K7" s="249"/>
      <c r="L7" s="249"/>
      <c r="M7" s="249"/>
      <c r="N7" s="249"/>
      <c r="O7" s="249"/>
      <c r="P7" s="249"/>
      <c r="Q7" s="249"/>
      <c r="R7" s="249"/>
      <c r="S7" s="249"/>
      <c r="T7" s="249"/>
      <c r="U7" s="249"/>
      <c r="V7" s="249"/>
      <c r="W7" s="249"/>
      <c r="X7" s="249"/>
      <c r="Y7" s="249"/>
      <c r="Z7" s="249"/>
      <c r="AA7" s="249"/>
      <c r="AB7" s="249"/>
      <c r="AC7" s="249"/>
      <c r="AD7" s="249"/>
      <c r="AE7" s="249"/>
      <c r="AF7" s="249"/>
      <c r="AG7" s="249"/>
      <c r="AH7" s="450"/>
      <c r="AI7" s="463"/>
    </row>
    <row r="8" spans="1:35" ht="15" hidden="1" outlineLevel="1" thickBot="1" x14ac:dyDescent="0.35">
      <c r="A8" s="209" t="s">
        <v>61</v>
      </c>
      <c r="B8" s="247"/>
      <c r="C8" s="250"/>
      <c r="D8" s="249"/>
      <c r="E8" s="249"/>
      <c r="F8" s="249"/>
      <c r="G8" s="249"/>
      <c r="H8" s="249"/>
      <c r="I8" s="249"/>
      <c r="J8" s="249"/>
      <c r="K8" s="249"/>
      <c r="L8" s="249"/>
      <c r="M8" s="249"/>
      <c r="N8" s="249"/>
      <c r="O8" s="249"/>
      <c r="P8" s="249"/>
      <c r="Q8" s="249"/>
      <c r="R8" s="249"/>
      <c r="S8" s="249"/>
      <c r="T8" s="249"/>
      <c r="U8" s="249"/>
      <c r="V8" s="249"/>
      <c r="W8" s="249"/>
      <c r="X8" s="249"/>
      <c r="Y8" s="249"/>
      <c r="Z8" s="249"/>
      <c r="AA8" s="249"/>
      <c r="AB8" s="249"/>
      <c r="AC8" s="249"/>
      <c r="AD8" s="249"/>
      <c r="AE8" s="249"/>
      <c r="AF8" s="249"/>
      <c r="AG8" s="249"/>
      <c r="AH8" s="450"/>
      <c r="AI8" s="463"/>
    </row>
    <row r="9" spans="1:35" ht="15" hidden="1" outlineLevel="1" thickBot="1" x14ac:dyDescent="0.35">
      <c r="A9" s="210" t="s">
        <v>54</v>
      </c>
      <c r="B9" s="251"/>
      <c r="C9" s="252"/>
      <c r="D9" s="253"/>
      <c r="E9" s="253"/>
      <c r="F9" s="253"/>
      <c r="G9" s="253"/>
      <c r="H9" s="253"/>
      <c r="I9" s="253"/>
      <c r="J9" s="253"/>
      <c r="K9" s="253"/>
      <c r="L9" s="253"/>
      <c r="M9" s="253"/>
      <c r="N9" s="253"/>
      <c r="O9" s="253"/>
      <c r="P9" s="253"/>
      <c r="Q9" s="253"/>
      <c r="R9" s="253"/>
      <c r="S9" s="253"/>
      <c r="T9" s="253"/>
      <c r="U9" s="253"/>
      <c r="V9" s="253"/>
      <c r="W9" s="253"/>
      <c r="X9" s="253"/>
      <c r="Y9" s="253"/>
      <c r="Z9" s="253"/>
      <c r="AA9" s="253"/>
      <c r="AB9" s="253"/>
      <c r="AC9" s="253"/>
      <c r="AD9" s="253"/>
      <c r="AE9" s="253"/>
      <c r="AF9" s="253"/>
      <c r="AG9" s="253"/>
      <c r="AH9" s="451"/>
      <c r="AI9" s="463"/>
    </row>
    <row r="10" spans="1:35" x14ac:dyDescent="0.3">
      <c r="A10" s="211" t="s">
        <v>156</v>
      </c>
      <c r="B10" s="226"/>
      <c r="C10" s="227"/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P10" s="228"/>
      <c r="Q10" s="228"/>
      <c r="R10" s="228"/>
      <c r="S10" s="228"/>
      <c r="T10" s="228"/>
      <c r="U10" s="228"/>
      <c r="V10" s="228"/>
      <c r="W10" s="228"/>
      <c r="X10" s="228"/>
      <c r="Y10" s="228"/>
      <c r="Z10" s="228"/>
      <c r="AA10" s="228"/>
      <c r="AB10" s="228"/>
      <c r="AC10" s="228"/>
      <c r="AD10" s="228"/>
      <c r="AE10" s="228"/>
      <c r="AF10" s="228"/>
      <c r="AG10" s="228"/>
      <c r="AH10" s="452"/>
      <c r="AI10" s="463"/>
    </row>
    <row r="11" spans="1:35" x14ac:dyDescent="0.3">
      <c r="A11" s="212" t="s">
        <v>157</v>
      </c>
      <c r="B11" s="229">
        <f xml:space="preserve">
IF($A$4&lt;=12,SUMIFS('ON Data'!F:F,'ON Data'!$D:$D,$A$4,'ON Data'!$E:$E,2),SUMIFS('ON Data'!F:F,'ON Data'!$E:$E,2))</f>
        <v>28282.400000000005</v>
      </c>
      <c r="C11" s="230">
        <f xml:space="preserve">
IF($A$4&lt;=12,SUMIFS('ON Data'!G:G,'ON Data'!$D:$D,$A$4,'ON Data'!$E:$E,2),SUMIFS('ON Data'!G:G,'ON Data'!$E:$E,2))</f>
        <v>0</v>
      </c>
      <c r="D11" s="231">
        <f xml:space="preserve">
IF($A$4&lt;=12,SUMIFS('ON Data'!H:H,'ON Data'!$D:$D,$A$4,'ON Data'!$E:$E,2),SUMIFS('ON Data'!H:H,'ON Data'!$E:$E,2))</f>
        <v>3484.8</v>
      </c>
      <c r="E11" s="231">
        <f xml:space="preserve">
IF($A$4&lt;=12,SUMIFS('ON Data'!I:I,'ON Data'!$D:$D,$A$4,'ON Data'!$E:$E,2),SUMIFS('ON Data'!I:I,'ON Data'!$E:$E,2))</f>
        <v>0</v>
      </c>
      <c r="F11" s="231">
        <f xml:space="preserve">
IF($A$4&lt;=12,SUMIFS('ON Data'!K:K,'ON Data'!$D:$D,$A$4,'ON Data'!$E:$E,2),SUMIFS('ON Data'!K:K,'ON Data'!$E:$E,2))</f>
        <v>1144</v>
      </c>
      <c r="G11" s="231">
        <f xml:space="preserve">
IF($A$4&lt;=12,SUMIFS('ON Data'!L:L,'ON Data'!$D:$D,$A$4,'ON Data'!$E:$E,2),SUMIFS('ON Data'!L:L,'ON Data'!$E:$E,2))</f>
        <v>0</v>
      </c>
      <c r="H11" s="231">
        <f xml:space="preserve">
IF($A$4&lt;=12,SUMIFS('ON Data'!M:M,'ON Data'!$D:$D,$A$4,'ON Data'!$E:$E,2),SUMIFS('ON Data'!M:M,'ON Data'!$E:$E,2))</f>
        <v>0</v>
      </c>
      <c r="I11" s="231">
        <f xml:space="preserve">
IF($A$4&lt;=12,SUMIFS('ON Data'!N:N,'ON Data'!$D:$D,$A$4,'ON Data'!$E:$E,2),SUMIFS('ON Data'!N:N,'ON Data'!$E:$E,2))</f>
        <v>0</v>
      </c>
      <c r="J11" s="231">
        <f xml:space="preserve">
IF($A$4&lt;=12,SUMIFS('ON Data'!O:O,'ON Data'!$D:$D,$A$4,'ON Data'!$E:$E,2),SUMIFS('ON Data'!O:O,'ON Data'!$E:$E,2))</f>
        <v>11217</v>
      </c>
      <c r="K11" s="231">
        <f xml:space="preserve">
IF($A$4&lt;=12,SUMIFS('ON Data'!P:P,'ON Data'!$D:$D,$A$4,'ON Data'!$E:$E,2),SUMIFS('ON Data'!P:P,'ON Data'!$E:$E,2))</f>
        <v>0</v>
      </c>
      <c r="L11" s="231">
        <f xml:space="preserve">
IF($A$4&lt;=12,SUMIFS('ON Data'!Q:Q,'ON Data'!$D:$D,$A$4,'ON Data'!$E:$E,2),SUMIFS('ON Data'!Q:Q,'ON Data'!$E:$E,2))</f>
        <v>0</v>
      </c>
      <c r="M11" s="231">
        <f xml:space="preserve">
IF($A$4&lt;=12,SUMIFS('ON Data'!R:R,'ON Data'!$D:$D,$A$4,'ON Data'!$E:$E,2),SUMIFS('ON Data'!R:R,'ON Data'!$E:$E,2))</f>
        <v>0</v>
      </c>
      <c r="N11" s="231">
        <f xml:space="preserve">
IF($A$4&lt;=12,SUMIFS('ON Data'!S:S,'ON Data'!$D:$D,$A$4,'ON Data'!$E:$E,2),SUMIFS('ON Data'!S:S,'ON Data'!$E:$E,2))</f>
        <v>0</v>
      </c>
      <c r="O11" s="231">
        <f xml:space="preserve">
IF($A$4&lt;=12,SUMIFS('ON Data'!T:T,'ON Data'!$D:$D,$A$4,'ON Data'!$E:$E,2),SUMIFS('ON Data'!T:T,'ON Data'!$E:$E,2))</f>
        <v>0</v>
      </c>
      <c r="P11" s="231">
        <f xml:space="preserve">
IF($A$4&lt;=12,SUMIFS('ON Data'!U:U,'ON Data'!$D:$D,$A$4,'ON Data'!$E:$E,2),SUMIFS('ON Data'!U:U,'ON Data'!$E:$E,2))</f>
        <v>0</v>
      </c>
      <c r="Q11" s="231">
        <f xml:space="preserve">
IF($A$4&lt;=12,SUMIFS('ON Data'!V:V,'ON Data'!$D:$D,$A$4,'ON Data'!$E:$E,2),SUMIFS('ON Data'!V:V,'ON Data'!$E:$E,2))</f>
        <v>0</v>
      </c>
      <c r="R11" s="231">
        <f xml:space="preserve">
IF($A$4&lt;=12,SUMIFS('ON Data'!W:W,'ON Data'!$D:$D,$A$4,'ON Data'!$E:$E,2),SUMIFS('ON Data'!W:W,'ON Data'!$E:$E,2))</f>
        <v>0</v>
      </c>
      <c r="S11" s="231">
        <f xml:space="preserve">
IF($A$4&lt;=12,SUMIFS('ON Data'!X:X,'ON Data'!$D:$D,$A$4,'ON Data'!$E:$E,2),SUMIFS('ON Data'!X:X,'ON Data'!$E:$E,2))</f>
        <v>0</v>
      </c>
      <c r="T11" s="231">
        <f xml:space="preserve">
IF($A$4&lt;=12,SUMIFS('ON Data'!Y:Y,'ON Data'!$D:$D,$A$4,'ON Data'!$E:$E,2),SUMIFS('ON Data'!Y:Y,'ON Data'!$E:$E,2))</f>
        <v>0</v>
      </c>
      <c r="U11" s="231">
        <f xml:space="preserve">
IF($A$4&lt;=12,SUMIFS('ON Data'!Z:Z,'ON Data'!$D:$D,$A$4,'ON Data'!$E:$E,2),SUMIFS('ON Data'!Z:Z,'ON Data'!$E:$E,2))</f>
        <v>0</v>
      </c>
      <c r="V11" s="231">
        <f xml:space="preserve">
IF($A$4&lt;=12,SUMIFS('ON Data'!AA:AA,'ON Data'!$D:$D,$A$4,'ON Data'!$E:$E,2),SUMIFS('ON Data'!AA:AA,'ON Data'!$E:$E,2))</f>
        <v>7374.5999999999995</v>
      </c>
      <c r="W11" s="231">
        <f xml:space="preserve">
IF($A$4&lt;=12,SUMIFS('ON Data'!AB:AB,'ON Data'!$D:$D,$A$4,'ON Data'!$E:$E,2),SUMIFS('ON Data'!AB:AB,'ON Data'!$E:$E,2))</f>
        <v>0</v>
      </c>
      <c r="X11" s="231">
        <f xml:space="preserve">
IF($A$4&lt;=12,SUMIFS('ON Data'!AC:AC,'ON Data'!$D:$D,$A$4,'ON Data'!$E:$E,2),SUMIFS('ON Data'!AC:AC,'ON Data'!$E:$E,2))</f>
        <v>0</v>
      </c>
      <c r="Y11" s="231">
        <f xml:space="preserve">
IF($A$4&lt;=12,SUMIFS('ON Data'!AD:AD,'ON Data'!$D:$D,$A$4,'ON Data'!$E:$E,2),SUMIFS('ON Data'!AD:AD,'ON Data'!$E:$E,2))</f>
        <v>0</v>
      </c>
      <c r="Z11" s="231">
        <f xml:space="preserve">
IF($A$4&lt;=12,SUMIFS('ON Data'!AE:AE,'ON Data'!$D:$D,$A$4,'ON Data'!$E:$E,2),SUMIFS('ON Data'!AE:AE,'ON Data'!$E:$E,2))</f>
        <v>2080</v>
      </c>
      <c r="AA11" s="231">
        <f xml:space="preserve">
IF($A$4&lt;=12,SUMIFS('ON Data'!AF:AF,'ON Data'!$D:$D,$A$4,'ON Data'!$E:$E,2),SUMIFS('ON Data'!AF:AF,'ON Data'!$E:$E,2))</f>
        <v>0</v>
      </c>
      <c r="AB11" s="231">
        <f xml:space="preserve">
IF($A$4&lt;=12,SUMIFS('ON Data'!AG:AG,'ON Data'!$D:$D,$A$4,'ON Data'!$E:$E,2),SUMIFS('ON Data'!AG:AG,'ON Data'!$E:$E,2))</f>
        <v>0</v>
      </c>
      <c r="AC11" s="231">
        <f xml:space="preserve">
IF($A$4&lt;=12,SUMIFS('ON Data'!AH:AH,'ON Data'!$D:$D,$A$4,'ON Data'!$E:$E,2),SUMIFS('ON Data'!AH:AH,'ON Data'!$E:$E,2))</f>
        <v>0</v>
      </c>
      <c r="AD11" s="231">
        <f xml:space="preserve">
IF($A$4&lt;=12,SUMIFS('ON Data'!AI:AI,'ON Data'!$D:$D,$A$4,'ON Data'!$E:$E,2),SUMIFS('ON Data'!AI:AI,'ON Data'!$E:$E,2))</f>
        <v>2180</v>
      </c>
      <c r="AE11" s="231">
        <f xml:space="preserve">
IF($A$4&lt;=12,SUMIFS('ON Data'!AJ:AJ,'ON Data'!$D:$D,$A$4,'ON Data'!$E:$E,2),SUMIFS('ON Data'!AJ:AJ,'ON Data'!$E:$E,2))</f>
        <v>0</v>
      </c>
      <c r="AF11" s="231">
        <f xml:space="preserve">
IF($A$4&lt;=12,SUMIFS('ON Data'!AK:AK,'ON Data'!$D:$D,$A$4,'ON Data'!$E:$E,2),SUMIFS('ON Data'!AK:AK,'ON Data'!$E:$E,2))</f>
        <v>0</v>
      </c>
      <c r="AG11" s="231">
        <f xml:space="preserve">
IF($A$4&lt;=12,SUMIFS('ON Data'!AL:AL,'ON Data'!$D:$D,$A$4,'ON Data'!$E:$E,2),SUMIFS('ON Data'!AL:AL,'ON Data'!$E:$E,2))</f>
        <v>730</v>
      </c>
      <c r="AH11" s="453">
        <f xml:space="preserve">
IF($A$4&lt;=12,SUMIFS('ON Data'!AN:AN,'ON Data'!$D:$D,$A$4,'ON Data'!$E:$E,2),SUMIFS('ON Data'!AN:AN,'ON Data'!$E:$E,2))</f>
        <v>72</v>
      </c>
      <c r="AI11" s="463"/>
    </row>
    <row r="12" spans="1:35" x14ac:dyDescent="0.3">
      <c r="A12" s="212" t="s">
        <v>158</v>
      </c>
      <c r="B12" s="229">
        <f xml:space="preserve">
IF($A$4&lt;=12,SUMIFS('ON Data'!F:F,'ON Data'!$D:$D,$A$4,'ON Data'!$E:$E,3),SUMIFS('ON Data'!F:F,'ON Data'!$E:$E,3))</f>
        <v>202</v>
      </c>
      <c r="C12" s="230">
        <f xml:space="preserve">
IF($A$4&lt;=12,SUMIFS('ON Data'!G:G,'ON Data'!$D:$D,$A$4,'ON Data'!$E:$E,3),SUMIFS('ON Data'!G:G,'ON Data'!$E:$E,3))</f>
        <v>0</v>
      </c>
      <c r="D12" s="231">
        <f xml:space="preserve">
IF($A$4&lt;=12,SUMIFS('ON Data'!H:H,'ON Data'!$D:$D,$A$4,'ON Data'!$E:$E,3),SUMIFS('ON Data'!H:H,'ON Data'!$E:$E,3))</f>
        <v>0</v>
      </c>
      <c r="E12" s="231">
        <f xml:space="preserve">
IF($A$4&lt;=12,SUMIFS('ON Data'!I:I,'ON Data'!$D:$D,$A$4,'ON Data'!$E:$E,3),SUMIFS('ON Data'!I:I,'ON Data'!$E:$E,3))</f>
        <v>0</v>
      </c>
      <c r="F12" s="231">
        <f xml:space="preserve">
IF($A$4&lt;=12,SUMIFS('ON Data'!K:K,'ON Data'!$D:$D,$A$4,'ON Data'!$E:$E,3),SUMIFS('ON Data'!K:K,'ON Data'!$E:$E,3))</f>
        <v>0</v>
      </c>
      <c r="G12" s="231">
        <f xml:space="preserve">
IF($A$4&lt;=12,SUMIFS('ON Data'!L:L,'ON Data'!$D:$D,$A$4,'ON Data'!$E:$E,3),SUMIFS('ON Data'!L:L,'ON Data'!$E:$E,3))</f>
        <v>0</v>
      </c>
      <c r="H12" s="231">
        <f xml:space="preserve">
IF($A$4&lt;=12,SUMIFS('ON Data'!M:M,'ON Data'!$D:$D,$A$4,'ON Data'!$E:$E,3),SUMIFS('ON Data'!M:M,'ON Data'!$E:$E,3))</f>
        <v>0</v>
      </c>
      <c r="I12" s="231">
        <f xml:space="preserve">
IF($A$4&lt;=12,SUMIFS('ON Data'!N:N,'ON Data'!$D:$D,$A$4,'ON Data'!$E:$E,3),SUMIFS('ON Data'!N:N,'ON Data'!$E:$E,3))</f>
        <v>0</v>
      </c>
      <c r="J12" s="231">
        <f xml:space="preserve">
IF($A$4&lt;=12,SUMIFS('ON Data'!O:O,'ON Data'!$D:$D,$A$4,'ON Data'!$E:$E,3),SUMIFS('ON Data'!O:O,'ON Data'!$E:$E,3))</f>
        <v>0</v>
      </c>
      <c r="K12" s="231">
        <f xml:space="preserve">
IF($A$4&lt;=12,SUMIFS('ON Data'!P:P,'ON Data'!$D:$D,$A$4,'ON Data'!$E:$E,3),SUMIFS('ON Data'!P:P,'ON Data'!$E:$E,3))</f>
        <v>0</v>
      </c>
      <c r="L12" s="231">
        <f xml:space="preserve">
IF($A$4&lt;=12,SUMIFS('ON Data'!Q:Q,'ON Data'!$D:$D,$A$4,'ON Data'!$E:$E,3),SUMIFS('ON Data'!Q:Q,'ON Data'!$E:$E,3))</f>
        <v>0</v>
      </c>
      <c r="M12" s="231">
        <f xml:space="preserve">
IF($A$4&lt;=12,SUMIFS('ON Data'!R:R,'ON Data'!$D:$D,$A$4,'ON Data'!$E:$E,3),SUMIFS('ON Data'!R:R,'ON Data'!$E:$E,3))</f>
        <v>0</v>
      </c>
      <c r="N12" s="231">
        <f xml:space="preserve">
IF($A$4&lt;=12,SUMIFS('ON Data'!S:S,'ON Data'!$D:$D,$A$4,'ON Data'!$E:$E,3),SUMIFS('ON Data'!S:S,'ON Data'!$E:$E,3))</f>
        <v>0</v>
      </c>
      <c r="O12" s="231">
        <f xml:space="preserve">
IF($A$4&lt;=12,SUMIFS('ON Data'!T:T,'ON Data'!$D:$D,$A$4,'ON Data'!$E:$E,3),SUMIFS('ON Data'!T:T,'ON Data'!$E:$E,3))</f>
        <v>0</v>
      </c>
      <c r="P12" s="231">
        <f xml:space="preserve">
IF($A$4&lt;=12,SUMIFS('ON Data'!U:U,'ON Data'!$D:$D,$A$4,'ON Data'!$E:$E,3),SUMIFS('ON Data'!U:U,'ON Data'!$E:$E,3))</f>
        <v>0</v>
      </c>
      <c r="Q12" s="231">
        <f xml:space="preserve">
IF($A$4&lt;=12,SUMIFS('ON Data'!V:V,'ON Data'!$D:$D,$A$4,'ON Data'!$E:$E,3),SUMIFS('ON Data'!V:V,'ON Data'!$E:$E,3))</f>
        <v>0</v>
      </c>
      <c r="R12" s="231">
        <f xml:space="preserve">
IF($A$4&lt;=12,SUMIFS('ON Data'!W:W,'ON Data'!$D:$D,$A$4,'ON Data'!$E:$E,3),SUMIFS('ON Data'!W:W,'ON Data'!$E:$E,3))</f>
        <v>0</v>
      </c>
      <c r="S12" s="231">
        <f xml:space="preserve">
IF($A$4&lt;=12,SUMIFS('ON Data'!X:X,'ON Data'!$D:$D,$A$4,'ON Data'!$E:$E,3),SUMIFS('ON Data'!X:X,'ON Data'!$E:$E,3))</f>
        <v>0</v>
      </c>
      <c r="T12" s="231">
        <f xml:space="preserve">
IF($A$4&lt;=12,SUMIFS('ON Data'!Y:Y,'ON Data'!$D:$D,$A$4,'ON Data'!$E:$E,3),SUMIFS('ON Data'!Y:Y,'ON Data'!$E:$E,3))</f>
        <v>0</v>
      </c>
      <c r="U12" s="231">
        <f xml:space="preserve">
IF($A$4&lt;=12,SUMIFS('ON Data'!Z:Z,'ON Data'!$D:$D,$A$4,'ON Data'!$E:$E,3),SUMIFS('ON Data'!Z:Z,'ON Data'!$E:$E,3))</f>
        <v>0</v>
      </c>
      <c r="V12" s="231">
        <f xml:space="preserve">
IF($A$4&lt;=12,SUMIFS('ON Data'!AA:AA,'ON Data'!$D:$D,$A$4,'ON Data'!$E:$E,3),SUMIFS('ON Data'!AA:AA,'ON Data'!$E:$E,3))</f>
        <v>202</v>
      </c>
      <c r="W12" s="231">
        <f xml:space="preserve">
IF($A$4&lt;=12,SUMIFS('ON Data'!AB:AB,'ON Data'!$D:$D,$A$4,'ON Data'!$E:$E,3),SUMIFS('ON Data'!AB:AB,'ON Data'!$E:$E,3))</f>
        <v>0</v>
      </c>
      <c r="X12" s="231">
        <f xml:space="preserve">
IF($A$4&lt;=12,SUMIFS('ON Data'!AC:AC,'ON Data'!$D:$D,$A$4,'ON Data'!$E:$E,3),SUMIFS('ON Data'!AC:AC,'ON Data'!$E:$E,3))</f>
        <v>0</v>
      </c>
      <c r="Y12" s="231">
        <f xml:space="preserve">
IF($A$4&lt;=12,SUMIFS('ON Data'!AD:AD,'ON Data'!$D:$D,$A$4,'ON Data'!$E:$E,3),SUMIFS('ON Data'!AD:AD,'ON Data'!$E:$E,3))</f>
        <v>0</v>
      </c>
      <c r="Z12" s="231">
        <f xml:space="preserve">
IF($A$4&lt;=12,SUMIFS('ON Data'!AE:AE,'ON Data'!$D:$D,$A$4,'ON Data'!$E:$E,3),SUMIFS('ON Data'!AE:AE,'ON Data'!$E:$E,3))</f>
        <v>0</v>
      </c>
      <c r="AA12" s="231">
        <f xml:space="preserve">
IF($A$4&lt;=12,SUMIFS('ON Data'!AF:AF,'ON Data'!$D:$D,$A$4,'ON Data'!$E:$E,3),SUMIFS('ON Data'!AF:AF,'ON Data'!$E:$E,3))</f>
        <v>0</v>
      </c>
      <c r="AB12" s="231">
        <f xml:space="preserve">
IF($A$4&lt;=12,SUMIFS('ON Data'!AG:AG,'ON Data'!$D:$D,$A$4,'ON Data'!$E:$E,3),SUMIFS('ON Data'!AG:AG,'ON Data'!$E:$E,3))</f>
        <v>0</v>
      </c>
      <c r="AC12" s="231">
        <f xml:space="preserve">
IF($A$4&lt;=12,SUMIFS('ON Data'!AH:AH,'ON Data'!$D:$D,$A$4,'ON Data'!$E:$E,3),SUMIFS('ON Data'!AH:AH,'ON Data'!$E:$E,3))</f>
        <v>0</v>
      </c>
      <c r="AD12" s="231">
        <f xml:space="preserve">
IF($A$4&lt;=12,SUMIFS('ON Data'!AI:AI,'ON Data'!$D:$D,$A$4,'ON Data'!$E:$E,3),SUMIFS('ON Data'!AI:AI,'ON Data'!$E:$E,3))</f>
        <v>0</v>
      </c>
      <c r="AE12" s="231">
        <f xml:space="preserve">
IF($A$4&lt;=12,SUMIFS('ON Data'!AJ:AJ,'ON Data'!$D:$D,$A$4,'ON Data'!$E:$E,3),SUMIFS('ON Data'!AJ:AJ,'ON Data'!$E:$E,3))</f>
        <v>0</v>
      </c>
      <c r="AF12" s="231">
        <f xml:space="preserve">
IF($A$4&lt;=12,SUMIFS('ON Data'!AK:AK,'ON Data'!$D:$D,$A$4,'ON Data'!$E:$E,3),SUMIFS('ON Data'!AK:AK,'ON Data'!$E:$E,3))</f>
        <v>0</v>
      </c>
      <c r="AG12" s="231">
        <f xml:space="preserve">
IF($A$4&lt;=12,SUMIFS('ON Data'!AL:AL,'ON Data'!$D:$D,$A$4,'ON Data'!$E:$E,3),SUMIFS('ON Data'!AL:AL,'ON Data'!$E:$E,3))</f>
        <v>0</v>
      </c>
      <c r="AH12" s="453">
        <f xml:space="preserve">
IF($A$4&lt;=12,SUMIFS('ON Data'!AN:AN,'ON Data'!$D:$D,$A$4,'ON Data'!$E:$E,3),SUMIFS('ON Data'!AN:AN,'ON Data'!$E:$E,3))</f>
        <v>0</v>
      </c>
      <c r="AI12" s="463"/>
    </row>
    <row r="13" spans="1:35" x14ac:dyDescent="0.3">
      <c r="A13" s="212" t="s">
        <v>165</v>
      </c>
      <c r="B13" s="229">
        <f xml:space="preserve">
IF($A$4&lt;=12,SUMIFS('ON Data'!F:F,'ON Data'!$D:$D,$A$4,'ON Data'!$E:$E,4),SUMIFS('ON Data'!F:F,'ON Data'!$E:$E,4))</f>
        <v>364.5</v>
      </c>
      <c r="C13" s="230">
        <f xml:space="preserve">
IF($A$4&lt;=12,SUMIFS('ON Data'!G:G,'ON Data'!$D:$D,$A$4,'ON Data'!$E:$E,4),SUMIFS('ON Data'!G:G,'ON Data'!$E:$E,4))</f>
        <v>0</v>
      </c>
      <c r="D13" s="231">
        <f xml:space="preserve">
IF($A$4&lt;=12,SUMIFS('ON Data'!H:H,'ON Data'!$D:$D,$A$4,'ON Data'!$E:$E,4),SUMIFS('ON Data'!H:H,'ON Data'!$E:$E,4))</f>
        <v>37</v>
      </c>
      <c r="E13" s="231">
        <f xml:space="preserve">
IF($A$4&lt;=12,SUMIFS('ON Data'!I:I,'ON Data'!$D:$D,$A$4,'ON Data'!$E:$E,4),SUMIFS('ON Data'!I:I,'ON Data'!$E:$E,4))</f>
        <v>0</v>
      </c>
      <c r="F13" s="231">
        <f xml:space="preserve">
IF($A$4&lt;=12,SUMIFS('ON Data'!K:K,'ON Data'!$D:$D,$A$4,'ON Data'!$E:$E,4),SUMIFS('ON Data'!K:K,'ON Data'!$E:$E,4))</f>
        <v>0</v>
      </c>
      <c r="G13" s="231">
        <f xml:space="preserve">
IF($A$4&lt;=12,SUMIFS('ON Data'!L:L,'ON Data'!$D:$D,$A$4,'ON Data'!$E:$E,4),SUMIFS('ON Data'!L:L,'ON Data'!$E:$E,4))</f>
        <v>0</v>
      </c>
      <c r="H13" s="231">
        <f xml:space="preserve">
IF($A$4&lt;=12,SUMIFS('ON Data'!M:M,'ON Data'!$D:$D,$A$4,'ON Data'!$E:$E,4),SUMIFS('ON Data'!M:M,'ON Data'!$E:$E,4))</f>
        <v>0</v>
      </c>
      <c r="I13" s="231">
        <f xml:space="preserve">
IF($A$4&lt;=12,SUMIFS('ON Data'!N:N,'ON Data'!$D:$D,$A$4,'ON Data'!$E:$E,4),SUMIFS('ON Data'!N:N,'ON Data'!$E:$E,4))</f>
        <v>0</v>
      </c>
      <c r="J13" s="231">
        <f xml:space="preserve">
IF($A$4&lt;=12,SUMIFS('ON Data'!O:O,'ON Data'!$D:$D,$A$4,'ON Data'!$E:$E,4),SUMIFS('ON Data'!O:O,'ON Data'!$E:$E,4))</f>
        <v>315.5</v>
      </c>
      <c r="K13" s="231">
        <f xml:space="preserve">
IF($A$4&lt;=12,SUMIFS('ON Data'!P:P,'ON Data'!$D:$D,$A$4,'ON Data'!$E:$E,4),SUMIFS('ON Data'!P:P,'ON Data'!$E:$E,4))</f>
        <v>0</v>
      </c>
      <c r="L13" s="231">
        <f xml:space="preserve">
IF($A$4&lt;=12,SUMIFS('ON Data'!Q:Q,'ON Data'!$D:$D,$A$4,'ON Data'!$E:$E,4),SUMIFS('ON Data'!Q:Q,'ON Data'!$E:$E,4))</f>
        <v>0</v>
      </c>
      <c r="M13" s="231">
        <f xml:space="preserve">
IF($A$4&lt;=12,SUMIFS('ON Data'!R:R,'ON Data'!$D:$D,$A$4,'ON Data'!$E:$E,4),SUMIFS('ON Data'!R:R,'ON Data'!$E:$E,4))</f>
        <v>0</v>
      </c>
      <c r="N13" s="231">
        <f xml:space="preserve">
IF($A$4&lt;=12,SUMIFS('ON Data'!S:S,'ON Data'!$D:$D,$A$4,'ON Data'!$E:$E,4),SUMIFS('ON Data'!S:S,'ON Data'!$E:$E,4))</f>
        <v>0</v>
      </c>
      <c r="O13" s="231">
        <f xml:space="preserve">
IF($A$4&lt;=12,SUMIFS('ON Data'!T:T,'ON Data'!$D:$D,$A$4,'ON Data'!$E:$E,4),SUMIFS('ON Data'!T:T,'ON Data'!$E:$E,4))</f>
        <v>0</v>
      </c>
      <c r="P13" s="231">
        <f xml:space="preserve">
IF($A$4&lt;=12,SUMIFS('ON Data'!U:U,'ON Data'!$D:$D,$A$4,'ON Data'!$E:$E,4),SUMIFS('ON Data'!U:U,'ON Data'!$E:$E,4))</f>
        <v>0</v>
      </c>
      <c r="Q13" s="231">
        <f xml:space="preserve">
IF($A$4&lt;=12,SUMIFS('ON Data'!V:V,'ON Data'!$D:$D,$A$4,'ON Data'!$E:$E,4),SUMIFS('ON Data'!V:V,'ON Data'!$E:$E,4))</f>
        <v>0</v>
      </c>
      <c r="R13" s="231">
        <f xml:space="preserve">
IF($A$4&lt;=12,SUMIFS('ON Data'!W:W,'ON Data'!$D:$D,$A$4,'ON Data'!$E:$E,4),SUMIFS('ON Data'!W:W,'ON Data'!$E:$E,4))</f>
        <v>0</v>
      </c>
      <c r="S13" s="231">
        <f xml:space="preserve">
IF($A$4&lt;=12,SUMIFS('ON Data'!X:X,'ON Data'!$D:$D,$A$4,'ON Data'!$E:$E,4),SUMIFS('ON Data'!X:X,'ON Data'!$E:$E,4))</f>
        <v>0</v>
      </c>
      <c r="T13" s="231">
        <f xml:space="preserve">
IF($A$4&lt;=12,SUMIFS('ON Data'!Y:Y,'ON Data'!$D:$D,$A$4,'ON Data'!$E:$E,4),SUMIFS('ON Data'!Y:Y,'ON Data'!$E:$E,4))</f>
        <v>0</v>
      </c>
      <c r="U13" s="231">
        <f xml:space="preserve">
IF($A$4&lt;=12,SUMIFS('ON Data'!Z:Z,'ON Data'!$D:$D,$A$4,'ON Data'!$E:$E,4),SUMIFS('ON Data'!Z:Z,'ON Data'!$E:$E,4))</f>
        <v>0</v>
      </c>
      <c r="V13" s="231">
        <f xml:space="preserve">
IF($A$4&lt;=12,SUMIFS('ON Data'!AA:AA,'ON Data'!$D:$D,$A$4,'ON Data'!$E:$E,4),SUMIFS('ON Data'!AA:AA,'ON Data'!$E:$E,4))</f>
        <v>12</v>
      </c>
      <c r="W13" s="231">
        <f xml:space="preserve">
IF($A$4&lt;=12,SUMIFS('ON Data'!AB:AB,'ON Data'!$D:$D,$A$4,'ON Data'!$E:$E,4),SUMIFS('ON Data'!AB:AB,'ON Data'!$E:$E,4))</f>
        <v>0</v>
      </c>
      <c r="X13" s="231">
        <f xml:space="preserve">
IF($A$4&lt;=12,SUMIFS('ON Data'!AC:AC,'ON Data'!$D:$D,$A$4,'ON Data'!$E:$E,4),SUMIFS('ON Data'!AC:AC,'ON Data'!$E:$E,4))</f>
        <v>0</v>
      </c>
      <c r="Y13" s="231">
        <f xml:space="preserve">
IF($A$4&lt;=12,SUMIFS('ON Data'!AD:AD,'ON Data'!$D:$D,$A$4,'ON Data'!$E:$E,4),SUMIFS('ON Data'!AD:AD,'ON Data'!$E:$E,4))</f>
        <v>0</v>
      </c>
      <c r="Z13" s="231">
        <f xml:space="preserve">
IF($A$4&lt;=12,SUMIFS('ON Data'!AE:AE,'ON Data'!$D:$D,$A$4,'ON Data'!$E:$E,4),SUMIFS('ON Data'!AE:AE,'ON Data'!$E:$E,4))</f>
        <v>0</v>
      </c>
      <c r="AA13" s="231">
        <f xml:space="preserve">
IF($A$4&lt;=12,SUMIFS('ON Data'!AF:AF,'ON Data'!$D:$D,$A$4,'ON Data'!$E:$E,4),SUMIFS('ON Data'!AF:AF,'ON Data'!$E:$E,4))</f>
        <v>0</v>
      </c>
      <c r="AB13" s="231">
        <f xml:space="preserve">
IF($A$4&lt;=12,SUMIFS('ON Data'!AG:AG,'ON Data'!$D:$D,$A$4,'ON Data'!$E:$E,4),SUMIFS('ON Data'!AG:AG,'ON Data'!$E:$E,4))</f>
        <v>0</v>
      </c>
      <c r="AC13" s="231">
        <f xml:space="preserve">
IF($A$4&lt;=12,SUMIFS('ON Data'!AH:AH,'ON Data'!$D:$D,$A$4,'ON Data'!$E:$E,4),SUMIFS('ON Data'!AH:AH,'ON Data'!$E:$E,4))</f>
        <v>0</v>
      </c>
      <c r="AD13" s="231">
        <f xml:space="preserve">
IF($A$4&lt;=12,SUMIFS('ON Data'!AI:AI,'ON Data'!$D:$D,$A$4,'ON Data'!$E:$E,4),SUMIFS('ON Data'!AI:AI,'ON Data'!$E:$E,4))</f>
        <v>0</v>
      </c>
      <c r="AE13" s="231">
        <f xml:space="preserve">
IF($A$4&lt;=12,SUMIFS('ON Data'!AJ:AJ,'ON Data'!$D:$D,$A$4,'ON Data'!$E:$E,4),SUMIFS('ON Data'!AJ:AJ,'ON Data'!$E:$E,4))</f>
        <v>0</v>
      </c>
      <c r="AF13" s="231">
        <f xml:space="preserve">
IF($A$4&lt;=12,SUMIFS('ON Data'!AK:AK,'ON Data'!$D:$D,$A$4,'ON Data'!$E:$E,4),SUMIFS('ON Data'!AK:AK,'ON Data'!$E:$E,4))</f>
        <v>0</v>
      </c>
      <c r="AG13" s="231">
        <f xml:space="preserve">
IF($A$4&lt;=12,SUMIFS('ON Data'!AL:AL,'ON Data'!$D:$D,$A$4,'ON Data'!$E:$E,4),SUMIFS('ON Data'!AL:AL,'ON Data'!$E:$E,4))</f>
        <v>0</v>
      </c>
      <c r="AH13" s="453">
        <f xml:space="preserve">
IF($A$4&lt;=12,SUMIFS('ON Data'!AN:AN,'ON Data'!$D:$D,$A$4,'ON Data'!$E:$E,4),SUMIFS('ON Data'!AN:AN,'ON Data'!$E:$E,4))</f>
        <v>0</v>
      </c>
      <c r="AI13" s="463"/>
    </row>
    <row r="14" spans="1:35" ht="15" thickBot="1" x14ac:dyDescent="0.35">
      <c r="A14" s="213" t="s">
        <v>159</v>
      </c>
      <c r="B14" s="232">
        <f xml:space="preserve">
IF($A$4&lt;=12,SUMIFS('ON Data'!F:F,'ON Data'!$D:$D,$A$4,'ON Data'!$E:$E,5),SUMIFS('ON Data'!F:F,'ON Data'!$E:$E,5))</f>
        <v>200</v>
      </c>
      <c r="C14" s="233">
        <f xml:space="preserve">
IF($A$4&lt;=12,SUMIFS('ON Data'!G:G,'ON Data'!$D:$D,$A$4,'ON Data'!$E:$E,5),SUMIFS('ON Data'!G:G,'ON Data'!$E:$E,5))</f>
        <v>200</v>
      </c>
      <c r="D14" s="234">
        <f xml:space="preserve">
IF($A$4&lt;=12,SUMIFS('ON Data'!H:H,'ON Data'!$D:$D,$A$4,'ON Data'!$E:$E,5),SUMIFS('ON Data'!H:H,'ON Data'!$E:$E,5))</f>
        <v>0</v>
      </c>
      <c r="E14" s="234">
        <f xml:space="preserve">
IF($A$4&lt;=12,SUMIFS('ON Data'!I:I,'ON Data'!$D:$D,$A$4,'ON Data'!$E:$E,5),SUMIFS('ON Data'!I:I,'ON Data'!$E:$E,5))</f>
        <v>0</v>
      </c>
      <c r="F14" s="234">
        <f xml:space="preserve">
IF($A$4&lt;=12,SUMIFS('ON Data'!K:K,'ON Data'!$D:$D,$A$4,'ON Data'!$E:$E,5),SUMIFS('ON Data'!K:K,'ON Data'!$E:$E,5))</f>
        <v>0</v>
      </c>
      <c r="G14" s="234">
        <f xml:space="preserve">
IF($A$4&lt;=12,SUMIFS('ON Data'!L:L,'ON Data'!$D:$D,$A$4,'ON Data'!$E:$E,5),SUMIFS('ON Data'!L:L,'ON Data'!$E:$E,5))</f>
        <v>0</v>
      </c>
      <c r="H14" s="234">
        <f xml:space="preserve">
IF($A$4&lt;=12,SUMIFS('ON Data'!M:M,'ON Data'!$D:$D,$A$4,'ON Data'!$E:$E,5),SUMIFS('ON Data'!M:M,'ON Data'!$E:$E,5))</f>
        <v>0</v>
      </c>
      <c r="I14" s="234">
        <f xml:space="preserve">
IF($A$4&lt;=12,SUMIFS('ON Data'!N:N,'ON Data'!$D:$D,$A$4,'ON Data'!$E:$E,5),SUMIFS('ON Data'!N:N,'ON Data'!$E:$E,5))</f>
        <v>0</v>
      </c>
      <c r="J14" s="234">
        <f xml:space="preserve">
IF($A$4&lt;=12,SUMIFS('ON Data'!O:O,'ON Data'!$D:$D,$A$4,'ON Data'!$E:$E,5),SUMIFS('ON Data'!O:O,'ON Data'!$E:$E,5))</f>
        <v>0</v>
      </c>
      <c r="K14" s="234">
        <f xml:space="preserve">
IF($A$4&lt;=12,SUMIFS('ON Data'!P:P,'ON Data'!$D:$D,$A$4,'ON Data'!$E:$E,5),SUMIFS('ON Data'!P:P,'ON Data'!$E:$E,5))</f>
        <v>0</v>
      </c>
      <c r="L14" s="234">
        <f xml:space="preserve">
IF($A$4&lt;=12,SUMIFS('ON Data'!Q:Q,'ON Data'!$D:$D,$A$4,'ON Data'!$E:$E,5),SUMIFS('ON Data'!Q:Q,'ON Data'!$E:$E,5))</f>
        <v>0</v>
      </c>
      <c r="M14" s="234">
        <f xml:space="preserve">
IF($A$4&lt;=12,SUMIFS('ON Data'!R:R,'ON Data'!$D:$D,$A$4,'ON Data'!$E:$E,5),SUMIFS('ON Data'!R:R,'ON Data'!$E:$E,5))</f>
        <v>0</v>
      </c>
      <c r="N14" s="234">
        <f xml:space="preserve">
IF($A$4&lt;=12,SUMIFS('ON Data'!S:S,'ON Data'!$D:$D,$A$4,'ON Data'!$E:$E,5),SUMIFS('ON Data'!S:S,'ON Data'!$E:$E,5))</f>
        <v>0</v>
      </c>
      <c r="O14" s="234">
        <f xml:space="preserve">
IF($A$4&lt;=12,SUMIFS('ON Data'!T:T,'ON Data'!$D:$D,$A$4,'ON Data'!$E:$E,5),SUMIFS('ON Data'!T:T,'ON Data'!$E:$E,5))</f>
        <v>0</v>
      </c>
      <c r="P14" s="234">
        <f xml:space="preserve">
IF($A$4&lt;=12,SUMIFS('ON Data'!U:U,'ON Data'!$D:$D,$A$4,'ON Data'!$E:$E,5),SUMIFS('ON Data'!U:U,'ON Data'!$E:$E,5))</f>
        <v>0</v>
      </c>
      <c r="Q14" s="234">
        <f xml:space="preserve">
IF($A$4&lt;=12,SUMIFS('ON Data'!V:V,'ON Data'!$D:$D,$A$4,'ON Data'!$E:$E,5),SUMIFS('ON Data'!V:V,'ON Data'!$E:$E,5))</f>
        <v>0</v>
      </c>
      <c r="R14" s="234">
        <f xml:space="preserve">
IF($A$4&lt;=12,SUMIFS('ON Data'!W:W,'ON Data'!$D:$D,$A$4,'ON Data'!$E:$E,5),SUMIFS('ON Data'!W:W,'ON Data'!$E:$E,5))</f>
        <v>0</v>
      </c>
      <c r="S14" s="234">
        <f xml:space="preserve">
IF($A$4&lt;=12,SUMIFS('ON Data'!X:X,'ON Data'!$D:$D,$A$4,'ON Data'!$E:$E,5),SUMIFS('ON Data'!X:X,'ON Data'!$E:$E,5))</f>
        <v>0</v>
      </c>
      <c r="T14" s="234">
        <f xml:space="preserve">
IF($A$4&lt;=12,SUMIFS('ON Data'!Y:Y,'ON Data'!$D:$D,$A$4,'ON Data'!$E:$E,5),SUMIFS('ON Data'!Y:Y,'ON Data'!$E:$E,5))</f>
        <v>0</v>
      </c>
      <c r="U14" s="234">
        <f xml:space="preserve">
IF($A$4&lt;=12,SUMIFS('ON Data'!Z:Z,'ON Data'!$D:$D,$A$4,'ON Data'!$E:$E,5),SUMIFS('ON Data'!Z:Z,'ON Data'!$E:$E,5))</f>
        <v>0</v>
      </c>
      <c r="V14" s="234">
        <f xml:space="preserve">
IF($A$4&lt;=12,SUMIFS('ON Data'!AA:AA,'ON Data'!$D:$D,$A$4,'ON Data'!$E:$E,5),SUMIFS('ON Data'!AA:AA,'ON Data'!$E:$E,5))</f>
        <v>0</v>
      </c>
      <c r="W14" s="234">
        <f xml:space="preserve">
IF($A$4&lt;=12,SUMIFS('ON Data'!AB:AB,'ON Data'!$D:$D,$A$4,'ON Data'!$E:$E,5),SUMIFS('ON Data'!AB:AB,'ON Data'!$E:$E,5))</f>
        <v>0</v>
      </c>
      <c r="X14" s="234">
        <f xml:space="preserve">
IF($A$4&lt;=12,SUMIFS('ON Data'!AC:AC,'ON Data'!$D:$D,$A$4,'ON Data'!$E:$E,5),SUMIFS('ON Data'!AC:AC,'ON Data'!$E:$E,5))</f>
        <v>0</v>
      </c>
      <c r="Y14" s="234">
        <f xml:space="preserve">
IF($A$4&lt;=12,SUMIFS('ON Data'!AD:AD,'ON Data'!$D:$D,$A$4,'ON Data'!$E:$E,5),SUMIFS('ON Data'!AD:AD,'ON Data'!$E:$E,5))</f>
        <v>0</v>
      </c>
      <c r="Z14" s="234">
        <f xml:space="preserve">
IF($A$4&lt;=12,SUMIFS('ON Data'!AE:AE,'ON Data'!$D:$D,$A$4,'ON Data'!$E:$E,5),SUMIFS('ON Data'!AE:AE,'ON Data'!$E:$E,5))</f>
        <v>0</v>
      </c>
      <c r="AA14" s="234">
        <f xml:space="preserve">
IF($A$4&lt;=12,SUMIFS('ON Data'!AF:AF,'ON Data'!$D:$D,$A$4,'ON Data'!$E:$E,5),SUMIFS('ON Data'!AF:AF,'ON Data'!$E:$E,5))</f>
        <v>0</v>
      </c>
      <c r="AB14" s="234">
        <f xml:space="preserve">
IF($A$4&lt;=12,SUMIFS('ON Data'!AG:AG,'ON Data'!$D:$D,$A$4,'ON Data'!$E:$E,5),SUMIFS('ON Data'!AG:AG,'ON Data'!$E:$E,5))</f>
        <v>0</v>
      </c>
      <c r="AC14" s="234">
        <f xml:space="preserve">
IF($A$4&lt;=12,SUMIFS('ON Data'!AH:AH,'ON Data'!$D:$D,$A$4,'ON Data'!$E:$E,5),SUMIFS('ON Data'!AH:AH,'ON Data'!$E:$E,5))</f>
        <v>0</v>
      </c>
      <c r="AD14" s="234">
        <f xml:space="preserve">
IF($A$4&lt;=12,SUMIFS('ON Data'!AI:AI,'ON Data'!$D:$D,$A$4,'ON Data'!$E:$E,5),SUMIFS('ON Data'!AI:AI,'ON Data'!$E:$E,5))</f>
        <v>0</v>
      </c>
      <c r="AE14" s="234">
        <f xml:space="preserve">
IF($A$4&lt;=12,SUMIFS('ON Data'!AJ:AJ,'ON Data'!$D:$D,$A$4,'ON Data'!$E:$E,5),SUMIFS('ON Data'!AJ:AJ,'ON Data'!$E:$E,5))</f>
        <v>0</v>
      </c>
      <c r="AF14" s="234">
        <f xml:space="preserve">
IF($A$4&lt;=12,SUMIFS('ON Data'!AK:AK,'ON Data'!$D:$D,$A$4,'ON Data'!$E:$E,5),SUMIFS('ON Data'!AK:AK,'ON Data'!$E:$E,5))</f>
        <v>0</v>
      </c>
      <c r="AG14" s="234">
        <f xml:space="preserve">
IF($A$4&lt;=12,SUMIFS('ON Data'!AL:AL,'ON Data'!$D:$D,$A$4,'ON Data'!$E:$E,5),SUMIFS('ON Data'!AL:AL,'ON Data'!$E:$E,5))</f>
        <v>0</v>
      </c>
      <c r="AH14" s="454">
        <f xml:space="preserve">
IF($A$4&lt;=12,SUMIFS('ON Data'!AN:AN,'ON Data'!$D:$D,$A$4,'ON Data'!$E:$E,5),SUMIFS('ON Data'!AN:AN,'ON Data'!$E:$E,5))</f>
        <v>0</v>
      </c>
      <c r="AI14" s="463"/>
    </row>
    <row r="15" spans="1:35" x14ac:dyDescent="0.3">
      <c r="A15" s="136" t="s">
        <v>169</v>
      </c>
      <c r="B15" s="235"/>
      <c r="C15" s="236"/>
      <c r="D15" s="237"/>
      <c r="E15" s="237"/>
      <c r="F15" s="237"/>
      <c r="G15" s="237"/>
      <c r="H15" s="237"/>
      <c r="I15" s="237"/>
      <c r="J15" s="237"/>
      <c r="K15" s="237"/>
      <c r="L15" s="237"/>
      <c r="M15" s="237"/>
      <c r="N15" s="237"/>
      <c r="O15" s="237"/>
      <c r="P15" s="237"/>
      <c r="Q15" s="237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7"/>
      <c r="AF15" s="237"/>
      <c r="AG15" s="237"/>
      <c r="AH15" s="455"/>
      <c r="AI15" s="463"/>
    </row>
    <row r="16" spans="1:35" x14ac:dyDescent="0.3">
      <c r="A16" s="214" t="s">
        <v>160</v>
      </c>
      <c r="B16" s="229">
        <f xml:space="preserve">
IF($A$4&lt;=12,SUMIFS('ON Data'!F:F,'ON Data'!$D:$D,$A$4,'ON Data'!$E:$E,7),SUMIFS('ON Data'!F:F,'ON Data'!$E:$E,7))</f>
        <v>0</v>
      </c>
      <c r="C16" s="230">
        <f xml:space="preserve">
IF($A$4&lt;=12,SUMIFS('ON Data'!G:G,'ON Data'!$D:$D,$A$4,'ON Data'!$E:$E,7),SUMIFS('ON Data'!G:G,'ON Data'!$E:$E,7))</f>
        <v>0</v>
      </c>
      <c r="D16" s="231">
        <f xml:space="preserve">
IF($A$4&lt;=12,SUMIFS('ON Data'!H:H,'ON Data'!$D:$D,$A$4,'ON Data'!$E:$E,7),SUMIFS('ON Data'!H:H,'ON Data'!$E:$E,7))</f>
        <v>0</v>
      </c>
      <c r="E16" s="231">
        <f xml:space="preserve">
IF($A$4&lt;=12,SUMIFS('ON Data'!I:I,'ON Data'!$D:$D,$A$4,'ON Data'!$E:$E,7),SUMIFS('ON Data'!I:I,'ON Data'!$E:$E,7))</f>
        <v>0</v>
      </c>
      <c r="F16" s="231">
        <f xml:space="preserve">
IF($A$4&lt;=12,SUMIFS('ON Data'!K:K,'ON Data'!$D:$D,$A$4,'ON Data'!$E:$E,7),SUMIFS('ON Data'!K:K,'ON Data'!$E:$E,7))</f>
        <v>0</v>
      </c>
      <c r="G16" s="231">
        <f xml:space="preserve">
IF($A$4&lt;=12,SUMIFS('ON Data'!L:L,'ON Data'!$D:$D,$A$4,'ON Data'!$E:$E,7),SUMIFS('ON Data'!L:L,'ON Data'!$E:$E,7))</f>
        <v>0</v>
      </c>
      <c r="H16" s="231">
        <f xml:space="preserve">
IF($A$4&lt;=12,SUMIFS('ON Data'!M:M,'ON Data'!$D:$D,$A$4,'ON Data'!$E:$E,7),SUMIFS('ON Data'!M:M,'ON Data'!$E:$E,7))</f>
        <v>0</v>
      </c>
      <c r="I16" s="231">
        <f xml:space="preserve">
IF($A$4&lt;=12,SUMIFS('ON Data'!N:N,'ON Data'!$D:$D,$A$4,'ON Data'!$E:$E,7),SUMIFS('ON Data'!N:N,'ON Data'!$E:$E,7))</f>
        <v>0</v>
      </c>
      <c r="J16" s="231">
        <f xml:space="preserve">
IF($A$4&lt;=12,SUMIFS('ON Data'!O:O,'ON Data'!$D:$D,$A$4,'ON Data'!$E:$E,7),SUMIFS('ON Data'!O:O,'ON Data'!$E:$E,7))</f>
        <v>0</v>
      </c>
      <c r="K16" s="231">
        <f xml:space="preserve">
IF($A$4&lt;=12,SUMIFS('ON Data'!P:P,'ON Data'!$D:$D,$A$4,'ON Data'!$E:$E,7),SUMIFS('ON Data'!P:P,'ON Data'!$E:$E,7))</f>
        <v>0</v>
      </c>
      <c r="L16" s="231">
        <f xml:space="preserve">
IF($A$4&lt;=12,SUMIFS('ON Data'!Q:Q,'ON Data'!$D:$D,$A$4,'ON Data'!$E:$E,7),SUMIFS('ON Data'!Q:Q,'ON Data'!$E:$E,7))</f>
        <v>0</v>
      </c>
      <c r="M16" s="231">
        <f xml:space="preserve">
IF($A$4&lt;=12,SUMIFS('ON Data'!R:R,'ON Data'!$D:$D,$A$4,'ON Data'!$E:$E,7),SUMIFS('ON Data'!R:R,'ON Data'!$E:$E,7))</f>
        <v>0</v>
      </c>
      <c r="N16" s="231">
        <f xml:space="preserve">
IF($A$4&lt;=12,SUMIFS('ON Data'!S:S,'ON Data'!$D:$D,$A$4,'ON Data'!$E:$E,7),SUMIFS('ON Data'!S:S,'ON Data'!$E:$E,7))</f>
        <v>0</v>
      </c>
      <c r="O16" s="231">
        <f xml:space="preserve">
IF($A$4&lt;=12,SUMIFS('ON Data'!T:T,'ON Data'!$D:$D,$A$4,'ON Data'!$E:$E,7),SUMIFS('ON Data'!T:T,'ON Data'!$E:$E,7))</f>
        <v>0</v>
      </c>
      <c r="P16" s="231">
        <f xml:space="preserve">
IF($A$4&lt;=12,SUMIFS('ON Data'!U:U,'ON Data'!$D:$D,$A$4,'ON Data'!$E:$E,7),SUMIFS('ON Data'!U:U,'ON Data'!$E:$E,7))</f>
        <v>0</v>
      </c>
      <c r="Q16" s="231">
        <f xml:space="preserve">
IF($A$4&lt;=12,SUMIFS('ON Data'!V:V,'ON Data'!$D:$D,$A$4,'ON Data'!$E:$E,7),SUMIFS('ON Data'!V:V,'ON Data'!$E:$E,7))</f>
        <v>0</v>
      </c>
      <c r="R16" s="231">
        <f xml:space="preserve">
IF($A$4&lt;=12,SUMIFS('ON Data'!W:W,'ON Data'!$D:$D,$A$4,'ON Data'!$E:$E,7),SUMIFS('ON Data'!W:W,'ON Data'!$E:$E,7))</f>
        <v>0</v>
      </c>
      <c r="S16" s="231">
        <f xml:space="preserve">
IF($A$4&lt;=12,SUMIFS('ON Data'!X:X,'ON Data'!$D:$D,$A$4,'ON Data'!$E:$E,7),SUMIFS('ON Data'!X:X,'ON Data'!$E:$E,7))</f>
        <v>0</v>
      </c>
      <c r="T16" s="231">
        <f xml:space="preserve">
IF($A$4&lt;=12,SUMIFS('ON Data'!Y:Y,'ON Data'!$D:$D,$A$4,'ON Data'!$E:$E,7),SUMIFS('ON Data'!Y:Y,'ON Data'!$E:$E,7))</f>
        <v>0</v>
      </c>
      <c r="U16" s="231">
        <f xml:space="preserve">
IF($A$4&lt;=12,SUMIFS('ON Data'!Z:Z,'ON Data'!$D:$D,$A$4,'ON Data'!$E:$E,7),SUMIFS('ON Data'!Z:Z,'ON Data'!$E:$E,7))</f>
        <v>0</v>
      </c>
      <c r="V16" s="231">
        <f xml:space="preserve">
IF($A$4&lt;=12,SUMIFS('ON Data'!AA:AA,'ON Data'!$D:$D,$A$4,'ON Data'!$E:$E,7),SUMIFS('ON Data'!AA:AA,'ON Data'!$E:$E,7))</f>
        <v>0</v>
      </c>
      <c r="W16" s="231">
        <f xml:space="preserve">
IF($A$4&lt;=12,SUMIFS('ON Data'!AB:AB,'ON Data'!$D:$D,$A$4,'ON Data'!$E:$E,7),SUMIFS('ON Data'!AB:AB,'ON Data'!$E:$E,7))</f>
        <v>0</v>
      </c>
      <c r="X16" s="231">
        <f xml:space="preserve">
IF($A$4&lt;=12,SUMIFS('ON Data'!AC:AC,'ON Data'!$D:$D,$A$4,'ON Data'!$E:$E,7),SUMIFS('ON Data'!AC:AC,'ON Data'!$E:$E,7))</f>
        <v>0</v>
      </c>
      <c r="Y16" s="231">
        <f xml:space="preserve">
IF($A$4&lt;=12,SUMIFS('ON Data'!AD:AD,'ON Data'!$D:$D,$A$4,'ON Data'!$E:$E,7),SUMIFS('ON Data'!AD:AD,'ON Data'!$E:$E,7))</f>
        <v>0</v>
      </c>
      <c r="Z16" s="231">
        <f xml:space="preserve">
IF($A$4&lt;=12,SUMIFS('ON Data'!AE:AE,'ON Data'!$D:$D,$A$4,'ON Data'!$E:$E,7),SUMIFS('ON Data'!AE:AE,'ON Data'!$E:$E,7))</f>
        <v>0</v>
      </c>
      <c r="AA16" s="231">
        <f xml:space="preserve">
IF($A$4&lt;=12,SUMIFS('ON Data'!AF:AF,'ON Data'!$D:$D,$A$4,'ON Data'!$E:$E,7),SUMIFS('ON Data'!AF:AF,'ON Data'!$E:$E,7))</f>
        <v>0</v>
      </c>
      <c r="AB16" s="231">
        <f xml:space="preserve">
IF($A$4&lt;=12,SUMIFS('ON Data'!AG:AG,'ON Data'!$D:$D,$A$4,'ON Data'!$E:$E,7),SUMIFS('ON Data'!AG:AG,'ON Data'!$E:$E,7))</f>
        <v>0</v>
      </c>
      <c r="AC16" s="231">
        <f xml:space="preserve">
IF($A$4&lt;=12,SUMIFS('ON Data'!AH:AH,'ON Data'!$D:$D,$A$4,'ON Data'!$E:$E,7),SUMIFS('ON Data'!AH:AH,'ON Data'!$E:$E,7))</f>
        <v>0</v>
      </c>
      <c r="AD16" s="231">
        <f xml:space="preserve">
IF($A$4&lt;=12,SUMIFS('ON Data'!AI:AI,'ON Data'!$D:$D,$A$4,'ON Data'!$E:$E,7),SUMIFS('ON Data'!AI:AI,'ON Data'!$E:$E,7))</f>
        <v>0</v>
      </c>
      <c r="AE16" s="231">
        <f xml:space="preserve">
IF($A$4&lt;=12,SUMIFS('ON Data'!AJ:AJ,'ON Data'!$D:$D,$A$4,'ON Data'!$E:$E,7),SUMIFS('ON Data'!AJ:AJ,'ON Data'!$E:$E,7))</f>
        <v>0</v>
      </c>
      <c r="AF16" s="231">
        <f xml:space="preserve">
IF($A$4&lt;=12,SUMIFS('ON Data'!AK:AK,'ON Data'!$D:$D,$A$4,'ON Data'!$E:$E,7),SUMIFS('ON Data'!AK:AK,'ON Data'!$E:$E,7))</f>
        <v>0</v>
      </c>
      <c r="AG16" s="231">
        <f xml:space="preserve">
IF($A$4&lt;=12,SUMIFS('ON Data'!AL:AL,'ON Data'!$D:$D,$A$4,'ON Data'!$E:$E,7),SUMIFS('ON Data'!AL:AL,'ON Data'!$E:$E,7))</f>
        <v>0</v>
      </c>
      <c r="AH16" s="453">
        <f xml:space="preserve">
IF($A$4&lt;=12,SUMIFS('ON Data'!AN:AN,'ON Data'!$D:$D,$A$4,'ON Data'!$E:$E,7),SUMIFS('ON Data'!AN:AN,'ON Data'!$E:$E,7))</f>
        <v>0</v>
      </c>
      <c r="AI16" s="463"/>
    </row>
    <row r="17" spans="1:35" x14ac:dyDescent="0.3">
      <c r="A17" s="214" t="s">
        <v>161</v>
      </c>
      <c r="B17" s="229">
        <f xml:space="preserve">
IF($A$4&lt;=12,SUMIFS('ON Data'!F:F,'ON Data'!$D:$D,$A$4,'ON Data'!$E:$E,8),SUMIFS('ON Data'!F:F,'ON Data'!$E:$E,8))</f>
        <v>0</v>
      </c>
      <c r="C17" s="230">
        <f xml:space="preserve">
IF($A$4&lt;=12,SUMIFS('ON Data'!G:G,'ON Data'!$D:$D,$A$4,'ON Data'!$E:$E,8),SUMIFS('ON Data'!G:G,'ON Data'!$E:$E,8))</f>
        <v>0</v>
      </c>
      <c r="D17" s="231">
        <f xml:space="preserve">
IF($A$4&lt;=12,SUMIFS('ON Data'!H:H,'ON Data'!$D:$D,$A$4,'ON Data'!$E:$E,8),SUMIFS('ON Data'!H:H,'ON Data'!$E:$E,8))</f>
        <v>0</v>
      </c>
      <c r="E17" s="231">
        <f xml:space="preserve">
IF($A$4&lt;=12,SUMIFS('ON Data'!I:I,'ON Data'!$D:$D,$A$4,'ON Data'!$E:$E,8),SUMIFS('ON Data'!I:I,'ON Data'!$E:$E,8))</f>
        <v>0</v>
      </c>
      <c r="F17" s="231">
        <f xml:space="preserve">
IF($A$4&lt;=12,SUMIFS('ON Data'!K:K,'ON Data'!$D:$D,$A$4,'ON Data'!$E:$E,8),SUMIFS('ON Data'!K:K,'ON Data'!$E:$E,8))</f>
        <v>0</v>
      </c>
      <c r="G17" s="231">
        <f xml:space="preserve">
IF($A$4&lt;=12,SUMIFS('ON Data'!L:L,'ON Data'!$D:$D,$A$4,'ON Data'!$E:$E,8),SUMIFS('ON Data'!L:L,'ON Data'!$E:$E,8))</f>
        <v>0</v>
      </c>
      <c r="H17" s="231">
        <f xml:space="preserve">
IF($A$4&lt;=12,SUMIFS('ON Data'!M:M,'ON Data'!$D:$D,$A$4,'ON Data'!$E:$E,8),SUMIFS('ON Data'!M:M,'ON Data'!$E:$E,8))</f>
        <v>0</v>
      </c>
      <c r="I17" s="231">
        <f xml:space="preserve">
IF($A$4&lt;=12,SUMIFS('ON Data'!N:N,'ON Data'!$D:$D,$A$4,'ON Data'!$E:$E,8),SUMIFS('ON Data'!N:N,'ON Data'!$E:$E,8))</f>
        <v>0</v>
      </c>
      <c r="J17" s="231">
        <f xml:space="preserve">
IF($A$4&lt;=12,SUMIFS('ON Data'!O:O,'ON Data'!$D:$D,$A$4,'ON Data'!$E:$E,8),SUMIFS('ON Data'!O:O,'ON Data'!$E:$E,8))</f>
        <v>0</v>
      </c>
      <c r="K17" s="231">
        <f xml:space="preserve">
IF($A$4&lt;=12,SUMIFS('ON Data'!P:P,'ON Data'!$D:$D,$A$4,'ON Data'!$E:$E,8),SUMIFS('ON Data'!P:P,'ON Data'!$E:$E,8))</f>
        <v>0</v>
      </c>
      <c r="L17" s="231">
        <f xml:space="preserve">
IF($A$4&lt;=12,SUMIFS('ON Data'!Q:Q,'ON Data'!$D:$D,$A$4,'ON Data'!$E:$E,8),SUMIFS('ON Data'!Q:Q,'ON Data'!$E:$E,8))</f>
        <v>0</v>
      </c>
      <c r="M17" s="231">
        <f xml:space="preserve">
IF($A$4&lt;=12,SUMIFS('ON Data'!R:R,'ON Data'!$D:$D,$A$4,'ON Data'!$E:$E,8),SUMIFS('ON Data'!R:R,'ON Data'!$E:$E,8))</f>
        <v>0</v>
      </c>
      <c r="N17" s="231">
        <f xml:space="preserve">
IF($A$4&lt;=12,SUMIFS('ON Data'!S:S,'ON Data'!$D:$D,$A$4,'ON Data'!$E:$E,8),SUMIFS('ON Data'!S:S,'ON Data'!$E:$E,8))</f>
        <v>0</v>
      </c>
      <c r="O17" s="231">
        <f xml:space="preserve">
IF($A$4&lt;=12,SUMIFS('ON Data'!T:T,'ON Data'!$D:$D,$A$4,'ON Data'!$E:$E,8),SUMIFS('ON Data'!T:T,'ON Data'!$E:$E,8))</f>
        <v>0</v>
      </c>
      <c r="P17" s="231">
        <f xml:space="preserve">
IF($A$4&lt;=12,SUMIFS('ON Data'!U:U,'ON Data'!$D:$D,$A$4,'ON Data'!$E:$E,8),SUMIFS('ON Data'!U:U,'ON Data'!$E:$E,8))</f>
        <v>0</v>
      </c>
      <c r="Q17" s="231">
        <f xml:space="preserve">
IF($A$4&lt;=12,SUMIFS('ON Data'!V:V,'ON Data'!$D:$D,$A$4,'ON Data'!$E:$E,8),SUMIFS('ON Data'!V:V,'ON Data'!$E:$E,8))</f>
        <v>0</v>
      </c>
      <c r="R17" s="231">
        <f xml:space="preserve">
IF($A$4&lt;=12,SUMIFS('ON Data'!W:W,'ON Data'!$D:$D,$A$4,'ON Data'!$E:$E,8),SUMIFS('ON Data'!W:W,'ON Data'!$E:$E,8))</f>
        <v>0</v>
      </c>
      <c r="S17" s="231">
        <f xml:space="preserve">
IF($A$4&lt;=12,SUMIFS('ON Data'!X:X,'ON Data'!$D:$D,$A$4,'ON Data'!$E:$E,8),SUMIFS('ON Data'!X:X,'ON Data'!$E:$E,8))</f>
        <v>0</v>
      </c>
      <c r="T17" s="231">
        <f xml:space="preserve">
IF($A$4&lt;=12,SUMIFS('ON Data'!Y:Y,'ON Data'!$D:$D,$A$4,'ON Data'!$E:$E,8),SUMIFS('ON Data'!Y:Y,'ON Data'!$E:$E,8))</f>
        <v>0</v>
      </c>
      <c r="U17" s="231">
        <f xml:space="preserve">
IF($A$4&lt;=12,SUMIFS('ON Data'!Z:Z,'ON Data'!$D:$D,$A$4,'ON Data'!$E:$E,8),SUMIFS('ON Data'!Z:Z,'ON Data'!$E:$E,8))</f>
        <v>0</v>
      </c>
      <c r="V17" s="231">
        <f xml:space="preserve">
IF($A$4&lt;=12,SUMIFS('ON Data'!AA:AA,'ON Data'!$D:$D,$A$4,'ON Data'!$E:$E,8),SUMIFS('ON Data'!AA:AA,'ON Data'!$E:$E,8))</f>
        <v>0</v>
      </c>
      <c r="W17" s="231">
        <f xml:space="preserve">
IF($A$4&lt;=12,SUMIFS('ON Data'!AB:AB,'ON Data'!$D:$D,$A$4,'ON Data'!$E:$E,8),SUMIFS('ON Data'!AB:AB,'ON Data'!$E:$E,8))</f>
        <v>0</v>
      </c>
      <c r="X17" s="231">
        <f xml:space="preserve">
IF($A$4&lt;=12,SUMIFS('ON Data'!AC:AC,'ON Data'!$D:$D,$A$4,'ON Data'!$E:$E,8),SUMIFS('ON Data'!AC:AC,'ON Data'!$E:$E,8))</f>
        <v>0</v>
      </c>
      <c r="Y17" s="231">
        <f xml:space="preserve">
IF($A$4&lt;=12,SUMIFS('ON Data'!AD:AD,'ON Data'!$D:$D,$A$4,'ON Data'!$E:$E,8),SUMIFS('ON Data'!AD:AD,'ON Data'!$E:$E,8))</f>
        <v>0</v>
      </c>
      <c r="Z17" s="231">
        <f xml:space="preserve">
IF($A$4&lt;=12,SUMIFS('ON Data'!AE:AE,'ON Data'!$D:$D,$A$4,'ON Data'!$E:$E,8),SUMIFS('ON Data'!AE:AE,'ON Data'!$E:$E,8))</f>
        <v>0</v>
      </c>
      <c r="AA17" s="231">
        <f xml:space="preserve">
IF($A$4&lt;=12,SUMIFS('ON Data'!AF:AF,'ON Data'!$D:$D,$A$4,'ON Data'!$E:$E,8),SUMIFS('ON Data'!AF:AF,'ON Data'!$E:$E,8))</f>
        <v>0</v>
      </c>
      <c r="AB17" s="231">
        <f xml:space="preserve">
IF($A$4&lt;=12,SUMIFS('ON Data'!AG:AG,'ON Data'!$D:$D,$A$4,'ON Data'!$E:$E,8),SUMIFS('ON Data'!AG:AG,'ON Data'!$E:$E,8))</f>
        <v>0</v>
      </c>
      <c r="AC17" s="231">
        <f xml:space="preserve">
IF($A$4&lt;=12,SUMIFS('ON Data'!AH:AH,'ON Data'!$D:$D,$A$4,'ON Data'!$E:$E,8),SUMIFS('ON Data'!AH:AH,'ON Data'!$E:$E,8))</f>
        <v>0</v>
      </c>
      <c r="AD17" s="231">
        <f xml:space="preserve">
IF($A$4&lt;=12,SUMIFS('ON Data'!AI:AI,'ON Data'!$D:$D,$A$4,'ON Data'!$E:$E,8),SUMIFS('ON Data'!AI:AI,'ON Data'!$E:$E,8))</f>
        <v>0</v>
      </c>
      <c r="AE17" s="231">
        <f xml:space="preserve">
IF($A$4&lt;=12,SUMIFS('ON Data'!AJ:AJ,'ON Data'!$D:$D,$A$4,'ON Data'!$E:$E,8),SUMIFS('ON Data'!AJ:AJ,'ON Data'!$E:$E,8))</f>
        <v>0</v>
      </c>
      <c r="AF17" s="231">
        <f xml:space="preserve">
IF($A$4&lt;=12,SUMIFS('ON Data'!AK:AK,'ON Data'!$D:$D,$A$4,'ON Data'!$E:$E,8),SUMIFS('ON Data'!AK:AK,'ON Data'!$E:$E,8))</f>
        <v>0</v>
      </c>
      <c r="AG17" s="231">
        <f xml:space="preserve">
IF($A$4&lt;=12,SUMIFS('ON Data'!AL:AL,'ON Data'!$D:$D,$A$4,'ON Data'!$E:$E,8),SUMIFS('ON Data'!AL:AL,'ON Data'!$E:$E,8))</f>
        <v>0</v>
      </c>
      <c r="AH17" s="453">
        <f xml:space="preserve">
IF($A$4&lt;=12,SUMIFS('ON Data'!AN:AN,'ON Data'!$D:$D,$A$4,'ON Data'!$E:$E,8),SUMIFS('ON Data'!AN:AN,'ON Data'!$E:$E,8))</f>
        <v>0</v>
      </c>
      <c r="AI17" s="463"/>
    </row>
    <row r="18" spans="1:35" x14ac:dyDescent="0.3">
      <c r="A18" s="214" t="s">
        <v>162</v>
      </c>
      <c r="B18" s="229">
        <f xml:space="preserve">
B19-B16-B17</f>
        <v>512948</v>
      </c>
      <c r="C18" s="230">
        <f t="shared" ref="C18:G18" si="0" xml:space="preserve">
C19-C16-C17</f>
        <v>0</v>
      </c>
      <c r="D18" s="231">
        <f t="shared" si="0"/>
        <v>86994</v>
      </c>
      <c r="E18" s="231">
        <f t="shared" si="0"/>
        <v>0</v>
      </c>
      <c r="F18" s="231">
        <f t="shared" si="0"/>
        <v>11664</v>
      </c>
      <c r="G18" s="231">
        <f t="shared" si="0"/>
        <v>0</v>
      </c>
      <c r="H18" s="231">
        <f t="shared" ref="H18:AH18" si="1" xml:space="preserve">
H19-H16-H17</f>
        <v>0</v>
      </c>
      <c r="I18" s="231">
        <f t="shared" si="1"/>
        <v>0</v>
      </c>
      <c r="J18" s="231">
        <f t="shared" si="1"/>
        <v>154788</v>
      </c>
      <c r="K18" s="231">
        <f t="shared" si="1"/>
        <v>0</v>
      </c>
      <c r="L18" s="231">
        <f t="shared" si="1"/>
        <v>0</v>
      </c>
      <c r="M18" s="231">
        <f t="shared" si="1"/>
        <v>0</v>
      </c>
      <c r="N18" s="231">
        <f t="shared" si="1"/>
        <v>0</v>
      </c>
      <c r="O18" s="231">
        <f t="shared" si="1"/>
        <v>0</v>
      </c>
      <c r="P18" s="231">
        <f t="shared" si="1"/>
        <v>0</v>
      </c>
      <c r="Q18" s="231">
        <f t="shared" si="1"/>
        <v>0</v>
      </c>
      <c r="R18" s="231">
        <f t="shared" si="1"/>
        <v>0</v>
      </c>
      <c r="S18" s="231">
        <f t="shared" si="1"/>
        <v>0</v>
      </c>
      <c r="T18" s="231">
        <f t="shared" si="1"/>
        <v>0</v>
      </c>
      <c r="U18" s="231">
        <f t="shared" si="1"/>
        <v>0</v>
      </c>
      <c r="V18" s="231">
        <f t="shared" si="1"/>
        <v>224889</v>
      </c>
      <c r="W18" s="231">
        <f t="shared" si="1"/>
        <v>0</v>
      </c>
      <c r="X18" s="231">
        <f t="shared" si="1"/>
        <v>0</v>
      </c>
      <c r="Y18" s="231">
        <f t="shared" si="1"/>
        <v>0</v>
      </c>
      <c r="Z18" s="231">
        <f t="shared" si="1"/>
        <v>13576</v>
      </c>
      <c r="AA18" s="231">
        <f t="shared" si="1"/>
        <v>0</v>
      </c>
      <c r="AB18" s="231">
        <f t="shared" si="1"/>
        <v>0</v>
      </c>
      <c r="AC18" s="231">
        <f t="shared" si="1"/>
        <v>0</v>
      </c>
      <c r="AD18" s="231">
        <f t="shared" si="1"/>
        <v>14760</v>
      </c>
      <c r="AE18" s="231">
        <f t="shared" si="1"/>
        <v>0</v>
      </c>
      <c r="AF18" s="231">
        <f t="shared" si="1"/>
        <v>0</v>
      </c>
      <c r="AG18" s="231">
        <f t="shared" si="1"/>
        <v>6277</v>
      </c>
      <c r="AH18" s="453">
        <f t="shared" si="1"/>
        <v>0</v>
      </c>
      <c r="AI18" s="463"/>
    </row>
    <row r="19" spans="1:35" ht="15" thickBot="1" x14ac:dyDescent="0.35">
      <c r="A19" s="215" t="s">
        <v>163</v>
      </c>
      <c r="B19" s="238">
        <f xml:space="preserve">
IF($A$4&lt;=12,SUMIFS('ON Data'!F:F,'ON Data'!$D:$D,$A$4,'ON Data'!$E:$E,9),SUMIFS('ON Data'!F:F,'ON Data'!$E:$E,9))</f>
        <v>512948</v>
      </c>
      <c r="C19" s="239">
        <f xml:space="preserve">
IF($A$4&lt;=12,SUMIFS('ON Data'!G:G,'ON Data'!$D:$D,$A$4,'ON Data'!$E:$E,9),SUMIFS('ON Data'!G:G,'ON Data'!$E:$E,9))</f>
        <v>0</v>
      </c>
      <c r="D19" s="240">
        <f xml:space="preserve">
IF($A$4&lt;=12,SUMIFS('ON Data'!H:H,'ON Data'!$D:$D,$A$4,'ON Data'!$E:$E,9),SUMIFS('ON Data'!H:H,'ON Data'!$E:$E,9))</f>
        <v>86994</v>
      </c>
      <c r="E19" s="240">
        <f xml:space="preserve">
IF($A$4&lt;=12,SUMIFS('ON Data'!I:I,'ON Data'!$D:$D,$A$4,'ON Data'!$E:$E,9),SUMIFS('ON Data'!I:I,'ON Data'!$E:$E,9))</f>
        <v>0</v>
      </c>
      <c r="F19" s="240">
        <f xml:space="preserve">
IF($A$4&lt;=12,SUMIFS('ON Data'!K:K,'ON Data'!$D:$D,$A$4,'ON Data'!$E:$E,9),SUMIFS('ON Data'!K:K,'ON Data'!$E:$E,9))</f>
        <v>11664</v>
      </c>
      <c r="G19" s="240">
        <f xml:space="preserve">
IF($A$4&lt;=12,SUMIFS('ON Data'!L:L,'ON Data'!$D:$D,$A$4,'ON Data'!$E:$E,9),SUMIFS('ON Data'!L:L,'ON Data'!$E:$E,9))</f>
        <v>0</v>
      </c>
      <c r="H19" s="240">
        <f xml:space="preserve">
IF($A$4&lt;=12,SUMIFS('ON Data'!M:M,'ON Data'!$D:$D,$A$4,'ON Data'!$E:$E,9),SUMIFS('ON Data'!M:M,'ON Data'!$E:$E,9))</f>
        <v>0</v>
      </c>
      <c r="I19" s="240">
        <f xml:space="preserve">
IF($A$4&lt;=12,SUMIFS('ON Data'!N:N,'ON Data'!$D:$D,$A$4,'ON Data'!$E:$E,9),SUMIFS('ON Data'!N:N,'ON Data'!$E:$E,9))</f>
        <v>0</v>
      </c>
      <c r="J19" s="240">
        <f xml:space="preserve">
IF($A$4&lt;=12,SUMIFS('ON Data'!O:O,'ON Data'!$D:$D,$A$4,'ON Data'!$E:$E,9),SUMIFS('ON Data'!O:O,'ON Data'!$E:$E,9))</f>
        <v>154788</v>
      </c>
      <c r="K19" s="240">
        <f xml:space="preserve">
IF($A$4&lt;=12,SUMIFS('ON Data'!P:P,'ON Data'!$D:$D,$A$4,'ON Data'!$E:$E,9),SUMIFS('ON Data'!P:P,'ON Data'!$E:$E,9))</f>
        <v>0</v>
      </c>
      <c r="L19" s="240">
        <f xml:space="preserve">
IF($A$4&lt;=12,SUMIFS('ON Data'!Q:Q,'ON Data'!$D:$D,$A$4,'ON Data'!$E:$E,9),SUMIFS('ON Data'!Q:Q,'ON Data'!$E:$E,9))</f>
        <v>0</v>
      </c>
      <c r="M19" s="240">
        <f xml:space="preserve">
IF($A$4&lt;=12,SUMIFS('ON Data'!R:R,'ON Data'!$D:$D,$A$4,'ON Data'!$E:$E,9),SUMIFS('ON Data'!R:R,'ON Data'!$E:$E,9))</f>
        <v>0</v>
      </c>
      <c r="N19" s="240">
        <f xml:space="preserve">
IF($A$4&lt;=12,SUMIFS('ON Data'!S:S,'ON Data'!$D:$D,$A$4,'ON Data'!$E:$E,9),SUMIFS('ON Data'!S:S,'ON Data'!$E:$E,9))</f>
        <v>0</v>
      </c>
      <c r="O19" s="240">
        <f xml:space="preserve">
IF($A$4&lt;=12,SUMIFS('ON Data'!T:T,'ON Data'!$D:$D,$A$4,'ON Data'!$E:$E,9),SUMIFS('ON Data'!T:T,'ON Data'!$E:$E,9))</f>
        <v>0</v>
      </c>
      <c r="P19" s="240">
        <f xml:space="preserve">
IF($A$4&lt;=12,SUMIFS('ON Data'!U:U,'ON Data'!$D:$D,$A$4,'ON Data'!$E:$E,9),SUMIFS('ON Data'!U:U,'ON Data'!$E:$E,9))</f>
        <v>0</v>
      </c>
      <c r="Q19" s="240">
        <f xml:space="preserve">
IF($A$4&lt;=12,SUMIFS('ON Data'!V:V,'ON Data'!$D:$D,$A$4,'ON Data'!$E:$E,9),SUMIFS('ON Data'!V:V,'ON Data'!$E:$E,9))</f>
        <v>0</v>
      </c>
      <c r="R19" s="240">
        <f xml:space="preserve">
IF($A$4&lt;=12,SUMIFS('ON Data'!W:W,'ON Data'!$D:$D,$A$4,'ON Data'!$E:$E,9),SUMIFS('ON Data'!W:W,'ON Data'!$E:$E,9))</f>
        <v>0</v>
      </c>
      <c r="S19" s="240">
        <f xml:space="preserve">
IF($A$4&lt;=12,SUMIFS('ON Data'!X:X,'ON Data'!$D:$D,$A$4,'ON Data'!$E:$E,9),SUMIFS('ON Data'!X:X,'ON Data'!$E:$E,9))</f>
        <v>0</v>
      </c>
      <c r="T19" s="240">
        <f xml:space="preserve">
IF($A$4&lt;=12,SUMIFS('ON Data'!Y:Y,'ON Data'!$D:$D,$A$4,'ON Data'!$E:$E,9),SUMIFS('ON Data'!Y:Y,'ON Data'!$E:$E,9))</f>
        <v>0</v>
      </c>
      <c r="U19" s="240">
        <f xml:space="preserve">
IF($A$4&lt;=12,SUMIFS('ON Data'!Z:Z,'ON Data'!$D:$D,$A$4,'ON Data'!$E:$E,9),SUMIFS('ON Data'!Z:Z,'ON Data'!$E:$E,9))</f>
        <v>0</v>
      </c>
      <c r="V19" s="240">
        <f xml:space="preserve">
IF($A$4&lt;=12,SUMIFS('ON Data'!AA:AA,'ON Data'!$D:$D,$A$4,'ON Data'!$E:$E,9),SUMIFS('ON Data'!AA:AA,'ON Data'!$E:$E,9))</f>
        <v>224889</v>
      </c>
      <c r="W19" s="240">
        <f xml:space="preserve">
IF($A$4&lt;=12,SUMIFS('ON Data'!AB:AB,'ON Data'!$D:$D,$A$4,'ON Data'!$E:$E,9),SUMIFS('ON Data'!AB:AB,'ON Data'!$E:$E,9))</f>
        <v>0</v>
      </c>
      <c r="X19" s="240">
        <f xml:space="preserve">
IF($A$4&lt;=12,SUMIFS('ON Data'!AC:AC,'ON Data'!$D:$D,$A$4,'ON Data'!$E:$E,9),SUMIFS('ON Data'!AC:AC,'ON Data'!$E:$E,9))</f>
        <v>0</v>
      </c>
      <c r="Y19" s="240">
        <f xml:space="preserve">
IF($A$4&lt;=12,SUMIFS('ON Data'!AD:AD,'ON Data'!$D:$D,$A$4,'ON Data'!$E:$E,9),SUMIFS('ON Data'!AD:AD,'ON Data'!$E:$E,9))</f>
        <v>0</v>
      </c>
      <c r="Z19" s="240">
        <f xml:space="preserve">
IF($A$4&lt;=12,SUMIFS('ON Data'!AE:AE,'ON Data'!$D:$D,$A$4,'ON Data'!$E:$E,9),SUMIFS('ON Data'!AE:AE,'ON Data'!$E:$E,9))</f>
        <v>13576</v>
      </c>
      <c r="AA19" s="240">
        <f xml:space="preserve">
IF($A$4&lt;=12,SUMIFS('ON Data'!AF:AF,'ON Data'!$D:$D,$A$4,'ON Data'!$E:$E,9),SUMIFS('ON Data'!AF:AF,'ON Data'!$E:$E,9))</f>
        <v>0</v>
      </c>
      <c r="AB19" s="240">
        <f xml:space="preserve">
IF($A$4&lt;=12,SUMIFS('ON Data'!AG:AG,'ON Data'!$D:$D,$A$4,'ON Data'!$E:$E,9),SUMIFS('ON Data'!AG:AG,'ON Data'!$E:$E,9))</f>
        <v>0</v>
      </c>
      <c r="AC19" s="240">
        <f xml:space="preserve">
IF($A$4&lt;=12,SUMIFS('ON Data'!AH:AH,'ON Data'!$D:$D,$A$4,'ON Data'!$E:$E,9),SUMIFS('ON Data'!AH:AH,'ON Data'!$E:$E,9))</f>
        <v>0</v>
      </c>
      <c r="AD19" s="240">
        <f xml:space="preserve">
IF($A$4&lt;=12,SUMIFS('ON Data'!AI:AI,'ON Data'!$D:$D,$A$4,'ON Data'!$E:$E,9),SUMIFS('ON Data'!AI:AI,'ON Data'!$E:$E,9))</f>
        <v>14760</v>
      </c>
      <c r="AE19" s="240">
        <f xml:space="preserve">
IF($A$4&lt;=12,SUMIFS('ON Data'!AJ:AJ,'ON Data'!$D:$D,$A$4,'ON Data'!$E:$E,9),SUMIFS('ON Data'!AJ:AJ,'ON Data'!$E:$E,9))</f>
        <v>0</v>
      </c>
      <c r="AF19" s="240">
        <f xml:space="preserve">
IF($A$4&lt;=12,SUMIFS('ON Data'!AK:AK,'ON Data'!$D:$D,$A$4,'ON Data'!$E:$E,9),SUMIFS('ON Data'!AK:AK,'ON Data'!$E:$E,9))</f>
        <v>0</v>
      </c>
      <c r="AG19" s="240">
        <f xml:space="preserve">
IF($A$4&lt;=12,SUMIFS('ON Data'!AL:AL,'ON Data'!$D:$D,$A$4,'ON Data'!$E:$E,9),SUMIFS('ON Data'!AL:AL,'ON Data'!$E:$E,9))</f>
        <v>6277</v>
      </c>
      <c r="AH19" s="456">
        <f xml:space="preserve">
IF($A$4&lt;=12,SUMIFS('ON Data'!AN:AN,'ON Data'!$D:$D,$A$4,'ON Data'!$E:$E,9),SUMIFS('ON Data'!AN:AN,'ON Data'!$E:$E,9))</f>
        <v>0</v>
      </c>
      <c r="AI19" s="463"/>
    </row>
    <row r="20" spans="1:35" ht="15" collapsed="1" thickBot="1" x14ac:dyDescent="0.35">
      <c r="A20" s="216" t="s">
        <v>59</v>
      </c>
      <c r="B20" s="241">
        <f xml:space="preserve">
IF($A$4&lt;=12,SUMIFS('ON Data'!F:F,'ON Data'!$D:$D,$A$4,'ON Data'!$E:$E,6),SUMIFS('ON Data'!F:F,'ON Data'!$E:$E,6))</f>
        <v>6772067</v>
      </c>
      <c r="C20" s="242">
        <f xml:space="preserve">
IF($A$4&lt;=12,SUMIFS('ON Data'!G:G,'ON Data'!$D:$D,$A$4,'ON Data'!$E:$E,6),SUMIFS('ON Data'!G:G,'ON Data'!$E:$E,6))</f>
        <v>0</v>
      </c>
      <c r="D20" s="243">
        <f xml:space="preserve">
IF($A$4&lt;=12,SUMIFS('ON Data'!H:H,'ON Data'!$D:$D,$A$4,'ON Data'!$E:$E,6),SUMIFS('ON Data'!H:H,'ON Data'!$E:$E,6))</f>
        <v>1405486</v>
      </c>
      <c r="E20" s="243">
        <f xml:space="preserve">
IF($A$4&lt;=12,SUMIFS('ON Data'!I:I,'ON Data'!$D:$D,$A$4,'ON Data'!$E:$E,6),SUMIFS('ON Data'!I:I,'ON Data'!$E:$E,6))</f>
        <v>0</v>
      </c>
      <c r="F20" s="243">
        <f xml:space="preserve">
IF($A$4&lt;=12,SUMIFS('ON Data'!K:K,'ON Data'!$D:$D,$A$4,'ON Data'!$E:$E,6),SUMIFS('ON Data'!K:K,'ON Data'!$E:$E,6))</f>
        <v>201997</v>
      </c>
      <c r="G20" s="243">
        <f xml:space="preserve">
IF($A$4&lt;=12,SUMIFS('ON Data'!L:L,'ON Data'!$D:$D,$A$4,'ON Data'!$E:$E,6),SUMIFS('ON Data'!L:L,'ON Data'!$E:$E,6))</f>
        <v>0</v>
      </c>
      <c r="H20" s="243">
        <f xml:space="preserve">
IF($A$4&lt;=12,SUMIFS('ON Data'!M:M,'ON Data'!$D:$D,$A$4,'ON Data'!$E:$E,6),SUMIFS('ON Data'!M:M,'ON Data'!$E:$E,6))</f>
        <v>0</v>
      </c>
      <c r="I20" s="243">
        <f xml:space="preserve">
IF($A$4&lt;=12,SUMIFS('ON Data'!N:N,'ON Data'!$D:$D,$A$4,'ON Data'!$E:$E,6),SUMIFS('ON Data'!N:N,'ON Data'!$E:$E,6))</f>
        <v>0</v>
      </c>
      <c r="J20" s="243">
        <f xml:space="preserve">
IF($A$4&lt;=12,SUMIFS('ON Data'!O:O,'ON Data'!$D:$D,$A$4,'ON Data'!$E:$E,6),SUMIFS('ON Data'!O:O,'ON Data'!$E:$E,6))</f>
        <v>2477068</v>
      </c>
      <c r="K20" s="243">
        <f xml:space="preserve">
IF($A$4&lt;=12,SUMIFS('ON Data'!P:P,'ON Data'!$D:$D,$A$4,'ON Data'!$E:$E,6),SUMIFS('ON Data'!P:P,'ON Data'!$E:$E,6))</f>
        <v>0</v>
      </c>
      <c r="L20" s="243">
        <f xml:space="preserve">
IF($A$4&lt;=12,SUMIFS('ON Data'!Q:Q,'ON Data'!$D:$D,$A$4,'ON Data'!$E:$E,6),SUMIFS('ON Data'!Q:Q,'ON Data'!$E:$E,6))</f>
        <v>0</v>
      </c>
      <c r="M20" s="243">
        <f xml:space="preserve">
IF($A$4&lt;=12,SUMIFS('ON Data'!R:R,'ON Data'!$D:$D,$A$4,'ON Data'!$E:$E,6),SUMIFS('ON Data'!R:R,'ON Data'!$E:$E,6))</f>
        <v>0</v>
      </c>
      <c r="N20" s="243">
        <f xml:space="preserve">
IF($A$4&lt;=12,SUMIFS('ON Data'!S:S,'ON Data'!$D:$D,$A$4,'ON Data'!$E:$E,6),SUMIFS('ON Data'!S:S,'ON Data'!$E:$E,6))</f>
        <v>0</v>
      </c>
      <c r="O20" s="243">
        <f xml:space="preserve">
IF($A$4&lt;=12,SUMIFS('ON Data'!T:T,'ON Data'!$D:$D,$A$4,'ON Data'!$E:$E,6),SUMIFS('ON Data'!T:T,'ON Data'!$E:$E,6))</f>
        <v>0</v>
      </c>
      <c r="P20" s="243">
        <f xml:space="preserve">
IF($A$4&lt;=12,SUMIFS('ON Data'!U:U,'ON Data'!$D:$D,$A$4,'ON Data'!$E:$E,6),SUMIFS('ON Data'!U:U,'ON Data'!$E:$E,6))</f>
        <v>0</v>
      </c>
      <c r="Q20" s="243">
        <f xml:space="preserve">
IF($A$4&lt;=12,SUMIFS('ON Data'!V:V,'ON Data'!$D:$D,$A$4,'ON Data'!$E:$E,6),SUMIFS('ON Data'!V:V,'ON Data'!$E:$E,6))</f>
        <v>0</v>
      </c>
      <c r="R20" s="243">
        <f xml:space="preserve">
IF($A$4&lt;=12,SUMIFS('ON Data'!W:W,'ON Data'!$D:$D,$A$4,'ON Data'!$E:$E,6),SUMIFS('ON Data'!W:W,'ON Data'!$E:$E,6))</f>
        <v>0</v>
      </c>
      <c r="S20" s="243">
        <f xml:space="preserve">
IF($A$4&lt;=12,SUMIFS('ON Data'!X:X,'ON Data'!$D:$D,$A$4,'ON Data'!$E:$E,6),SUMIFS('ON Data'!X:X,'ON Data'!$E:$E,6))</f>
        <v>0</v>
      </c>
      <c r="T20" s="243">
        <f xml:space="preserve">
IF($A$4&lt;=12,SUMIFS('ON Data'!Y:Y,'ON Data'!$D:$D,$A$4,'ON Data'!$E:$E,6),SUMIFS('ON Data'!Y:Y,'ON Data'!$E:$E,6))</f>
        <v>0</v>
      </c>
      <c r="U20" s="243">
        <f xml:space="preserve">
IF($A$4&lt;=12,SUMIFS('ON Data'!Z:Z,'ON Data'!$D:$D,$A$4,'ON Data'!$E:$E,6),SUMIFS('ON Data'!Z:Z,'ON Data'!$E:$E,6))</f>
        <v>0</v>
      </c>
      <c r="V20" s="243">
        <f xml:space="preserve">
IF($A$4&lt;=12,SUMIFS('ON Data'!AA:AA,'ON Data'!$D:$D,$A$4,'ON Data'!$E:$E,6),SUMIFS('ON Data'!AA:AA,'ON Data'!$E:$E,6))</f>
        <v>2097874</v>
      </c>
      <c r="W20" s="243">
        <f xml:space="preserve">
IF($A$4&lt;=12,SUMIFS('ON Data'!AB:AB,'ON Data'!$D:$D,$A$4,'ON Data'!$E:$E,6),SUMIFS('ON Data'!AB:AB,'ON Data'!$E:$E,6))</f>
        <v>0</v>
      </c>
      <c r="X20" s="243">
        <f xml:space="preserve">
IF($A$4&lt;=12,SUMIFS('ON Data'!AC:AC,'ON Data'!$D:$D,$A$4,'ON Data'!$E:$E,6),SUMIFS('ON Data'!AC:AC,'ON Data'!$E:$E,6))</f>
        <v>0</v>
      </c>
      <c r="Y20" s="243">
        <f xml:space="preserve">
IF($A$4&lt;=12,SUMIFS('ON Data'!AD:AD,'ON Data'!$D:$D,$A$4,'ON Data'!$E:$E,6),SUMIFS('ON Data'!AD:AD,'ON Data'!$E:$E,6))</f>
        <v>0</v>
      </c>
      <c r="Z20" s="243">
        <f xml:space="preserve">
IF($A$4&lt;=12,SUMIFS('ON Data'!AE:AE,'ON Data'!$D:$D,$A$4,'ON Data'!$E:$E,6),SUMIFS('ON Data'!AE:AE,'ON Data'!$E:$E,6))</f>
        <v>229472</v>
      </c>
      <c r="AA20" s="243">
        <f xml:space="preserve">
IF($A$4&lt;=12,SUMIFS('ON Data'!AF:AF,'ON Data'!$D:$D,$A$4,'ON Data'!$E:$E,6),SUMIFS('ON Data'!AF:AF,'ON Data'!$E:$E,6))</f>
        <v>0</v>
      </c>
      <c r="AB20" s="243">
        <f xml:space="preserve">
IF($A$4&lt;=12,SUMIFS('ON Data'!AG:AG,'ON Data'!$D:$D,$A$4,'ON Data'!$E:$E,6),SUMIFS('ON Data'!AG:AG,'ON Data'!$E:$E,6))</f>
        <v>0</v>
      </c>
      <c r="AC20" s="243">
        <f xml:space="preserve">
IF($A$4&lt;=12,SUMIFS('ON Data'!AH:AH,'ON Data'!$D:$D,$A$4,'ON Data'!$E:$E,6),SUMIFS('ON Data'!AH:AH,'ON Data'!$E:$E,6))</f>
        <v>0</v>
      </c>
      <c r="AD20" s="243">
        <f xml:space="preserve">
IF($A$4&lt;=12,SUMIFS('ON Data'!AI:AI,'ON Data'!$D:$D,$A$4,'ON Data'!$E:$E,6),SUMIFS('ON Data'!AI:AI,'ON Data'!$E:$E,6))</f>
        <v>235005</v>
      </c>
      <c r="AE20" s="243">
        <f xml:space="preserve">
IF($A$4&lt;=12,SUMIFS('ON Data'!AJ:AJ,'ON Data'!$D:$D,$A$4,'ON Data'!$E:$E,6),SUMIFS('ON Data'!AJ:AJ,'ON Data'!$E:$E,6))</f>
        <v>0</v>
      </c>
      <c r="AF20" s="243">
        <f xml:space="preserve">
IF($A$4&lt;=12,SUMIFS('ON Data'!AK:AK,'ON Data'!$D:$D,$A$4,'ON Data'!$E:$E,6),SUMIFS('ON Data'!AK:AK,'ON Data'!$E:$E,6))</f>
        <v>0</v>
      </c>
      <c r="AG20" s="243">
        <f xml:space="preserve">
IF($A$4&lt;=12,SUMIFS('ON Data'!AL:AL,'ON Data'!$D:$D,$A$4,'ON Data'!$E:$E,6),SUMIFS('ON Data'!AL:AL,'ON Data'!$E:$E,6))</f>
        <v>126497</v>
      </c>
      <c r="AH20" s="457">
        <f xml:space="preserve">
IF($A$4&lt;=12,SUMIFS('ON Data'!AN:AN,'ON Data'!$D:$D,$A$4,'ON Data'!$E:$E,6),SUMIFS('ON Data'!AN:AN,'ON Data'!$E:$E,6))</f>
        <v>-1332</v>
      </c>
      <c r="AI20" s="463"/>
    </row>
    <row r="21" spans="1:35" ht="15" hidden="1" outlineLevel="1" thickBot="1" x14ac:dyDescent="0.35">
      <c r="A21" s="209" t="s">
        <v>93</v>
      </c>
      <c r="B21" s="229">
        <f xml:space="preserve">
IF($A$4&lt;=12,SUMIFS('ON Data'!F:F,'ON Data'!$D:$D,$A$4,'ON Data'!$E:$E,12),SUMIFS('ON Data'!F:F,'ON Data'!$E:$E,12))</f>
        <v>0</v>
      </c>
      <c r="C21" s="230">
        <f xml:space="preserve">
IF($A$4&lt;=12,SUMIFS('ON Data'!G:G,'ON Data'!$D:$D,$A$4,'ON Data'!$E:$E,12),SUMIFS('ON Data'!G:G,'ON Data'!$E:$E,12))</f>
        <v>0</v>
      </c>
      <c r="D21" s="231">
        <f xml:space="preserve">
IF($A$4&lt;=12,SUMIFS('ON Data'!H:H,'ON Data'!$D:$D,$A$4,'ON Data'!$E:$E,12),SUMIFS('ON Data'!H:H,'ON Data'!$E:$E,12))</f>
        <v>0</v>
      </c>
      <c r="E21" s="231">
        <f xml:space="preserve">
IF($A$4&lt;=12,SUMIFS('ON Data'!I:I,'ON Data'!$D:$D,$A$4,'ON Data'!$E:$E,12),SUMIFS('ON Data'!I:I,'ON Data'!$E:$E,12))</f>
        <v>0</v>
      </c>
      <c r="F21" s="231">
        <f xml:space="preserve">
IF($A$4&lt;=12,SUMIFS('ON Data'!K:K,'ON Data'!$D:$D,$A$4,'ON Data'!$E:$E,12),SUMIFS('ON Data'!K:K,'ON Data'!$E:$E,12))</f>
        <v>0</v>
      </c>
      <c r="G21" s="231">
        <f xml:space="preserve">
IF($A$4&lt;=12,SUMIFS('ON Data'!L:L,'ON Data'!$D:$D,$A$4,'ON Data'!$E:$E,12),SUMIFS('ON Data'!L:L,'ON Data'!$E:$E,12))</f>
        <v>0</v>
      </c>
      <c r="H21" s="231">
        <f xml:space="preserve">
IF($A$4&lt;=12,SUMIFS('ON Data'!M:M,'ON Data'!$D:$D,$A$4,'ON Data'!$E:$E,12),SUMIFS('ON Data'!M:M,'ON Data'!$E:$E,12))</f>
        <v>0</v>
      </c>
      <c r="I21" s="231">
        <f xml:space="preserve">
IF($A$4&lt;=12,SUMIFS('ON Data'!N:N,'ON Data'!$D:$D,$A$4,'ON Data'!$E:$E,12),SUMIFS('ON Data'!N:N,'ON Data'!$E:$E,12))</f>
        <v>0</v>
      </c>
      <c r="J21" s="231">
        <f xml:space="preserve">
IF($A$4&lt;=12,SUMIFS('ON Data'!O:O,'ON Data'!$D:$D,$A$4,'ON Data'!$E:$E,12),SUMIFS('ON Data'!O:O,'ON Data'!$E:$E,12))</f>
        <v>0</v>
      </c>
      <c r="K21" s="231">
        <f xml:space="preserve">
IF($A$4&lt;=12,SUMIFS('ON Data'!P:P,'ON Data'!$D:$D,$A$4,'ON Data'!$E:$E,12),SUMIFS('ON Data'!P:P,'ON Data'!$E:$E,12))</f>
        <v>0</v>
      </c>
      <c r="L21" s="231">
        <f xml:space="preserve">
IF($A$4&lt;=12,SUMIFS('ON Data'!Q:Q,'ON Data'!$D:$D,$A$4,'ON Data'!$E:$E,12),SUMIFS('ON Data'!Q:Q,'ON Data'!$E:$E,12))</f>
        <v>0</v>
      </c>
      <c r="M21" s="231">
        <f xml:space="preserve">
IF($A$4&lt;=12,SUMIFS('ON Data'!R:R,'ON Data'!$D:$D,$A$4,'ON Data'!$E:$E,12),SUMIFS('ON Data'!R:R,'ON Data'!$E:$E,12))</f>
        <v>0</v>
      </c>
      <c r="N21" s="231">
        <f xml:space="preserve">
IF($A$4&lt;=12,SUMIFS('ON Data'!S:S,'ON Data'!$D:$D,$A$4,'ON Data'!$E:$E,12),SUMIFS('ON Data'!S:S,'ON Data'!$E:$E,12))</f>
        <v>0</v>
      </c>
      <c r="O21" s="231">
        <f xml:space="preserve">
IF($A$4&lt;=12,SUMIFS('ON Data'!T:T,'ON Data'!$D:$D,$A$4,'ON Data'!$E:$E,12),SUMIFS('ON Data'!T:T,'ON Data'!$E:$E,12))</f>
        <v>0</v>
      </c>
      <c r="P21" s="231">
        <f xml:space="preserve">
IF($A$4&lt;=12,SUMIFS('ON Data'!U:U,'ON Data'!$D:$D,$A$4,'ON Data'!$E:$E,12),SUMIFS('ON Data'!U:U,'ON Data'!$E:$E,12))</f>
        <v>0</v>
      </c>
      <c r="Q21" s="231">
        <f xml:space="preserve">
IF($A$4&lt;=12,SUMIFS('ON Data'!V:V,'ON Data'!$D:$D,$A$4,'ON Data'!$E:$E,12),SUMIFS('ON Data'!V:V,'ON Data'!$E:$E,12))</f>
        <v>0</v>
      </c>
      <c r="R21" s="231">
        <f xml:space="preserve">
IF($A$4&lt;=12,SUMIFS('ON Data'!W:W,'ON Data'!$D:$D,$A$4,'ON Data'!$E:$E,12),SUMIFS('ON Data'!W:W,'ON Data'!$E:$E,12))</f>
        <v>0</v>
      </c>
      <c r="S21" s="231">
        <f xml:space="preserve">
IF($A$4&lt;=12,SUMIFS('ON Data'!X:X,'ON Data'!$D:$D,$A$4,'ON Data'!$E:$E,12),SUMIFS('ON Data'!X:X,'ON Data'!$E:$E,12))</f>
        <v>0</v>
      </c>
      <c r="T21" s="231">
        <f xml:space="preserve">
IF($A$4&lt;=12,SUMIFS('ON Data'!Y:Y,'ON Data'!$D:$D,$A$4,'ON Data'!$E:$E,12),SUMIFS('ON Data'!Y:Y,'ON Data'!$E:$E,12))</f>
        <v>0</v>
      </c>
      <c r="U21" s="231">
        <f xml:space="preserve">
IF($A$4&lt;=12,SUMIFS('ON Data'!Z:Z,'ON Data'!$D:$D,$A$4,'ON Data'!$E:$E,12),SUMIFS('ON Data'!Z:Z,'ON Data'!$E:$E,12))</f>
        <v>0</v>
      </c>
      <c r="V21" s="231">
        <f xml:space="preserve">
IF($A$4&lt;=12,SUMIFS('ON Data'!AA:AA,'ON Data'!$D:$D,$A$4,'ON Data'!$E:$E,12),SUMIFS('ON Data'!AA:AA,'ON Data'!$E:$E,12))</f>
        <v>0</v>
      </c>
      <c r="W21" s="231">
        <f xml:space="preserve">
IF($A$4&lt;=12,SUMIFS('ON Data'!AB:AB,'ON Data'!$D:$D,$A$4,'ON Data'!$E:$E,12),SUMIFS('ON Data'!AB:AB,'ON Data'!$E:$E,12))</f>
        <v>0</v>
      </c>
      <c r="X21" s="231">
        <f xml:space="preserve">
IF($A$4&lt;=12,SUMIFS('ON Data'!AC:AC,'ON Data'!$D:$D,$A$4,'ON Data'!$E:$E,12),SUMIFS('ON Data'!AC:AC,'ON Data'!$E:$E,12))</f>
        <v>0</v>
      </c>
      <c r="Y21" s="231">
        <f xml:space="preserve">
IF($A$4&lt;=12,SUMIFS('ON Data'!AD:AD,'ON Data'!$D:$D,$A$4,'ON Data'!$E:$E,12),SUMIFS('ON Data'!AD:AD,'ON Data'!$E:$E,12))</f>
        <v>0</v>
      </c>
      <c r="Z21" s="231">
        <f xml:space="preserve">
IF($A$4&lt;=12,SUMIFS('ON Data'!AE:AE,'ON Data'!$D:$D,$A$4,'ON Data'!$E:$E,12),SUMIFS('ON Data'!AE:AE,'ON Data'!$E:$E,12))</f>
        <v>0</v>
      </c>
      <c r="AA21" s="231">
        <f xml:space="preserve">
IF($A$4&lt;=12,SUMIFS('ON Data'!AF:AF,'ON Data'!$D:$D,$A$4,'ON Data'!$E:$E,12),SUMIFS('ON Data'!AF:AF,'ON Data'!$E:$E,12))</f>
        <v>0</v>
      </c>
      <c r="AB21" s="231">
        <f xml:space="preserve">
IF($A$4&lt;=12,SUMIFS('ON Data'!AG:AG,'ON Data'!$D:$D,$A$4,'ON Data'!$E:$E,12),SUMIFS('ON Data'!AG:AG,'ON Data'!$E:$E,12))</f>
        <v>0</v>
      </c>
      <c r="AC21" s="231">
        <f xml:space="preserve">
IF($A$4&lt;=12,SUMIFS('ON Data'!AH:AH,'ON Data'!$D:$D,$A$4,'ON Data'!$E:$E,12),SUMIFS('ON Data'!AH:AH,'ON Data'!$E:$E,12))</f>
        <v>0</v>
      </c>
      <c r="AD21" s="231">
        <f xml:space="preserve">
IF($A$4&lt;=12,SUMIFS('ON Data'!AI:AI,'ON Data'!$D:$D,$A$4,'ON Data'!$E:$E,12),SUMIFS('ON Data'!AI:AI,'ON Data'!$E:$E,12))</f>
        <v>0</v>
      </c>
      <c r="AE21" s="231">
        <f xml:space="preserve">
IF($A$4&lt;=12,SUMIFS('ON Data'!AJ:AJ,'ON Data'!$D:$D,$A$4,'ON Data'!$E:$E,12),SUMIFS('ON Data'!AJ:AJ,'ON Data'!$E:$E,12))</f>
        <v>0</v>
      </c>
      <c r="AF21" s="231">
        <f xml:space="preserve">
IF($A$4&lt;=12,SUMIFS('ON Data'!AK:AK,'ON Data'!$D:$D,$A$4,'ON Data'!$E:$E,12),SUMIFS('ON Data'!AK:AK,'ON Data'!$E:$E,12))</f>
        <v>0</v>
      </c>
      <c r="AG21" s="231">
        <f xml:space="preserve">
IF($A$4&lt;=12,SUMIFS('ON Data'!AL:AL,'ON Data'!$D:$D,$A$4,'ON Data'!$E:$E,12),SUMIFS('ON Data'!AL:AL,'ON Data'!$E:$E,12))</f>
        <v>0</v>
      </c>
      <c r="AH21" s="453">
        <f xml:space="preserve">
IF($A$4&lt;=12,SUMIFS('ON Data'!AN:AN,'ON Data'!$D:$D,$A$4,'ON Data'!$E:$E,12),SUMIFS('ON Data'!AN:AN,'ON Data'!$E:$E,12))</f>
        <v>0</v>
      </c>
      <c r="AI21" s="463"/>
    </row>
    <row r="22" spans="1:35" ht="15" hidden="1" outlineLevel="1" thickBot="1" x14ac:dyDescent="0.35">
      <c r="A22" s="209" t="s">
        <v>61</v>
      </c>
      <c r="B22" s="285" t="str">
        <f xml:space="preserve">
IF(OR(B21="",B21=0),"",B20/B21)</f>
        <v/>
      </c>
      <c r="C22" s="286" t="str">
        <f t="shared" ref="C22:G22" si="2" xml:space="preserve">
IF(OR(C21="",C21=0),"",C20/C21)</f>
        <v/>
      </c>
      <c r="D22" s="287" t="str">
        <f t="shared" si="2"/>
        <v/>
      </c>
      <c r="E22" s="287" t="str">
        <f t="shared" si="2"/>
        <v/>
      </c>
      <c r="F22" s="287" t="str">
        <f t="shared" si="2"/>
        <v/>
      </c>
      <c r="G22" s="287" t="str">
        <f t="shared" si="2"/>
        <v/>
      </c>
      <c r="H22" s="287" t="str">
        <f t="shared" ref="H22:AH22" si="3" xml:space="preserve">
IF(OR(H21="",H21=0),"",H20/H21)</f>
        <v/>
      </c>
      <c r="I22" s="287" t="str">
        <f t="shared" si="3"/>
        <v/>
      </c>
      <c r="J22" s="287" t="str">
        <f t="shared" si="3"/>
        <v/>
      </c>
      <c r="K22" s="287" t="str">
        <f t="shared" si="3"/>
        <v/>
      </c>
      <c r="L22" s="287" t="str">
        <f t="shared" si="3"/>
        <v/>
      </c>
      <c r="M22" s="287" t="str">
        <f t="shared" si="3"/>
        <v/>
      </c>
      <c r="N22" s="287" t="str">
        <f t="shared" si="3"/>
        <v/>
      </c>
      <c r="O22" s="287" t="str">
        <f t="shared" si="3"/>
        <v/>
      </c>
      <c r="P22" s="287" t="str">
        <f t="shared" si="3"/>
        <v/>
      </c>
      <c r="Q22" s="287" t="str">
        <f t="shared" si="3"/>
        <v/>
      </c>
      <c r="R22" s="287" t="str">
        <f t="shared" si="3"/>
        <v/>
      </c>
      <c r="S22" s="287" t="str">
        <f t="shared" si="3"/>
        <v/>
      </c>
      <c r="T22" s="287" t="str">
        <f t="shared" si="3"/>
        <v/>
      </c>
      <c r="U22" s="287" t="str">
        <f t="shared" si="3"/>
        <v/>
      </c>
      <c r="V22" s="287" t="str">
        <f t="shared" si="3"/>
        <v/>
      </c>
      <c r="W22" s="287" t="str">
        <f t="shared" si="3"/>
        <v/>
      </c>
      <c r="X22" s="287" t="str">
        <f t="shared" si="3"/>
        <v/>
      </c>
      <c r="Y22" s="287" t="str">
        <f t="shared" si="3"/>
        <v/>
      </c>
      <c r="Z22" s="287" t="str">
        <f t="shared" si="3"/>
        <v/>
      </c>
      <c r="AA22" s="287" t="str">
        <f t="shared" si="3"/>
        <v/>
      </c>
      <c r="AB22" s="287" t="str">
        <f t="shared" si="3"/>
        <v/>
      </c>
      <c r="AC22" s="287" t="str">
        <f t="shared" si="3"/>
        <v/>
      </c>
      <c r="AD22" s="287" t="str">
        <f t="shared" si="3"/>
        <v/>
      </c>
      <c r="AE22" s="287" t="str">
        <f t="shared" si="3"/>
        <v/>
      </c>
      <c r="AF22" s="287" t="str">
        <f t="shared" si="3"/>
        <v/>
      </c>
      <c r="AG22" s="287" t="str">
        <f t="shared" si="3"/>
        <v/>
      </c>
      <c r="AH22" s="458" t="str">
        <f t="shared" si="3"/>
        <v/>
      </c>
      <c r="AI22" s="463"/>
    </row>
    <row r="23" spans="1:35" ht="15" hidden="1" outlineLevel="1" thickBot="1" x14ac:dyDescent="0.35">
      <c r="A23" s="217" t="s">
        <v>54</v>
      </c>
      <c r="B23" s="232">
        <f xml:space="preserve">
IF(B21="","",B20-B21)</f>
        <v>6772067</v>
      </c>
      <c r="C23" s="233">
        <f t="shared" ref="C23:G23" si="4" xml:space="preserve">
IF(C21="","",C20-C21)</f>
        <v>0</v>
      </c>
      <c r="D23" s="234">
        <f t="shared" si="4"/>
        <v>1405486</v>
      </c>
      <c r="E23" s="234">
        <f t="shared" si="4"/>
        <v>0</v>
      </c>
      <c r="F23" s="234">
        <f t="shared" si="4"/>
        <v>201997</v>
      </c>
      <c r="G23" s="234">
        <f t="shared" si="4"/>
        <v>0</v>
      </c>
      <c r="H23" s="234">
        <f t="shared" ref="H23:AH23" si="5" xml:space="preserve">
IF(H21="","",H20-H21)</f>
        <v>0</v>
      </c>
      <c r="I23" s="234">
        <f t="shared" si="5"/>
        <v>0</v>
      </c>
      <c r="J23" s="234">
        <f t="shared" si="5"/>
        <v>2477068</v>
      </c>
      <c r="K23" s="234">
        <f t="shared" si="5"/>
        <v>0</v>
      </c>
      <c r="L23" s="234">
        <f t="shared" si="5"/>
        <v>0</v>
      </c>
      <c r="M23" s="234">
        <f t="shared" si="5"/>
        <v>0</v>
      </c>
      <c r="N23" s="234">
        <f t="shared" si="5"/>
        <v>0</v>
      </c>
      <c r="O23" s="234">
        <f t="shared" si="5"/>
        <v>0</v>
      </c>
      <c r="P23" s="234">
        <f t="shared" si="5"/>
        <v>0</v>
      </c>
      <c r="Q23" s="234">
        <f t="shared" si="5"/>
        <v>0</v>
      </c>
      <c r="R23" s="234">
        <f t="shared" si="5"/>
        <v>0</v>
      </c>
      <c r="S23" s="234">
        <f t="shared" si="5"/>
        <v>0</v>
      </c>
      <c r="T23" s="234">
        <f t="shared" si="5"/>
        <v>0</v>
      </c>
      <c r="U23" s="234">
        <f t="shared" si="5"/>
        <v>0</v>
      </c>
      <c r="V23" s="234">
        <f t="shared" si="5"/>
        <v>2097874</v>
      </c>
      <c r="W23" s="234">
        <f t="shared" si="5"/>
        <v>0</v>
      </c>
      <c r="X23" s="234">
        <f t="shared" si="5"/>
        <v>0</v>
      </c>
      <c r="Y23" s="234">
        <f t="shared" si="5"/>
        <v>0</v>
      </c>
      <c r="Z23" s="234">
        <f t="shared" si="5"/>
        <v>229472</v>
      </c>
      <c r="AA23" s="234">
        <f t="shared" si="5"/>
        <v>0</v>
      </c>
      <c r="AB23" s="234">
        <f t="shared" si="5"/>
        <v>0</v>
      </c>
      <c r="AC23" s="234">
        <f t="shared" si="5"/>
        <v>0</v>
      </c>
      <c r="AD23" s="234">
        <f t="shared" si="5"/>
        <v>235005</v>
      </c>
      <c r="AE23" s="234">
        <f t="shared" si="5"/>
        <v>0</v>
      </c>
      <c r="AF23" s="234">
        <f t="shared" si="5"/>
        <v>0</v>
      </c>
      <c r="AG23" s="234">
        <f t="shared" si="5"/>
        <v>126497</v>
      </c>
      <c r="AH23" s="454">
        <f t="shared" si="5"/>
        <v>-1332</v>
      </c>
      <c r="AI23" s="463"/>
    </row>
    <row r="24" spans="1:35" x14ac:dyDescent="0.3">
      <c r="A24" s="211" t="s">
        <v>164</v>
      </c>
      <c r="B24" s="258" t="s">
        <v>3</v>
      </c>
      <c r="C24" s="464" t="s">
        <v>175</v>
      </c>
      <c r="D24" s="438"/>
      <c r="E24" s="439"/>
      <c r="F24" s="439" t="s">
        <v>176</v>
      </c>
      <c r="G24" s="439"/>
      <c r="H24" s="439"/>
      <c r="I24" s="439"/>
      <c r="J24" s="439"/>
      <c r="K24" s="439"/>
      <c r="L24" s="439"/>
      <c r="M24" s="439"/>
      <c r="N24" s="439"/>
      <c r="O24" s="439"/>
      <c r="P24" s="439"/>
      <c r="Q24" s="439"/>
      <c r="R24" s="439"/>
      <c r="S24" s="439"/>
      <c r="T24" s="439"/>
      <c r="U24" s="439"/>
      <c r="V24" s="439"/>
      <c r="W24" s="439"/>
      <c r="X24" s="439"/>
      <c r="Y24" s="439"/>
      <c r="Z24" s="439"/>
      <c r="AA24" s="439"/>
      <c r="AB24" s="439"/>
      <c r="AC24" s="439"/>
      <c r="AD24" s="439"/>
      <c r="AE24" s="439"/>
      <c r="AF24" s="439"/>
      <c r="AG24" s="439"/>
      <c r="AH24" s="459" t="s">
        <v>177</v>
      </c>
      <c r="AI24" s="463"/>
    </row>
    <row r="25" spans="1:35" x14ac:dyDescent="0.3">
      <c r="A25" s="212" t="s">
        <v>59</v>
      </c>
      <c r="B25" s="229">
        <f xml:space="preserve">
SUM(C25:AH25)</f>
        <v>6904</v>
      </c>
      <c r="C25" s="465">
        <f xml:space="preserve">
IF($A$4&lt;=12,SUMIFS('ON Data'!H:H,'ON Data'!$D:$D,$A$4,'ON Data'!$E:$E,10),SUMIFS('ON Data'!H:H,'ON Data'!$E:$E,10))</f>
        <v>500</v>
      </c>
      <c r="D25" s="440"/>
      <c r="E25" s="441"/>
      <c r="F25" s="441">
        <f xml:space="preserve">
IF($A$4&lt;=12,SUMIFS('ON Data'!K:K,'ON Data'!$D:$D,$A$4,'ON Data'!$E:$E,10),SUMIFS('ON Data'!K:K,'ON Data'!$E:$E,10))</f>
        <v>6404</v>
      </c>
      <c r="G25" s="441"/>
      <c r="H25" s="441"/>
      <c r="I25" s="441"/>
      <c r="J25" s="441"/>
      <c r="K25" s="441"/>
      <c r="L25" s="441"/>
      <c r="M25" s="441"/>
      <c r="N25" s="441"/>
      <c r="O25" s="441"/>
      <c r="P25" s="441"/>
      <c r="Q25" s="441"/>
      <c r="R25" s="441"/>
      <c r="S25" s="441"/>
      <c r="T25" s="441"/>
      <c r="U25" s="441"/>
      <c r="V25" s="441"/>
      <c r="W25" s="441"/>
      <c r="X25" s="441"/>
      <c r="Y25" s="441"/>
      <c r="Z25" s="441"/>
      <c r="AA25" s="441"/>
      <c r="AB25" s="441"/>
      <c r="AC25" s="441"/>
      <c r="AD25" s="441"/>
      <c r="AE25" s="441"/>
      <c r="AF25" s="441"/>
      <c r="AG25" s="441"/>
      <c r="AH25" s="460">
        <f xml:space="preserve">
IF($A$4&lt;=12,SUMIFS('ON Data'!AN:AN,'ON Data'!$D:$D,$A$4,'ON Data'!$E:$E,10),SUMIFS('ON Data'!AN:AN,'ON Data'!$E:$E,10))</f>
        <v>0</v>
      </c>
      <c r="AI25" s="463"/>
    </row>
    <row r="26" spans="1:35" x14ac:dyDescent="0.3">
      <c r="A26" s="218" t="s">
        <v>174</v>
      </c>
      <c r="B26" s="238">
        <f xml:space="preserve">
SUM(C26:AH26)</f>
        <v>20730.63079739207</v>
      </c>
      <c r="C26" s="465">
        <f xml:space="preserve">
IF($A$4&lt;=12,SUMIFS('ON Data'!H:H,'ON Data'!$D:$D,$A$4,'ON Data'!$E:$E,11),SUMIFS('ON Data'!H:H,'ON Data'!$E:$E,11))</f>
        <v>6730.6307973920721</v>
      </c>
      <c r="D26" s="440"/>
      <c r="E26" s="441"/>
      <c r="F26" s="442">
        <f xml:space="preserve">
IF($A$4&lt;=12,SUMIFS('ON Data'!K:K,'ON Data'!$D:$D,$A$4,'ON Data'!$E:$E,11),SUMIFS('ON Data'!K:K,'ON Data'!$E:$E,11))</f>
        <v>14000</v>
      </c>
      <c r="G26" s="442"/>
      <c r="H26" s="442"/>
      <c r="I26" s="442"/>
      <c r="J26" s="442"/>
      <c r="K26" s="442"/>
      <c r="L26" s="442"/>
      <c r="M26" s="442"/>
      <c r="N26" s="442"/>
      <c r="O26" s="442"/>
      <c r="P26" s="442"/>
      <c r="Q26" s="442"/>
      <c r="R26" s="442"/>
      <c r="S26" s="442"/>
      <c r="T26" s="442"/>
      <c r="U26" s="442"/>
      <c r="V26" s="442"/>
      <c r="W26" s="442"/>
      <c r="X26" s="442"/>
      <c r="Y26" s="442"/>
      <c r="Z26" s="442"/>
      <c r="AA26" s="442"/>
      <c r="AB26" s="442"/>
      <c r="AC26" s="442"/>
      <c r="AD26" s="442"/>
      <c r="AE26" s="442"/>
      <c r="AF26" s="442"/>
      <c r="AG26" s="442"/>
      <c r="AH26" s="460">
        <f xml:space="preserve">
IF($A$4&lt;=12,SUMIFS('ON Data'!AN:AN,'ON Data'!$D:$D,$A$4,'ON Data'!$E:$E,11),SUMIFS('ON Data'!AN:AN,'ON Data'!$E:$E,11))</f>
        <v>0</v>
      </c>
      <c r="AI26" s="463"/>
    </row>
    <row r="27" spans="1:35" x14ac:dyDescent="0.3">
      <c r="A27" s="218" t="s">
        <v>61</v>
      </c>
      <c r="B27" s="259">
        <f xml:space="preserve">
IF(B26=0,0,B25/B26)</f>
        <v>0.33303376378052751</v>
      </c>
      <c r="C27" s="466">
        <f xml:space="preserve">
IF(C26=0,0,C25/C26)</f>
        <v>7.4287242169595119E-2</v>
      </c>
      <c r="D27" s="443"/>
      <c r="E27" s="444"/>
      <c r="F27" s="444">
        <f xml:space="preserve">
IF(F26=0,0,F25/F26)</f>
        <v>0.45742857142857141</v>
      </c>
      <c r="G27" s="444"/>
      <c r="H27" s="444"/>
      <c r="I27" s="444"/>
      <c r="J27" s="444"/>
      <c r="K27" s="444"/>
      <c r="L27" s="444"/>
      <c r="M27" s="444"/>
      <c r="N27" s="444"/>
      <c r="O27" s="444"/>
      <c r="P27" s="444"/>
      <c r="Q27" s="444"/>
      <c r="R27" s="444"/>
      <c r="S27" s="444"/>
      <c r="T27" s="444"/>
      <c r="U27" s="444"/>
      <c r="V27" s="444"/>
      <c r="W27" s="444"/>
      <c r="X27" s="444"/>
      <c r="Y27" s="444"/>
      <c r="Z27" s="444"/>
      <c r="AA27" s="444"/>
      <c r="AB27" s="444"/>
      <c r="AC27" s="444"/>
      <c r="AD27" s="444"/>
      <c r="AE27" s="444"/>
      <c r="AF27" s="444"/>
      <c r="AG27" s="444"/>
      <c r="AH27" s="461">
        <f xml:space="preserve">
IF(AH26=0,0,AH25/AH26)</f>
        <v>0</v>
      </c>
      <c r="AI27" s="463"/>
    </row>
    <row r="28" spans="1:35" ht="15" thickBot="1" x14ac:dyDescent="0.35">
      <c r="A28" s="218" t="s">
        <v>173</v>
      </c>
      <c r="B28" s="238">
        <f xml:space="preserve">
SUM(C28:AH28)</f>
        <v>13826.630797392072</v>
      </c>
      <c r="C28" s="467">
        <f xml:space="preserve">
C26-C25</f>
        <v>6230.6307973920721</v>
      </c>
      <c r="D28" s="445"/>
      <c r="E28" s="446"/>
      <c r="F28" s="446">
        <f xml:space="preserve">
F26-F25</f>
        <v>7596</v>
      </c>
      <c r="G28" s="446"/>
      <c r="H28" s="446"/>
      <c r="I28" s="446"/>
      <c r="J28" s="446"/>
      <c r="K28" s="446"/>
      <c r="L28" s="446"/>
      <c r="M28" s="446"/>
      <c r="N28" s="446"/>
      <c r="O28" s="446"/>
      <c r="P28" s="446"/>
      <c r="Q28" s="446"/>
      <c r="R28" s="446"/>
      <c r="S28" s="446"/>
      <c r="T28" s="446"/>
      <c r="U28" s="446"/>
      <c r="V28" s="446"/>
      <c r="W28" s="446"/>
      <c r="X28" s="446"/>
      <c r="Y28" s="446"/>
      <c r="Z28" s="446"/>
      <c r="AA28" s="446"/>
      <c r="AB28" s="446"/>
      <c r="AC28" s="446"/>
      <c r="AD28" s="446"/>
      <c r="AE28" s="446"/>
      <c r="AF28" s="446"/>
      <c r="AG28" s="446"/>
      <c r="AH28" s="462">
        <f xml:space="preserve">
AH26-AH25</f>
        <v>0</v>
      </c>
      <c r="AI28" s="463"/>
    </row>
    <row r="29" spans="1:35" x14ac:dyDescent="0.3">
      <c r="A29" s="219"/>
      <c r="B29" s="219"/>
      <c r="C29" s="220"/>
      <c r="D29" s="219"/>
      <c r="E29" s="219"/>
      <c r="F29" s="220"/>
      <c r="G29" s="220"/>
      <c r="H29" s="220"/>
      <c r="I29" s="220"/>
      <c r="J29" s="220"/>
      <c r="K29" s="220"/>
      <c r="L29" s="220"/>
      <c r="M29" s="220"/>
      <c r="N29" s="220"/>
      <c r="O29" s="220"/>
      <c r="P29" s="220"/>
      <c r="Q29" s="220"/>
      <c r="R29" s="220"/>
      <c r="S29" s="220"/>
      <c r="T29" s="220"/>
      <c r="U29" s="220"/>
      <c r="V29" s="220"/>
      <c r="W29" s="220"/>
      <c r="X29" s="220"/>
      <c r="Y29" s="220"/>
      <c r="Z29" s="220"/>
      <c r="AA29" s="220"/>
      <c r="AB29" s="220"/>
      <c r="AC29" s="220"/>
      <c r="AD29" s="220"/>
      <c r="AE29" s="220"/>
      <c r="AF29" s="219"/>
      <c r="AG29" s="219"/>
      <c r="AH29" s="219"/>
    </row>
    <row r="30" spans="1:35" x14ac:dyDescent="0.3">
      <c r="A30" s="88" t="s">
        <v>128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24"/>
    </row>
    <row r="31" spans="1:35" x14ac:dyDescent="0.3">
      <c r="A31" s="89" t="s">
        <v>171</v>
      </c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24"/>
    </row>
    <row r="32" spans="1:35" ht="14.4" customHeight="1" x14ac:dyDescent="0.3">
      <c r="A32" s="255" t="s">
        <v>168</v>
      </c>
      <c r="B32" s="256"/>
      <c r="C32" s="256"/>
      <c r="D32" s="256"/>
      <c r="E32" s="256"/>
      <c r="F32" s="256"/>
      <c r="G32" s="256"/>
      <c r="H32" s="256"/>
      <c r="I32" s="256"/>
      <c r="J32" s="256"/>
      <c r="K32" s="256"/>
      <c r="L32" s="256"/>
      <c r="M32" s="256"/>
      <c r="N32" s="256"/>
      <c r="O32" s="256"/>
      <c r="P32" s="256"/>
      <c r="Q32" s="256"/>
      <c r="R32" s="256"/>
      <c r="S32" s="256"/>
      <c r="T32" s="256"/>
      <c r="U32" s="256"/>
      <c r="V32" s="256"/>
      <c r="W32" s="256"/>
      <c r="X32" s="256"/>
      <c r="Y32" s="256"/>
      <c r="Z32" s="256"/>
      <c r="AA32" s="256"/>
      <c r="AB32" s="256"/>
      <c r="AC32" s="256"/>
      <c r="AD32" s="256"/>
      <c r="AE32" s="256"/>
      <c r="AF32" s="256"/>
      <c r="AG32" s="256"/>
    </row>
    <row r="33" spans="1:1" x14ac:dyDescent="0.3">
      <c r="A33" s="257" t="s">
        <v>178</v>
      </c>
    </row>
    <row r="34" spans="1:1" x14ac:dyDescent="0.3">
      <c r="A34" s="257" t="s">
        <v>179</v>
      </c>
    </row>
    <row r="35" spans="1:1" x14ac:dyDescent="0.3">
      <c r="A35" s="257" t="s">
        <v>180</v>
      </c>
    </row>
    <row r="36" spans="1:1" x14ac:dyDescent="0.3">
      <c r="A36" s="257" t="s">
        <v>181</v>
      </c>
    </row>
  </sheetData>
  <mergeCells count="12">
    <mergeCell ref="A1:AH1"/>
    <mergeCell ref="B3:B4"/>
    <mergeCell ref="C24:E24"/>
    <mergeCell ref="C25:E25"/>
    <mergeCell ref="C26:E26"/>
    <mergeCell ref="F24:AG24"/>
    <mergeCell ref="F25:AG25"/>
    <mergeCell ref="F26:AG26"/>
    <mergeCell ref="C28:E28"/>
    <mergeCell ref="C27:E27"/>
    <mergeCell ref="F27:AG27"/>
    <mergeCell ref="F28:AG28"/>
  </mergeCells>
  <conditionalFormatting sqref="C27 AH27 F27">
    <cfRule type="cellIs" dxfId="4" priority="4" operator="greaterThan">
      <formula>1</formula>
    </cfRule>
  </conditionalFormatting>
  <conditionalFormatting sqref="C28 AH28 F28">
    <cfRule type="cellIs" dxfId="3" priority="3" operator="lessThan">
      <formula>0</formula>
    </cfRule>
  </conditionalFormatting>
  <conditionalFormatting sqref="B22:AH22">
    <cfRule type="cellIs" dxfId="2" priority="2" operator="greaterThan">
      <formula>1</formula>
    </cfRule>
  </conditionalFormatting>
  <conditionalFormatting sqref="B23:AH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54"/>
  <sheetViews>
    <sheetView showGridLines="0" showRowColHeaders="0" workbookViewId="0"/>
  </sheetViews>
  <sheetFormatPr defaultRowHeight="14.4" x14ac:dyDescent="0.3"/>
  <cols>
    <col min="1" max="16384" width="8.88671875" style="198"/>
  </cols>
  <sheetData>
    <row r="1" spans="1:41" x14ac:dyDescent="0.3">
      <c r="A1" s="198" t="s">
        <v>4255</v>
      </c>
    </row>
    <row r="2" spans="1:41" x14ac:dyDescent="0.3">
      <c r="A2" s="202" t="s">
        <v>247</v>
      </c>
    </row>
    <row r="3" spans="1:41" x14ac:dyDescent="0.3">
      <c r="A3" s="198" t="s">
        <v>138</v>
      </c>
      <c r="B3" s="223">
        <v>2015</v>
      </c>
      <c r="D3" s="199">
        <f>MAX(D5:D1048576)</f>
        <v>7</v>
      </c>
      <c r="F3" s="199">
        <f>SUMIF($E5:$E1048576,"&lt;10",F5:F1048576)</f>
        <v>7314252.8499999996</v>
      </c>
      <c r="G3" s="199">
        <f t="shared" ref="G3:AO3" si="0">SUMIF($E5:$E1048576,"&lt;10",G5:G1048576)</f>
        <v>200</v>
      </c>
      <c r="H3" s="199">
        <f t="shared" si="0"/>
        <v>1496024.1999999997</v>
      </c>
      <c r="I3" s="199">
        <f t="shared" si="0"/>
        <v>0</v>
      </c>
      <c r="J3" s="199">
        <f t="shared" si="0"/>
        <v>0</v>
      </c>
      <c r="K3" s="199">
        <f t="shared" si="0"/>
        <v>214812</v>
      </c>
      <c r="L3" s="199">
        <f t="shared" si="0"/>
        <v>0</v>
      </c>
      <c r="M3" s="199">
        <f t="shared" si="0"/>
        <v>0</v>
      </c>
      <c r="N3" s="199">
        <f t="shared" si="0"/>
        <v>0</v>
      </c>
      <c r="O3" s="199">
        <f t="shared" si="0"/>
        <v>2643468.5</v>
      </c>
      <c r="P3" s="199">
        <f t="shared" si="0"/>
        <v>0</v>
      </c>
      <c r="Q3" s="199">
        <f t="shared" si="0"/>
        <v>0</v>
      </c>
      <c r="R3" s="199">
        <f t="shared" si="0"/>
        <v>0</v>
      </c>
      <c r="S3" s="199">
        <f t="shared" si="0"/>
        <v>0</v>
      </c>
      <c r="T3" s="199">
        <f t="shared" si="0"/>
        <v>0</v>
      </c>
      <c r="U3" s="199">
        <f t="shared" si="0"/>
        <v>0</v>
      </c>
      <c r="V3" s="199">
        <f t="shared" si="0"/>
        <v>0</v>
      </c>
      <c r="W3" s="199">
        <f t="shared" si="0"/>
        <v>0</v>
      </c>
      <c r="X3" s="199">
        <f t="shared" si="0"/>
        <v>0</v>
      </c>
      <c r="Y3" s="199">
        <f t="shared" si="0"/>
        <v>0</v>
      </c>
      <c r="Z3" s="199">
        <f t="shared" si="0"/>
        <v>0</v>
      </c>
      <c r="AA3" s="199">
        <f t="shared" si="0"/>
        <v>2330398.1499999994</v>
      </c>
      <c r="AB3" s="199">
        <f t="shared" si="0"/>
        <v>0</v>
      </c>
      <c r="AC3" s="199">
        <f t="shared" si="0"/>
        <v>0</v>
      </c>
      <c r="AD3" s="199">
        <f t="shared" si="0"/>
        <v>0</v>
      </c>
      <c r="AE3" s="199">
        <f t="shared" si="0"/>
        <v>245142</v>
      </c>
      <c r="AF3" s="199">
        <f t="shared" si="0"/>
        <v>0</v>
      </c>
      <c r="AG3" s="199">
        <f t="shared" si="0"/>
        <v>0</v>
      </c>
      <c r="AH3" s="199">
        <f t="shared" si="0"/>
        <v>0</v>
      </c>
      <c r="AI3" s="199">
        <f t="shared" si="0"/>
        <v>251959</v>
      </c>
      <c r="AJ3" s="199">
        <f t="shared" si="0"/>
        <v>0</v>
      </c>
      <c r="AK3" s="199">
        <f t="shared" si="0"/>
        <v>0</v>
      </c>
      <c r="AL3" s="199">
        <f t="shared" si="0"/>
        <v>133508.59999999998</v>
      </c>
      <c r="AM3" s="199">
        <f t="shared" si="0"/>
        <v>0</v>
      </c>
      <c r="AN3" s="199">
        <f t="shared" si="0"/>
        <v>-1259.5999999999999</v>
      </c>
      <c r="AO3" s="199">
        <f t="shared" si="0"/>
        <v>0</v>
      </c>
    </row>
    <row r="4" spans="1:41" x14ac:dyDescent="0.3">
      <c r="A4" s="198" t="s">
        <v>139</v>
      </c>
      <c r="B4" s="223">
        <v>1</v>
      </c>
      <c r="C4" s="200" t="s">
        <v>5</v>
      </c>
      <c r="D4" s="201" t="s">
        <v>53</v>
      </c>
      <c r="E4" s="201" t="s">
        <v>133</v>
      </c>
      <c r="F4" s="201" t="s">
        <v>3</v>
      </c>
      <c r="G4" s="201" t="s">
        <v>134</v>
      </c>
      <c r="H4" s="201" t="s">
        <v>135</v>
      </c>
      <c r="I4" s="201" t="s">
        <v>136</v>
      </c>
      <c r="J4" s="201" t="s">
        <v>137</v>
      </c>
      <c r="K4" s="201">
        <v>305</v>
      </c>
      <c r="L4" s="201">
        <v>306</v>
      </c>
      <c r="M4" s="201">
        <v>407</v>
      </c>
      <c r="N4" s="201">
        <v>408</v>
      </c>
      <c r="O4" s="201">
        <v>409</v>
      </c>
      <c r="P4" s="201">
        <v>410</v>
      </c>
      <c r="Q4" s="201">
        <v>415</v>
      </c>
      <c r="R4" s="201">
        <v>416</v>
      </c>
      <c r="S4" s="201">
        <v>418</v>
      </c>
      <c r="T4" s="201">
        <v>419</v>
      </c>
      <c r="U4" s="201">
        <v>420</v>
      </c>
      <c r="V4" s="201">
        <v>421</v>
      </c>
      <c r="W4" s="201">
        <v>522</v>
      </c>
      <c r="X4" s="201">
        <v>523</v>
      </c>
      <c r="Y4" s="201">
        <v>524</v>
      </c>
      <c r="Z4" s="201">
        <v>525</v>
      </c>
      <c r="AA4" s="201">
        <v>526</v>
      </c>
      <c r="AB4" s="201">
        <v>527</v>
      </c>
      <c r="AC4" s="201">
        <v>528</v>
      </c>
      <c r="AD4" s="201">
        <v>629</v>
      </c>
      <c r="AE4" s="201">
        <v>630</v>
      </c>
      <c r="AF4" s="201">
        <v>636</v>
      </c>
      <c r="AG4" s="201">
        <v>637</v>
      </c>
      <c r="AH4" s="201">
        <v>640</v>
      </c>
      <c r="AI4" s="201">
        <v>642</v>
      </c>
      <c r="AJ4" s="201">
        <v>743</v>
      </c>
      <c r="AK4" s="201">
        <v>745</v>
      </c>
      <c r="AL4" s="201">
        <v>746</v>
      </c>
      <c r="AM4" s="201">
        <v>747</v>
      </c>
      <c r="AN4" s="201">
        <v>930</v>
      </c>
      <c r="AO4" s="201">
        <v>940</v>
      </c>
    </row>
    <row r="5" spans="1:41" x14ac:dyDescent="0.3">
      <c r="A5" s="198" t="s">
        <v>140</v>
      </c>
      <c r="B5" s="223">
        <v>2</v>
      </c>
      <c r="C5" s="198">
        <v>41</v>
      </c>
      <c r="D5" s="198">
        <v>1</v>
      </c>
      <c r="E5" s="198">
        <v>1</v>
      </c>
      <c r="F5" s="198">
        <v>26.45</v>
      </c>
      <c r="G5" s="198">
        <v>0</v>
      </c>
      <c r="H5" s="198">
        <v>3.2</v>
      </c>
      <c r="I5" s="198">
        <v>0</v>
      </c>
      <c r="J5" s="198">
        <v>0</v>
      </c>
      <c r="K5" s="198">
        <v>1</v>
      </c>
      <c r="L5" s="198">
        <v>0</v>
      </c>
      <c r="M5" s="198">
        <v>0</v>
      </c>
      <c r="N5" s="198">
        <v>0</v>
      </c>
      <c r="O5" s="198">
        <v>11</v>
      </c>
      <c r="P5" s="198">
        <v>0</v>
      </c>
      <c r="Q5" s="198">
        <v>0</v>
      </c>
      <c r="R5" s="198">
        <v>0</v>
      </c>
      <c r="S5" s="198">
        <v>0</v>
      </c>
      <c r="T5" s="198">
        <v>0</v>
      </c>
      <c r="U5" s="198">
        <v>0</v>
      </c>
      <c r="V5" s="198">
        <v>0</v>
      </c>
      <c r="W5" s="198">
        <v>0</v>
      </c>
      <c r="X5" s="198">
        <v>0</v>
      </c>
      <c r="Y5" s="198">
        <v>0</v>
      </c>
      <c r="Z5" s="198">
        <v>0</v>
      </c>
      <c r="AA5" s="198">
        <v>6.65</v>
      </c>
      <c r="AB5" s="198">
        <v>0</v>
      </c>
      <c r="AC5" s="198">
        <v>0</v>
      </c>
      <c r="AD5" s="198">
        <v>0</v>
      </c>
      <c r="AE5" s="198">
        <v>2</v>
      </c>
      <c r="AF5" s="198">
        <v>0</v>
      </c>
      <c r="AG5" s="198">
        <v>0</v>
      </c>
      <c r="AH5" s="198">
        <v>0</v>
      </c>
      <c r="AI5" s="198">
        <v>2</v>
      </c>
      <c r="AJ5" s="198">
        <v>0</v>
      </c>
      <c r="AK5" s="198">
        <v>0</v>
      </c>
      <c r="AL5" s="198">
        <v>0.6</v>
      </c>
      <c r="AM5" s="198">
        <v>0</v>
      </c>
      <c r="AN5" s="198">
        <v>0</v>
      </c>
      <c r="AO5" s="198">
        <v>0</v>
      </c>
    </row>
    <row r="6" spans="1:41" x14ac:dyDescent="0.3">
      <c r="A6" s="198" t="s">
        <v>141</v>
      </c>
      <c r="B6" s="223">
        <v>3</v>
      </c>
      <c r="C6" s="198">
        <v>41</v>
      </c>
      <c r="D6" s="198">
        <v>1</v>
      </c>
      <c r="E6" s="198">
        <v>2</v>
      </c>
      <c r="F6" s="198">
        <v>4226.8</v>
      </c>
      <c r="G6" s="198">
        <v>0</v>
      </c>
      <c r="H6" s="198">
        <v>533.6</v>
      </c>
      <c r="I6" s="198">
        <v>0</v>
      </c>
      <c r="J6" s="198">
        <v>0</v>
      </c>
      <c r="K6" s="198">
        <v>176</v>
      </c>
      <c r="L6" s="198">
        <v>0</v>
      </c>
      <c r="M6" s="198">
        <v>0</v>
      </c>
      <c r="N6" s="198">
        <v>0</v>
      </c>
      <c r="O6" s="198">
        <v>1636</v>
      </c>
      <c r="P6" s="198">
        <v>0</v>
      </c>
      <c r="Q6" s="198">
        <v>0</v>
      </c>
      <c r="R6" s="198">
        <v>0</v>
      </c>
      <c r="S6" s="198">
        <v>0</v>
      </c>
      <c r="T6" s="198">
        <v>0</v>
      </c>
      <c r="U6" s="198">
        <v>0</v>
      </c>
      <c r="V6" s="198">
        <v>0</v>
      </c>
      <c r="W6" s="198">
        <v>0</v>
      </c>
      <c r="X6" s="198">
        <v>0</v>
      </c>
      <c r="Y6" s="198">
        <v>0</v>
      </c>
      <c r="Z6" s="198">
        <v>0</v>
      </c>
      <c r="AA6" s="198">
        <v>1140.2</v>
      </c>
      <c r="AB6" s="198">
        <v>0</v>
      </c>
      <c r="AC6" s="198">
        <v>0</v>
      </c>
      <c r="AD6" s="198">
        <v>0</v>
      </c>
      <c r="AE6" s="198">
        <v>296</v>
      </c>
      <c r="AF6" s="198">
        <v>0</v>
      </c>
      <c r="AG6" s="198">
        <v>0</v>
      </c>
      <c r="AH6" s="198">
        <v>0</v>
      </c>
      <c r="AI6" s="198">
        <v>344</v>
      </c>
      <c r="AJ6" s="198">
        <v>0</v>
      </c>
      <c r="AK6" s="198">
        <v>0</v>
      </c>
      <c r="AL6" s="198">
        <v>101</v>
      </c>
      <c r="AM6" s="198">
        <v>0</v>
      </c>
      <c r="AN6" s="198">
        <v>0</v>
      </c>
      <c r="AO6" s="198">
        <v>0</v>
      </c>
    </row>
    <row r="7" spans="1:41" x14ac:dyDescent="0.3">
      <c r="A7" s="198" t="s">
        <v>142</v>
      </c>
      <c r="B7" s="223">
        <v>4</v>
      </c>
      <c r="C7" s="198">
        <v>41</v>
      </c>
      <c r="D7" s="198">
        <v>1</v>
      </c>
      <c r="E7" s="198">
        <v>3</v>
      </c>
      <c r="F7" s="198">
        <v>34</v>
      </c>
      <c r="G7" s="198">
        <v>0</v>
      </c>
      <c r="H7" s="198">
        <v>0</v>
      </c>
      <c r="I7" s="198">
        <v>0</v>
      </c>
      <c r="J7" s="198">
        <v>0</v>
      </c>
      <c r="K7" s="198">
        <v>0</v>
      </c>
      <c r="L7" s="198">
        <v>0</v>
      </c>
      <c r="M7" s="198">
        <v>0</v>
      </c>
      <c r="N7" s="198">
        <v>0</v>
      </c>
      <c r="O7" s="198">
        <v>0</v>
      </c>
      <c r="P7" s="198">
        <v>0</v>
      </c>
      <c r="Q7" s="198">
        <v>0</v>
      </c>
      <c r="R7" s="198">
        <v>0</v>
      </c>
      <c r="S7" s="198">
        <v>0</v>
      </c>
      <c r="T7" s="198">
        <v>0</v>
      </c>
      <c r="U7" s="198">
        <v>0</v>
      </c>
      <c r="V7" s="198">
        <v>0</v>
      </c>
      <c r="W7" s="198">
        <v>0</v>
      </c>
      <c r="X7" s="198">
        <v>0</v>
      </c>
      <c r="Y7" s="198">
        <v>0</v>
      </c>
      <c r="Z7" s="198">
        <v>0</v>
      </c>
      <c r="AA7" s="198">
        <v>34</v>
      </c>
      <c r="AB7" s="198">
        <v>0</v>
      </c>
      <c r="AC7" s="198">
        <v>0</v>
      </c>
      <c r="AD7" s="198">
        <v>0</v>
      </c>
      <c r="AE7" s="198">
        <v>0</v>
      </c>
      <c r="AF7" s="198">
        <v>0</v>
      </c>
      <c r="AG7" s="198">
        <v>0</v>
      </c>
      <c r="AH7" s="198">
        <v>0</v>
      </c>
      <c r="AI7" s="198">
        <v>0</v>
      </c>
      <c r="AJ7" s="198">
        <v>0</v>
      </c>
      <c r="AK7" s="198">
        <v>0</v>
      </c>
      <c r="AL7" s="198">
        <v>0</v>
      </c>
      <c r="AM7" s="198">
        <v>0</v>
      </c>
      <c r="AN7" s="198">
        <v>0</v>
      </c>
      <c r="AO7" s="198">
        <v>0</v>
      </c>
    </row>
    <row r="8" spans="1:41" x14ac:dyDescent="0.3">
      <c r="A8" s="198" t="s">
        <v>143</v>
      </c>
      <c r="B8" s="223">
        <v>5</v>
      </c>
      <c r="C8" s="198">
        <v>41</v>
      </c>
      <c r="D8" s="198">
        <v>1</v>
      </c>
      <c r="E8" s="198">
        <v>4</v>
      </c>
      <c r="F8" s="198">
        <v>61.5</v>
      </c>
      <c r="G8" s="198">
        <v>0</v>
      </c>
      <c r="H8" s="198">
        <v>9</v>
      </c>
      <c r="I8" s="198">
        <v>0</v>
      </c>
      <c r="J8" s="198">
        <v>0</v>
      </c>
      <c r="K8" s="198">
        <v>0</v>
      </c>
      <c r="L8" s="198">
        <v>0</v>
      </c>
      <c r="M8" s="198">
        <v>0</v>
      </c>
      <c r="N8" s="198">
        <v>0</v>
      </c>
      <c r="O8" s="198">
        <v>52.5</v>
      </c>
      <c r="P8" s="198">
        <v>0</v>
      </c>
      <c r="Q8" s="198">
        <v>0</v>
      </c>
      <c r="R8" s="198">
        <v>0</v>
      </c>
      <c r="S8" s="198">
        <v>0</v>
      </c>
      <c r="T8" s="198">
        <v>0</v>
      </c>
      <c r="U8" s="198">
        <v>0</v>
      </c>
      <c r="V8" s="198">
        <v>0</v>
      </c>
      <c r="W8" s="198">
        <v>0</v>
      </c>
      <c r="X8" s="198">
        <v>0</v>
      </c>
      <c r="Y8" s="198">
        <v>0</v>
      </c>
      <c r="Z8" s="198">
        <v>0</v>
      </c>
      <c r="AA8" s="198">
        <v>0</v>
      </c>
      <c r="AB8" s="198">
        <v>0</v>
      </c>
      <c r="AC8" s="198">
        <v>0</v>
      </c>
      <c r="AD8" s="198">
        <v>0</v>
      </c>
      <c r="AE8" s="198">
        <v>0</v>
      </c>
      <c r="AF8" s="198">
        <v>0</v>
      </c>
      <c r="AG8" s="198">
        <v>0</v>
      </c>
      <c r="AH8" s="198">
        <v>0</v>
      </c>
      <c r="AI8" s="198">
        <v>0</v>
      </c>
      <c r="AJ8" s="198">
        <v>0</v>
      </c>
      <c r="AK8" s="198">
        <v>0</v>
      </c>
      <c r="AL8" s="198">
        <v>0</v>
      </c>
      <c r="AM8" s="198">
        <v>0</v>
      </c>
      <c r="AN8" s="198">
        <v>0</v>
      </c>
      <c r="AO8" s="198">
        <v>0</v>
      </c>
    </row>
    <row r="9" spans="1:41" x14ac:dyDescent="0.3">
      <c r="A9" s="198" t="s">
        <v>144</v>
      </c>
      <c r="B9" s="223">
        <v>6</v>
      </c>
      <c r="C9" s="198">
        <v>41</v>
      </c>
      <c r="D9" s="198">
        <v>1</v>
      </c>
      <c r="E9" s="198">
        <v>6</v>
      </c>
      <c r="F9" s="198">
        <v>890269</v>
      </c>
      <c r="G9" s="198">
        <v>0</v>
      </c>
      <c r="H9" s="198">
        <v>194144</v>
      </c>
      <c r="I9" s="198">
        <v>0</v>
      </c>
      <c r="J9" s="198">
        <v>0</v>
      </c>
      <c r="K9" s="198">
        <v>27100</v>
      </c>
      <c r="L9" s="198">
        <v>0</v>
      </c>
      <c r="M9" s="198">
        <v>0</v>
      </c>
      <c r="N9" s="198">
        <v>0</v>
      </c>
      <c r="O9" s="198">
        <v>316890</v>
      </c>
      <c r="P9" s="198">
        <v>0</v>
      </c>
      <c r="Q9" s="198">
        <v>0</v>
      </c>
      <c r="R9" s="198">
        <v>0</v>
      </c>
      <c r="S9" s="198">
        <v>0</v>
      </c>
      <c r="T9" s="198">
        <v>0</v>
      </c>
      <c r="U9" s="198">
        <v>0</v>
      </c>
      <c r="V9" s="198">
        <v>0</v>
      </c>
      <c r="W9" s="198">
        <v>0</v>
      </c>
      <c r="X9" s="198">
        <v>0</v>
      </c>
      <c r="Y9" s="198">
        <v>0</v>
      </c>
      <c r="Z9" s="198">
        <v>0</v>
      </c>
      <c r="AA9" s="198">
        <v>270094</v>
      </c>
      <c r="AB9" s="198">
        <v>0</v>
      </c>
      <c r="AC9" s="198">
        <v>0</v>
      </c>
      <c r="AD9" s="198">
        <v>0</v>
      </c>
      <c r="AE9" s="198">
        <v>31757</v>
      </c>
      <c r="AF9" s="198">
        <v>0</v>
      </c>
      <c r="AG9" s="198">
        <v>0</v>
      </c>
      <c r="AH9" s="198">
        <v>0</v>
      </c>
      <c r="AI9" s="198">
        <v>31316</v>
      </c>
      <c r="AJ9" s="198">
        <v>0</v>
      </c>
      <c r="AK9" s="198">
        <v>0</v>
      </c>
      <c r="AL9" s="198">
        <v>18968</v>
      </c>
      <c r="AM9" s="198">
        <v>0</v>
      </c>
      <c r="AN9" s="198">
        <v>0</v>
      </c>
      <c r="AO9" s="198">
        <v>0</v>
      </c>
    </row>
    <row r="10" spans="1:41" x14ac:dyDescent="0.3">
      <c r="A10" s="198" t="s">
        <v>145</v>
      </c>
      <c r="B10" s="223">
        <v>7</v>
      </c>
      <c r="C10" s="198">
        <v>41</v>
      </c>
      <c r="D10" s="198">
        <v>1</v>
      </c>
      <c r="E10" s="198">
        <v>10</v>
      </c>
      <c r="F10" s="198">
        <v>500</v>
      </c>
      <c r="G10" s="198">
        <v>0</v>
      </c>
      <c r="H10" s="198">
        <v>500</v>
      </c>
      <c r="I10" s="198">
        <v>0</v>
      </c>
      <c r="J10" s="198">
        <v>0</v>
      </c>
      <c r="K10" s="198">
        <v>0</v>
      </c>
      <c r="L10" s="198">
        <v>0</v>
      </c>
      <c r="M10" s="198">
        <v>0</v>
      </c>
      <c r="N10" s="198">
        <v>0</v>
      </c>
      <c r="O10" s="198">
        <v>0</v>
      </c>
      <c r="P10" s="198">
        <v>0</v>
      </c>
      <c r="Q10" s="198">
        <v>0</v>
      </c>
      <c r="R10" s="198">
        <v>0</v>
      </c>
      <c r="S10" s="198">
        <v>0</v>
      </c>
      <c r="T10" s="198">
        <v>0</v>
      </c>
      <c r="U10" s="198">
        <v>0</v>
      </c>
      <c r="V10" s="198">
        <v>0</v>
      </c>
      <c r="W10" s="198">
        <v>0</v>
      </c>
      <c r="X10" s="198">
        <v>0</v>
      </c>
      <c r="Y10" s="198">
        <v>0</v>
      </c>
      <c r="Z10" s="198">
        <v>0</v>
      </c>
      <c r="AA10" s="198">
        <v>0</v>
      </c>
      <c r="AB10" s="198">
        <v>0</v>
      </c>
      <c r="AC10" s="198">
        <v>0</v>
      </c>
      <c r="AD10" s="198">
        <v>0</v>
      </c>
      <c r="AE10" s="198">
        <v>0</v>
      </c>
      <c r="AF10" s="198">
        <v>0</v>
      </c>
      <c r="AG10" s="198">
        <v>0</v>
      </c>
      <c r="AH10" s="198">
        <v>0</v>
      </c>
      <c r="AI10" s="198">
        <v>0</v>
      </c>
      <c r="AJ10" s="198">
        <v>0</v>
      </c>
      <c r="AK10" s="198">
        <v>0</v>
      </c>
      <c r="AL10" s="198">
        <v>0</v>
      </c>
      <c r="AM10" s="198">
        <v>0</v>
      </c>
      <c r="AN10" s="198">
        <v>0</v>
      </c>
      <c r="AO10" s="198">
        <v>0</v>
      </c>
    </row>
    <row r="11" spans="1:41" x14ac:dyDescent="0.3">
      <c r="A11" s="198" t="s">
        <v>146</v>
      </c>
      <c r="B11" s="223">
        <v>8</v>
      </c>
      <c r="C11" s="198">
        <v>41</v>
      </c>
      <c r="D11" s="198">
        <v>1</v>
      </c>
      <c r="E11" s="198">
        <v>11</v>
      </c>
      <c r="F11" s="198">
        <v>2961.5186853417244</v>
      </c>
      <c r="G11" s="198">
        <v>0</v>
      </c>
      <c r="H11" s="198">
        <v>961.51868534172456</v>
      </c>
      <c r="I11" s="198">
        <v>0</v>
      </c>
      <c r="J11" s="198">
        <v>0</v>
      </c>
      <c r="K11" s="198">
        <v>2000</v>
      </c>
      <c r="L11" s="198">
        <v>0</v>
      </c>
      <c r="M11" s="198">
        <v>0</v>
      </c>
      <c r="N11" s="198">
        <v>0</v>
      </c>
      <c r="O11" s="198">
        <v>0</v>
      </c>
      <c r="P11" s="198">
        <v>0</v>
      </c>
      <c r="Q11" s="198">
        <v>0</v>
      </c>
      <c r="R11" s="198">
        <v>0</v>
      </c>
      <c r="S11" s="198">
        <v>0</v>
      </c>
      <c r="T11" s="198">
        <v>0</v>
      </c>
      <c r="U11" s="198">
        <v>0</v>
      </c>
      <c r="V11" s="198">
        <v>0</v>
      </c>
      <c r="W11" s="198">
        <v>0</v>
      </c>
      <c r="X11" s="198">
        <v>0</v>
      </c>
      <c r="Y11" s="198">
        <v>0</v>
      </c>
      <c r="Z11" s="198">
        <v>0</v>
      </c>
      <c r="AA11" s="198">
        <v>0</v>
      </c>
      <c r="AB11" s="198">
        <v>0</v>
      </c>
      <c r="AC11" s="198">
        <v>0</v>
      </c>
      <c r="AD11" s="198">
        <v>0</v>
      </c>
      <c r="AE11" s="198">
        <v>0</v>
      </c>
      <c r="AF11" s="198">
        <v>0</v>
      </c>
      <c r="AG11" s="198">
        <v>0</v>
      </c>
      <c r="AH11" s="198">
        <v>0</v>
      </c>
      <c r="AI11" s="198">
        <v>0</v>
      </c>
      <c r="AJ11" s="198">
        <v>0</v>
      </c>
      <c r="AK11" s="198">
        <v>0</v>
      </c>
      <c r="AL11" s="198">
        <v>0</v>
      </c>
      <c r="AM11" s="198">
        <v>0</v>
      </c>
      <c r="AN11" s="198">
        <v>0</v>
      </c>
      <c r="AO11" s="198">
        <v>0</v>
      </c>
    </row>
    <row r="12" spans="1:41" x14ac:dyDescent="0.3">
      <c r="A12" s="198" t="s">
        <v>147</v>
      </c>
      <c r="B12" s="223">
        <v>9</v>
      </c>
      <c r="C12" s="198">
        <v>41</v>
      </c>
      <c r="D12" s="198">
        <v>2</v>
      </c>
      <c r="E12" s="198">
        <v>1</v>
      </c>
      <c r="F12" s="198">
        <v>26.45</v>
      </c>
      <c r="G12" s="198">
        <v>0</v>
      </c>
      <c r="H12" s="198">
        <v>3.2</v>
      </c>
      <c r="I12" s="198">
        <v>0</v>
      </c>
      <c r="J12" s="198">
        <v>0</v>
      </c>
      <c r="K12" s="198">
        <v>1</v>
      </c>
      <c r="L12" s="198">
        <v>0</v>
      </c>
      <c r="M12" s="198">
        <v>0</v>
      </c>
      <c r="N12" s="198">
        <v>0</v>
      </c>
      <c r="O12" s="198">
        <v>11</v>
      </c>
      <c r="P12" s="198">
        <v>0</v>
      </c>
      <c r="Q12" s="198">
        <v>0</v>
      </c>
      <c r="R12" s="198">
        <v>0</v>
      </c>
      <c r="S12" s="198">
        <v>0</v>
      </c>
      <c r="T12" s="198">
        <v>0</v>
      </c>
      <c r="U12" s="198">
        <v>0</v>
      </c>
      <c r="V12" s="198">
        <v>0</v>
      </c>
      <c r="W12" s="198">
        <v>0</v>
      </c>
      <c r="X12" s="198">
        <v>0</v>
      </c>
      <c r="Y12" s="198">
        <v>0</v>
      </c>
      <c r="Z12" s="198">
        <v>0</v>
      </c>
      <c r="AA12" s="198">
        <v>6.65</v>
      </c>
      <c r="AB12" s="198">
        <v>0</v>
      </c>
      <c r="AC12" s="198">
        <v>0</v>
      </c>
      <c r="AD12" s="198">
        <v>0</v>
      </c>
      <c r="AE12" s="198">
        <v>2</v>
      </c>
      <c r="AF12" s="198">
        <v>0</v>
      </c>
      <c r="AG12" s="198">
        <v>0</v>
      </c>
      <c r="AH12" s="198">
        <v>0</v>
      </c>
      <c r="AI12" s="198">
        <v>2</v>
      </c>
      <c r="AJ12" s="198">
        <v>0</v>
      </c>
      <c r="AK12" s="198">
        <v>0</v>
      </c>
      <c r="AL12" s="198">
        <v>0.6</v>
      </c>
      <c r="AM12" s="198">
        <v>0</v>
      </c>
      <c r="AN12" s="198">
        <v>0</v>
      </c>
      <c r="AO12" s="198">
        <v>0</v>
      </c>
    </row>
    <row r="13" spans="1:41" x14ac:dyDescent="0.3">
      <c r="A13" s="198" t="s">
        <v>148</v>
      </c>
      <c r="B13" s="223">
        <v>10</v>
      </c>
      <c r="C13" s="198">
        <v>41</v>
      </c>
      <c r="D13" s="198">
        <v>2</v>
      </c>
      <c r="E13" s="198">
        <v>2</v>
      </c>
      <c r="F13" s="198">
        <v>3694.4</v>
      </c>
      <c r="G13" s="198">
        <v>0</v>
      </c>
      <c r="H13" s="198">
        <v>422.4</v>
      </c>
      <c r="I13" s="198">
        <v>0</v>
      </c>
      <c r="J13" s="198">
        <v>0</v>
      </c>
      <c r="K13" s="198">
        <v>152</v>
      </c>
      <c r="L13" s="198">
        <v>0</v>
      </c>
      <c r="M13" s="198">
        <v>0</v>
      </c>
      <c r="N13" s="198">
        <v>0</v>
      </c>
      <c r="O13" s="198">
        <v>1504</v>
      </c>
      <c r="P13" s="198">
        <v>0</v>
      </c>
      <c r="Q13" s="198">
        <v>0</v>
      </c>
      <c r="R13" s="198">
        <v>0</v>
      </c>
      <c r="S13" s="198">
        <v>0</v>
      </c>
      <c r="T13" s="198">
        <v>0</v>
      </c>
      <c r="U13" s="198">
        <v>0</v>
      </c>
      <c r="V13" s="198">
        <v>0</v>
      </c>
      <c r="W13" s="198">
        <v>0</v>
      </c>
      <c r="X13" s="198">
        <v>0</v>
      </c>
      <c r="Y13" s="198">
        <v>0</v>
      </c>
      <c r="Z13" s="198">
        <v>0</v>
      </c>
      <c r="AA13" s="198">
        <v>973</v>
      </c>
      <c r="AB13" s="198">
        <v>0</v>
      </c>
      <c r="AC13" s="198">
        <v>0</v>
      </c>
      <c r="AD13" s="198">
        <v>0</v>
      </c>
      <c r="AE13" s="198">
        <v>240</v>
      </c>
      <c r="AF13" s="198">
        <v>0</v>
      </c>
      <c r="AG13" s="198">
        <v>0</v>
      </c>
      <c r="AH13" s="198">
        <v>0</v>
      </c>
      <c r="AI13" s="198">
        <v>312</v>
      </c>
      <c r="AJ13" s="198">
        <v>0</v>
      </c>
      <c r="AK13" s="198">
        <v>0</v>
      </c>
      <c r="AL13" s="198">
        <v>91</v>
      </c>
      <c r="AM13" s="198">
        <v>0</v>
      </c>
      <c r="AN13" s="198">
        <v>0</v>
      </c>
      <c r="AO13" s="198">
        <v>0</v>
      </c>
    </row>
    <row r="14" spans="1:41" x14ac:dyDescent="0.3">
      <c r="A14" s="198" t="s">
        <v>149</v>
      </c>
      <c r="B14" s="223">
        <v>11</v>
      </c>
      <c r="C14" s="198">
        <v>41</v>
      </c>
      <c r="D14" s="198">
        <v>2</v>
      </c>
      <c r="E14" s="198">
        <v>3</v>
      </c>
      <c r="F14" s="198">
        <v>30</v>
      </c>
      <c r="G14" s="198">
        <v>0</v>
      </c>
      <c r="H14" s="198">
        <v>0</v>
      </c>
      <c r="I14" s="198">
        <v>0</v>
      </c>
      <c r="J14" s="198">
        <v>0</v>
      </c>
      <c r="K14" s="198">
        <v>0</v>
      </c>
      <c r="L14" s="198">
        <v>0</v>
      </c>
      <c r="M14" s="198">
        <v>0</v>
      </c>
      <c r="N14" s="198">
        <v>0</v>
      </c>
      <c r="O14" s="198">
        <v>0</v>
      </c>
      <c r="P14" s="198">
        <v>0</v>
      </c>
      <c r="Q14" s="198">
        <v>0</v>
      </c>
      <c r="R14" s="198">
        <v>0</v>
      </c>
      <c r="S14" s="198">
        <v>0</v>
      </c>
      <c r="T14" s="198">
        <v>0</v>
      </c>
      <c r="U14" s="198">
        <v>0</v>
      </c>
      <c r="V14" s="198">
        <v>0</v>
      </c>
      <c r="W14" s="198">
        <v>0</v>
      </c>
      <c r="X14" s="198">
        <v>0</v>
      </c>
      <c r="Y14" s="198">
        <v>0</v>
      </c>
      <c r="Z14" s="198">
        <v>0</v>
      </c>
      <c r="AA14" s="198">
        <v>30</v>
      </c>
      <c r="AB14" s="198">
        <v>0</v>
      </c>
      <c r="AC14" s="198">
        <v>0</v>
      </c>
      <c r="AD14" s="198">
        <v>0</v>
      </c>
      <c r="AE14" s="198">
        <v>0</v>
      </c>
      <c r="AF14" s="198">
        <v>0</v>
      </c>
      <c r="AG14" s="198">
        <v>0</v>
      </c>
      <c r="AH14" s="198">
        <v>0</v>
      </c>
      <c r="AI14" s="198">
        <v>0</v>
      </c>
      <c r="AJ14" s="198">
        <v>0</v>
      </c>
      <c r="AK14" s="198">
        <v>0</v>
      </c>
      <c r="AL14" s="198">
        <v>0</v>
      </c>
      <c r="AM14" s="198">
        <v>0</v>
      </c>
      <c r="AN14" s="198">
        <v>0</v>
      </c>
      <c r="AO14" s="198">
        <v>0</v>
      </c>
    </row>
    <row r="15" spans="1:41" x14ac:dyDescent="0.3">
      <c r="A15" s="198" t="s">
        <v>150</v>
      </c>
      <c r="B15" s="223">
        <v>12</v>
      </c>
      <c r="C15" s="198">
        <v>41</v>
      </c>
      <c r="D15" s="198">
        <v>2</v>
      </c>
      <c r="E15" s="198">
        <v>4</v>
      </c>
      <c r="F15" s="198">
        <v>61</v>
      </c>
      <c r="G15" s="198">
        <v>0</v>
      </c>
      <c r="H15" s="198">
        <v>8</v>
      </c>
      <c r="I15" s="198">
        <v>0</v>
      </c>
      <c r="J15" s="198">
        <v>0</v>
      </c>
      <c r="K15" s="198">
        <v>0</v>
      </c>
      <c r="L15" s="198">
        <v>0</v>
      </c>
      <c r="M15" s="198">
        <v>0</v>
      </c>
      <c r="N15" s="198">
        <v>0</v>
      </c>
      <c r="O15" s="198">
        <v>53</v>
      </c>
      <c r="P15" s="198">
        <v>0</v>
      </c>
      <c r="Q15" s="198">
        <v>0</v>
      </c>
      <c r="R15" s="198">
        <v>0</v>
      </c>
      <c r="S15" s="198">
        <v>0</v>
      </c>
      <c r="T15" s="198">
        <v>0</v>
      </c>
      <c r="U15" s="198">
        <v>0</v>
      </c>
      <c r="V15" s="198">
        <v>0</v>
      </c>
      <c r="W15" s="198">
        <v>0</v>
      </c>
      <c r="X15" s="198">
        <v>0</v>
      </c>
      <c r="Y15" s="198">
        <v>0</v>
      </c>
      <c r="Z15" s="198">
        <v>0</v>
      </c>
      <c r="AA15" s="198">
        <v>0</v>
      </c>
      <c r="AB15" s="198">
        <v>0</v>
      </c>
      <c r="AC15" s="198">
        <v>0</v>
      </c>
      <c r="AD15" s="198">
        <v>0</v>
      </c>
      <c r="AE15" s="198">
        <v>0</v>
      </c>
      <c r="AF15" s="198">
        <v>0</v>
      </c>
      <c r="AG15" s="198">
        <v>0</v>
      </c>
      <c r="AH15" s="198">
        <v>0</v>
      </c>
      <c r="AI15" s="198">
        <v>0</v>
      </c>
      <c r="AJ15" s="198">
        <v>0</v>
      </c>
      <c r="AK15" s="198">
        <v>0</v>
      </c>
      <c r="AL15" s="198">
        <v>0</v>
      </c>
      <c r="AM15" s="198">
        <v>0</v>
      </c>
      <c r="AN15" s="198">
        <v>0</v>
      </c>
      <c r="AO15" s="198">
        <v>0</v>
      </c>
    </row>
    <row r="16" spans="1:41" x14ac:dyDescent="0.3">
      <c r="A16" s="198" t="s">
        <v>138</v>
      </c>
      <c r="B16" s="223">
        <v>2015</v>
      </c>
      <c r="C16" s="198">
        <v>41</v>
      </c>
      <c r="D16" s="198">
        <v>2</v>
      </c>
      <c r="E16" s="198">
        <v>6</v>
      </c>
      <c r="F16" s="198">
        <v>877175</v>
      </c>
      <c r="G16" s="198">
        <v>0</v>
      </c>
      <c r="H16" s="198">
        <v>188638</v>
      </c>
      <c r="I16" s="198">
        <v>0</v>
      </c>
      <c r="J16" s="198">
        <v>0</v>
      </c>
      <c r="K16" s="198">
        <v>27118</v>
      </c>
      <c r="L16" s="198">
        <v>0</v>
      </c>
      <c r="M16" s="198">
        <v>0</v>
      </c>
      <c r="N16" s="198">
        <v>0</v>
      </c>
      <c r="O16" s="198">
        <v>312333</v>
      </c>
      <c r="P16" s="198">
        <v>0</v>
      </c>
      <c r="Q16" s="198">
        <v>0</v>
      </c>
      <c r="R16" s="198">
        <v>0</v>
      </c>
      <c r="S16" s="198">
        <v>0</v>
      </c>
      <c r="T16" s="198">
        <v>0</v>
      </c>
      <c r="U16" s="198">
        <v>0</v>
      </c>
      <c r="V16" s="198">
        <v>0</v>
      </c>
      <c r="W16" s="198">
        <v>0</v>
      </c>
      <c r="X16" s="198">
        <v>0</v>
      </c>
      <c r="Y16" s="198">
        <v>0</v>
      </c>
      <c r="Z16" s="198">
        <v>0</v>
      </c>
      <c r="AA16" s="198">
        <v>272773</v>
      </c>
      <c r="AB16" s="198">
        <v>0</v>
      </c>
      <c r="AC16" s="198">
        <v>0</v>
      </c>
      <c r="AD16" s="198">
        <v>0</v>
      </c>
      <c r="AE16" s="198">
        <v>26249</v>
      </c>
      <c r="AF16" s="198">
        <v>0</v>
      </c>
      <c r="AG16" s="198">
        <v>0</v>
      </c>
      <c r="AH16" s="198">
        <v>0</v>
      </c>
      <c r="AI16" s="198">
        <v>31208</v>
      </c>
      <c r="AJ16" s="198">
        <v>0</v>
      </c>
      <c r="AK16" s="198">
        <v>0</v>
      </c>
      <c r="AL16" s="198">
        <v>18856</v>
      </c>
      <c r="AM16" s="198">
        <v>0</v>
      </c>
      <c r="AN16" s="198">
        <v>0</v>
      </c>
      <c r="AO16" s="198">
        <v>0</v>
      </c>
    </row>
    <row r="17" spans="3:41" x14ac:dyDescent="0.3">
      <c r="C17" s="198">
        <v>41</v>
      </c>
      <c r="D17" s="198">
        <v>2</v>
      </c>
      <c r="E17" s="198">
        <v>11</v>
      </c>
      <c r="F17" s="198">
        <v>2961.5186853417244</v>
      </c>
      <c r="G17" s="198">
        <v>0</v>
      </c>
      <c r="H17" s="198">
        <v>961.51868534172456</v>
      </c>
      <c r="I17" s="198">
        <v>0</v>
      </c>
      <c r="J17" s="198">
        <v>0</v>
      </c>
      <c r="K17" s="198">
        <v>2000</v>
      </c>
      <c r="L17" s="198">
        <v>0</v>
      </c>
      <c r="M17" s="198">
        <v>0</v>
      </c>
      <c r="N17" s="198">
        <v>0</v>
      </c>
      <c r="O17" s="198">
        <v>0</v>
      </c>
      <c r="P17" s="198">
        <v>0</v>
      </c>
      <c r="Q17" s="198">
        <v>0</v>
      </c>
      <c r="R17" s="198">
        <v>0</v>
      </c>
      <c r="S17" s="198">
        <v>0</v>
      </c>
      <c r="T17" s="198">
        <v>0</v>
      </c>
      <c r="U17" s="198">
        <v>0</v>
      </c>
      <c r="V17" s="198">
        <v>0</v>
      </c>
      <c r="W17" s="198">
        <v>0</v>
      </c>
      <c r="X17" s="198">
        <v>0</v>
      </c>
      <c r="Y17" s="198">
        <v>0</v>
      </c>
      <c r="Z17" s="198">
        <v>0</v>
      </c>
      <c r="AA17" s="198">
        <v>0</v>
      </c>
      <c r="AB17" s="198">
        <v>0</v>
      </c>
      <c r="AC17" s="198">
        <v>0</v>
      </c>
      <c r="AD17" s="198">
        <v>0</v>
      </c>
      <c r="AE17" s="198">
        <v>0</v>
      </c>
      <c r="AF17" s="198">
        <v>0</v>
      </c>
      <c r="AG17" s="198">
        <v>0</v>
      </c>
      <c r="AH17" s="198">
        <v>0</v>
      </c>
      <c r="AI17" s="198">
        <v>0</v>
      </c>
      <c r="AJ17" s="198">
        <v>0</v>
      </c>
      <c r="AK17" s="198">
        <v>0</v>
      </c>
      <c r="AL17" s="198">
        <v>0</v>
      </c>
      <c r="AM17" s="198">
        <v>0</v>
      </c>
      <c r="AN17" s="198">
        <v>0</v>
      </c>
      <c r="AO17" s="198">
        <v>0</v>
      </c>
    </row>
    <row r="18" spans="3:41" x14ac:dyDescent="0.3">
      <c r="C18" s="198">
        <v>41</v>
      </c>
      <c r="D18" s="198">
        <v>3</v>
      </c>
      <c r="E18" s="198">
        <v>1</v>
      </c>
      <c r="F18" s="198">
        <v>26.45</v>
      </c>
      <c r="G18" s="198">
        <v>0</v>
      </c>
      <c r="H18" s="198">
        <v>3.2</v>
      </c>
      <c r="I18" s="198">
        <v>0</v>
      </c>
      <c r="J18" s="198">
        <v>0</v>
      </c>
      <c r="K18" s="198">
        <v>1</v>
      </c>
      <c r="L18" s="198">
        <v>0</v>
      </c>
      <c r="M18" s="198">
        <v>0</v>
      </c>
      <c r="N18" s="198">
        <v>0</v>
      </c>
      <c r="O18" s="198">
        <v>11</v>
      </c>
      <c r="P18" s="198">
        <v>0</v>
      </c>
      <c r="Q18" s="198">
        <v>0</v>
      </c>
      <c r="R18" s="198">
        <v>0</v>
      </c>
      <c r="S18" s="198">
        <v>0</v>
      </c>
      <c r="T18" s="198">
        <v>0</v>
      </c>
      <c r="U18" s="198">
        <v>0</v>
      </c>
      <c r="V18" s="198">
        <v>0</v>
      </c>
      <c r="W18" s="198">
        <v>0</v>
      </c>
      <c r="X18" s="198">
        <v>0</v>
      </c>
      <c r="Y18" s="198">
        <v>0</v>
      </c>
      <c r="Z18" s="198">
        <v>0</v>
      </c>
      <c r="AA18" s="198">
        <v>6.65</v>
      </c>
      <c r="AB18" s="198">
        <v>0</v>
      </c>
      <c r="AC18" s="198">
        <v>0</v>
      </c>
      <c r="AD18" s="198">
        <v>0</v>
      </c>
      <c r="AE18" s="198">
        <v>2</v>
      </c>
      <c r="AF18" s="198">
        <v>0</v>
      </c>
      <c r="AG18" s="198">
        <v>0</v>
      </c>
      <c r="AH18" s="198">
        <v>0</v>
      </c>
      <c r="AI18" s="198">
        <v>2</v>
      </c>
      <c r="AJ18" s="198">
        <v>0</v>
      </c>
      <c r="AK18" s="198">
        <v>0</v>
      </c>
      <c r="AL18" s="198">
        <v>0.6</v>
      </c>
      <c r="AM18" s="198">
        <v>0</v>
      </c>
      <c r="AN18" s="198">
        <v>0</v>
      </c>
      <c r="AO18" s="198">
        <v>0</v>
      </c>
    </row>
    <row r="19" spans="3:41" x14ac:dyDescent="0.3">
      <c r="C19" s="198">
        <v>41</v>
      </c>
      <c r="D19" s="198">
        <v>3</v>
      </c>
      <c r="E19" s="198">
        <v>2</v>
      </c>
      <c r="F19" s="198">
        <v>3890.6</v>
      </c>
      <c r="G19" s="198">
        <v>0</v>
      </c>
      <c r="H19" s="198">
        <v>510.4</v>
      </c>
      <c r="I19" s="198">
        <v>0</v>
      </c>
      <c r="J19" s="198">
        <v>0</v>
      </c>
      <c r="K19" s="198">
        <v>168</v>
      </c>
      <c r="L19" s="198">
        <v>0</v>
      </c>
      <c r="M19" s="198">
        <v>0</v>
      </c>
      <c r="N19" s="198">
        <v>0</v>
      </c>
      <c r="O19" s="198">
        <v>1413</v>
      </c>
      <c r="P19" s="198">
        <v>0</v>
      </c>
      <c r="Q19" s="198">
        <v>0</v>
      </c>
      <c r="R19" s="198">
        <v>0</v>
      </c>
      <c r="S19" s="198">
        <v>0</v>
      </c>
      <c r="T19" s="198">
        <v>0</v>
      </c>
      <c r="U19" s="198">
        <v>0</v>
      </c>
      <c r="V19" s="198">
        <v>0</v>
      </c>
      <c r="W19" s="198">
        <v>0</v>
      </c>
      <c r="X19" s="198">
        <v>0</v>
      </c>
      <c r="Y19" s="198">
        <v>0</v>
      </c>
      <c r="Z19" s="198">
        <v>0</v>
      </c>
      <c r="AA19" s="198">
        <v>1057.2</v>
      </c>
      <c r="AB19" s="198">
        <v>0</v>
      </c>
      <c r="AC19" s="198">
        <v>0</v>
      </c>
      <c r="AD19" s="198">
        <v>0</v>
      </c>
      <c r="AE19" s="198">
        <v>344</v>
      </c>
      <c r="AF19" s="198">
        <v>0</v>
      </c>
      <c r="AG19" s="198">
        <v>0</v>
      </c>
      <c r="AH19" s="198">
        <v>0</v>
      </c>
      <c r="AI19" s="198">
        <v>320</v>
      </c>
      <c r="AJ19" s="198">
        <v>0</v>
      </c>
      <c r="AK19" s="198">
        <v>0</v>
      </c>
      <c r="AL19" s="198">
        <v>78</v>
      </c>
      <c r="AM19" s="198">
        <v>0</v>
      </c>
      <c r="AN19" s="198">
        <v>0</v>
      </c>
      <c r="AO19" s="198">
        <v>0</v>
      </c>
    </row>
    <row r="20" spans="3:41" x14ac:dyDescent="0.3">
      <c r="C20" s="198">
        <v>41</v>
      </c>
      <c r="D20" s="198">
        <v>3</v>
      </c>
      <c r="E20" s="198">
        <v>3</v>
      </c>
      <c r="F20" s="198">
        <v>34</v>
      </c>
      <c r="G20" s="198">
        <v>0</v>
      </c>
      <c r="H20" s="198">
        <v>0</v>
      </c>
      <c r="I20" s="198">
        <v>0</v>
      </c>
      <c r="J20" s="198">
        <v>0</v>
      </c>
      <c r="K20" s="198">
        <v>0</v>
      </c>
      <c r="L20" s="198">
        <v>0</v>
      </c>
      <c r="M20" s="198">
        <v>0</v>
      </c>
      <c r="N20" s="198">
        <v>0</v>
      </c>
      <c r="O20" s="198">
        <v>0</v>
      </c>
      <c r="P20" s="198">
        <v>0</v>
      </c>
      <c r="Q20" s="198">
        <v>0</v>
      </c>
      <c r="R20" s="198">
        <v>0</v>
      </c>
      <c r="S20" s="198">
        <v>0</v>
      </c>
      <c r="T20" s="198">
        <v>0</v>
      </c>
      <c r="U20" s="198">
        <v>0</v>
      </c>
      <c r="V20" s="198">
        <v>0</v>
      </c>
      <c r="W20" s="198">
        <v>0</v>
      </c>
      <c r="X20" s="198">
        <v>0</v>
      </c>
      <c r="Y20" s="198">
        <v>0</v>
      </c>
      <c r="Z20" s="198">
        <v>0</v>
      </c>
      <c r="AA20" s="198">
        <v>34</v>
      </c>
      <c r="AB20" s="198">
        <v>0</v>
      </c>
      <c r="AC20" s="198">
        <v>0</v>
      </c>
      <c r="AD20" s="198">
        <v>0</v>
      </c>
      <c r="AE20" s="198">
        <v>0</v>
      </c>
      <c r="AF20" s="198">
        <v>0</v>
      </c>
      <c r="AG20" s="198">
        <v>0</v>
      </c>
      <c r="AH20" s="198">
        <v>0</v>
      </c>
      <c r="AI20" s="198">
        <v>0</v>
      </c>
      <c r="AJ20" s="198">
        <v>0</v>
      </c>
      <c r="AK20" s="198">
        <v>0</v>
      </c>
      <c r="AL20" s="198">
        <v>0</v>
      </c>
      <c r="AM20" s="198">
        <v>0</v>
      </c>
      <c r="AN20" s="198">
        <v>0</v>
      </c>
      <c r="AO20" s="198">
        <v>0</v>
      </c>
    </row>
    <row r="21" spans="3:41" x14ac:dyDescent="0.3">
      <c r="C21" s="198">
        <v>41</v>
      </c>
      <c r="D21" s="198">
        <v>3</v>
      </c>
      <c r="E21" s="198">
        <v>4</v>
      </c>
      <c r="F21" s="198">
        <v>63</v>
      </c>
      <c r="G21" s="198">
        <v>0</v>
      </c>
      <c r="H21" s="198">
        <v>8</v>
      </c>
      <c r="I21" s="198">
        <v>0</v>
      </c>
      <c r="J21" s="198">
        <v>0</v>
      </c>
      <c r="K21" s="198">
        <v>0</v>
      </c>
      <c r="L21" s="198">
        <v>0</v>
      </c>
      <c r="M21" s="198">
        <v>0</v>
      </c>
      <c r="N21" s="198">
        <v>0</v>
      </c>
      <c r="O21" s="198">
        <v>55</v>
      </c>
      <c r="P21" s="198">
        <v>0</v>
      </c>
      <c r="Q21" s="198">
        <v>0</v>
      </c>
      <c r="R21" s="198">
        <v>0</v>
      </c>
      <c r="S21" s="198">
        <v>0</v>
      </c>
      <c r="T21" s="198">
        <v>0</v>
      </c>
      <c r="U21" s="198">
        <v>0</v>
      </c>
      <c r="V21" s="198">
        <v>0</v>
      </c>
      <c r="W21" s="198">
        <v>0</v>
      </c>
      <c r="X21" s="198">
        <v>0</v>
      </c>
      <c r="Y21" s="198">
        <v>0</v>
      </c>
      <c r="Z21" s="198">
        <v>0</v>
      </c>
      <c r="AA21" s="198">
        <v>0</v>
      </c>
      <c r="AB21" s="198">
        <v>0</v>
      </c>
      <c r="AC21" s="198">
        <v>0</v>
      </c>
      <c r="AD21" s="198">
        <v>0</v>
      </c>
      <c r="AE21" s="198">
        <v>0</v>
      </c>
      <c r="AF21" s="198">
        <v>0</v>
      </c>
      <c r="AG21" s="198">
        <v>0</v>
      </c>
      <c r="AH21" s="198">
        <v>0</v>
      </c>
      <c r="AI21" s="198">
        <v>0</v>
      </c>
      <c r="AJ21" s="198">
        <v>0</v>
      </c>
      <c r="AK21" s="198">
        <v>0</v>
      </c>
      <c r="AL21" s="198">
        <v>0</v>
      </c>
      <c r="AM21" s="198">
        <v>0</v>
      </c>
      <c r="AN21" s="198">
        <v>0</v>
      </c>
      <c r="AO21" s="198">
        <v>0</v>
      </c>
    </row>
    <row r="22" spans="3:41" x14ac:dyDescent="0.3">
      <c r="C22" s="198">
        <v>41</v>
      </c>
      <c r="D22" s="198">
        <v>3</v>
      </c>
      <c r="E22" s="198">
        <v>6</v>
      </c>
      <c r="F22" s="198">
        <v>880807</v>
      </c>
      <c r="G22" s="198">
        <v>0</v>
      </c>
      <c r="H22" s="198">
        <v>191986</v>
      </c>
      <c r="I22" s="198">
        <v>0</v>
      </c>
      <c r="J22" s="198">
        <v>0</v>
      </c>
      <c r="K22" s="198">
        <v>27242</v>
      </c>
      <c r="L22" s="198">
        <v>0</v>
      </c>
      <c r="M22" s="198">
        <v>0</v>
      </c>
      <c r="N22" s="198">
        <v>0</v>
      </c>
      <c r="O22" s="198">
        <v>308917</v>
      </c>
      <c r="P22" s="198">
        <v>0</v>
      </c>
      <c r="Q22" s="198">
        <v>0</v>
      </c>
      <c r="R22" s="198">
        <v>0</v>
      </c>
      <c r="S22" s="198">
        <v>0</v>
      </c>
      <c r="T22" s="198">
        <v>0</v>
      </c>
      <c r="U22" s="198">
        <v>0</v>
      </c>
      <c r="V22" s="198">
        <v>0</v>
      </c>
      <c r="W22" s="198">
        <v>0</v>
      </c>
      <c r="X22" s="198">
        <v>0</v>
      </c>
      <c r="Y22" s="198">
        <v>0</v>
      </c>
      <c r="Z22" s="198">
        <v>0</v>
      </c>
      <c r="AA22" s="198">
        <v>271638</v>
      </c>
      <c r="AB22" s="198">
        <v>0</v>
      </c>
      <c r="AC22" s="198">
        <v>0</v>
      </c>
      <c r="AD22" s="198">
        <v>0</v>
      </c>
      <c r="AE22" s="198">
        <v>31035</v>
      </c>
      <c r="AF22" s="198">
        <v>0</v>
      </c>
      <c r="AG22" s="198">
        <v>0</v>
      </c>
      <c r="AH22" s="198">
        <v>0</v>
      </c>
      <c r="AI22" s="198">
        <v>31625</v>
      </c>
      <c r="AJ22" s="198">
        <v>0</v>
      </c>
      <c r="AK22" s="198">
        <v>0</v>
      </c>
      <c r="AL22" s="198">
        <v>18364</v>
      </c>
      <c r="AM22" s="198">
        <v>0</v>
      </c>
      <c r="AN22" s="198">
        <v>0</v>
      </c>
      <c r="AO22" s="198">
        <v>0</v>
      </c>
    </row>
    <row r="23" spans="3:41" x14ac:dyDescent="0.3">
      <c r="C23" s="198">
        <v>41</v>
      </c>
      <c r="D23" s="198">
        <v>3</v>
      </c>
      <c r="E23" s="198">
        <v>9</v>
      </c>
      <c r="F23" s="198">
        <v>9024</v>
      </c>
      <c r="G23" s="198">
        <v>0</v>
      </c>
      <c r="H23" s="198">
        <v>0</v>
      </c>
      <c r="I23" s="198">
        <v>0</v>
      </c>
      <c r="J23" s="198">
        <v>0</v>
      </c>
      <c r="K23" s="198">
        <v>0</v>
      </c>
      <c r="L23" s="198">
        <v>0</v>
      </c>
      <c r="M23" s="198">
        <v>0</v>
      </c>
      <c r="N23" s="198">
        <v>0</v>
      </c>
      <c r="O23" s="198">
        <v>9024</v>
      </c>
      <c r="P23" s="198">
        <v>0</v>
      </c>
      <c r="Q23" s="198">
        <v>0</v>
      </c>
      <c r="R23" s="198">
        <v>0</v>
      </c>
      <c r="S23" s="198">
        <v>0</v>
      </c>
      <c r="T23" s="198">
        <v>0</v>
      </c>
      <c r="U23" s="198">
        <v>0</v>
      </c>
      <c r="V23" s="198">
        <v>0</v>
      </c>
      <c r="W23" s="198">
        <v>0</v>
      </c>
      <c r="X23" s="198">
        <v>0</v>
      </c>
      <c r="Y23" s="198">
        <v>0</v>
      </c>
      <c r="Z23" s="198">
        <v>0</v>
      </c>
      <c r="AA23" s="198">
        <v>0</v>
      </c>
      <c r="AB23" s="198">
        <v>0</v>
      </c>
      <c r="AC23" s="198">
        <v>0</v>
      </c>
      <c r="AD23" s="198">
        <v>0</v>
      </c>
      <c r="AE23" s="198">
        <v>0</v>
      </c>
      <c r="AF23" s="198">
        <v>0</v>
      </c>
      <c r="AG23" s="198">
        <v>0</v>
      </c>
      <c r="AH23" s="198">
        <v>0</v>
      </c>
      <c r="AI23" s="198">
        <v>0</v>
      </c>
      <c r="AJ23" s="198">
        <v>0</v>
      </c>
      <c r="AK23" s="198">
        <v>0</v>
      </c>
      <c r="AL23" s="198">
        <v>0</v>
      </c>
      <c r="AM23" s="198">
        <v>0</v>
      </c>
      <c r="AN23" s="198">
        <v>0</v>
      </c>
      <c r="AO23" s="198">
        <v>0</v>
      </c>
    </row>
    <row r="24" spans="3:41" x14ac:dyDescent="0.3">
      <c r="C24" s="198">
        <v>41</v>
      </c>
      <c r="D24" s="198">
        <v>3</v>
      </c>
      <c r="E24" s="198">
        <v>10</v>
      </c>
      <c r="F24" s="198">
        <v>4350</v>
      </c>
      <c r="G24" s="198">
        <v>0</v>
      </c>
      <c r="H24" s="198">
        <v>0</v>
      </c>
      <c r="I24" s="198">
        <v>0</v>
      </c>
      <c r="J24" s="198">
        <v>0</v>
      </c>
      <c r="K24" s="198">
        <v>4350</v>
      </c>
      <c r="L24" s="198">
        <v>0</v>
      </c>
      <c r="M24" s="198">
        <v>0</v>
      </c>
      <c r="N24" s="198">
        <v>0</v>
      </c>
      <c r="O24" s="198">
        <v>0</v>
      </c>
      <c r="P24" s="198">
        <v>0</v>
      </c>
      <c r="Q24" s="198">
        <v>0</v>
      </c>
      <c r="R24" s="198">
        <v>0</v>
      </c>
      <c r="S24" s="198">
        <v>0</v>
      </c>
      <c r="T24" s="198">
        <v>0</v>
      </c>
      <c r="U24" s="198">
        <v>0</v>
      </c>
      <c r="V24" s="198">
        <v>0</v>
      </c>
      <c r="W24" s="198">
        <v>0</v>
      </c>
      <c r="X24" s="198">
        <v>0</v>
      </c>
      <c r="Y24" s="198">
        <v>0</v>
      </c>
      <c r="Z24" s="198">
        <v>0</v>
      </c>
      <c r="AA24" s="198">
        <v>0</v>
      </c>
      <c r="AB24" s="198">
        <v>0</v>
      </c>
      <c r="AC24" s="198">
        <v>0</v>
      </c>
      <c r="AD24" s="198">
        <v>0</v>
      </c>
      <c r="AE24" s="198">
        <v>0</v>
      </c>
      <c r="AF24" s="198">
        <v>0</v>
      </c>
      <c r="AG24" s="198">
        <v>0</v>
      </c>
      <c r="AH24" s="198">
        <v>0</v>
      </c>
      <c r="AI24" s="198">
        <v>0</v>
      </c>
      <c r="AJ24" s="198">
        <v>0</v>
      </c>
      <c r="AK24" s="198">
        <v>0</v>
      </c>
      <c r="AL24" s="198">
        <v>0</v>
      </c>
      <c r="AM24" s="198">
        <v>0</v>
      </c>
      <c r="AN24" s="198">
        <v>0</v>
      </c>
      <c r="AO24" s="198">
        <v>0</v>
      </c>
    </row>
    <row r="25" spans="3:41" x14ac:dyDescent="0.3">
      <c r="C25" s="198">
        <v>41</v>
      </c>
      <c r="D25" s="198">
        <v>3</v>
      </c>
      <c r="E25" s="198">
        <v>11</v>
      </c>
      <c r="F25" s="198">
        <v>2961.5186853417244</v>
      </c>
      <c r="G25" s="198">
        <v>0</v>
      </c>
      <c r="H25" s="198">
        <v>961.51868534172456</v>
      </c>
      <c r="I25" s="198">
        <v>0</v>
      </c>
      <c r="J25" s="198">
        <v>0</v>
      </c>
      <c r="K25" s="198">
        <v>2000</v>
      </c>
      <c r="L25" s="198">
        <v>0</v>
      </c>
      <c r="M25" s="198">
        <v>0</v>
      </c>
      <c r="N25" s="198">
        <v>0</v>
      </c>
      <c r="O25" s="198">
        <v>0</v>
      </c>
      <c r="P25" s="198">
        <v>0</v>
      </c>
      <c r="Q25" s="198">
        <v>0</v>
      </c>
      <c r="R25" s="198">
        <v>0</v>
      </c>
      <c r="S25" s="198">
        <v>0</v>
      </c>
      <c r="T25" s="198">
        <v>0</v>
      </c>
      <c r="U25" s="198">
        <v>0</v>
      </c>
      <c r="V25" s="198">
        <v>0</v>
      </c>
      <c r="W25" s="198">
        <v>0</v>
      </c>
      <c r="X25" s="198">
        <v>0</v>
      </c>
      <c r="Y25" s="198">
        <v>0</v>
      </c>
      <c r="Z25" s="198">
        <v>0</v>
      </c>
      <c r="AA25" s="198">
        <v>0</v>
      </c>
      <c r="AB25" s="198">
        <v>0</v>
      </c>
      <c r="AC25" s="198">
        <v>0</v>
      </c>
      <c r="AD25" s="198">
        <v>0</v>
      </c>
      <c r="AE25" s="198">
        <v>0</v>
      </c>
      <c r="AF25" s="198">
        <v>0</v>
      </c>
      <c r="AG25" s="198">
        <v>0</v>
      </c>
      <c r="AH25" s="198">
        <v>0</v>
      </c>
      <c r="AI25" s="198">
        <v>0</v>
      </c>
      <c r="AJ25" s="198">
        <v>0</v>
      </c>
      <c r="AK25" s="198">
        <v>0</v>
      </c>
      <c r="AL25" s="198">
        <v>0</v>
      </c>
      <c r="AM25" s="198">
        <v>0</v>
      </c>
      <c r="AN25" s="198">
        <v>0</v>
      </c>
      <c r="AO25" s="198">
        <v>0</v>
      </c>
    </row>
    <row r="26" spans="3:41" x14ac:dyDescent="0.3">
      <c r="C26" s="198">
        <v>41</v>
      </c>
      <c r="D26" s="198">
        <v>4</v>
      </c>
      <c r="E26" s="198">
        <v>1</v>
      </c>
      <c r="F26" s="198">
        <v>26.55</v>
      </c>
      <c r="G26" s="198">
        <v>0</v>
      </c>
      <c r="H26" s="198">
        <v>3.2</v>
      </c>
      <c r="I26" s="198">
        <v>0</v>
      </c>
      <c r="J26" s="198">
        <v>0</v>
      </c>
      <c r="K26" s="198">
        <v>1</v>
      </c>
      <c r="L26" s="198">
        <v>0</v>
      </c>
      <c r="M26" s="198">
        <v>0</v>
      </c>
      <c r="N26" s="198">
        <v>0</v>
      </c>
      <c r="O26" s="198">
        <v>11</v>
      </c>
      <c r="P26" s="198">
        <v>0</v>
      </c>
      <c r="Q26" s="198">
        <v>0</v>
      </c>
      <c r="R26" s="198">
        <v>0</v>
      </c>
      <c r="S26" s="198">
        <v>0</v>
      </c>
      <c r="T26" s="198">
        <v>0</v>
      </c>
      <c r="U26" s="198">
        <v>0</v>
      </c>
      <c r="V26" s="198">
        <v>0</v>
      </c>
      <c r="W26" s="198">
        <v>0</v>
      </c>
      <c r="X26" s="198">
        <v>0</v>
      </c>
      <c r="Y26" s="198">
        <v>0</v>
      </c>
      <c r="Z26" s="198">
        <v>0</v>
      </c>
      <c r="AA26" s="198">
        <v>6.65</v>
      </c>
      <c r="AB26" s="198">
        <v>0</v>
      </c>
      <c r="AC26" s="198">
        <v>0</v>
      </c>
      <c r="AD26" s="198">
        <v>0</v>
      </c>
      <c r="AE26" s="198">
        <v>2</v>
      </c>
      <c r="AF26" s="198">
        <v>0</v>
      </c>
      <c r="AG26" s="198">
        <v>0</v>
      </c>
      <c r="AH26" s="198">
        <v>0</v>
      </c>
      <c r="AI26" s="198">
        <v>2</v>
      </c>
      <c r="AJ26" s="198">
        <v>0</v>
      </c>
      <c r="AK26" s="198">
        <v>0</v>
      </c>
      <c r="AL26" s="198">
        <v>0.7</v>
      </c>
      <c r="AM26" s="198">
        <v>0</v>
      </c>
      <c r="AN26" s="198">
        <v>0</v>
      </c>
      <c r="AO26" s="198">
        <v>0</v>
      </c>
    </row>
    <row r="27" spans="3:41" x14ac:dyDescent="0.3">
      <c r="C27" s="198">
        <v>41</v>
      </c>
      <c r="D27" s="198">
        <v>4</v>
      </c>
      <c r="E27" s="198">
        <v>2</v>
      </c>
      <c r="F27" s="198">
        <v>4311.8</v>
      </c>
      <c r="G27" s="198">
        <v>0</v>
      </c>
      <c r="H27" s="198">
        <v>534.4</v>
      </c>
      <c r="I27" s="198">
        <v>0</v>
      </c>
      <c r="J27" s="198">
        <v>0</v>
      </c>
      <c r="K27" s="198">
        <v>176</v>
      </c>
      <c r="L27" s="198">
        <v>0</v>
      </c>
      <c r="M27" s="198">
        <v>0</v>
      </c>
      <c r="N27" s="198">
        <v>0</v>
      </c>
      <c r="O27" s="198">
        <v>1716</v>
      </c>
      <c r="P27" s="198">
        <v>0</v>
      </c>
      <c r="Q27" s="198">
        <v>0</v>
      </c>
      <c r="R27" s="198">
        <v>0</v>
      </c>
      <c r="S27" s="198">
        <v>0</v>
      </c>
      <c r="T27" s="198">
        <v>0</v>
      </c>
      <c r="U27" s="198">
        <v>0</v>
      </c>
      <c r="V27" s="198">
        <v>0</v>
      </c>
      <c r="W27" s="198">
        <v>0</v>
      </c>
      <c r="X27" s="198">
        <v>0</v>
      </c>
      <c r="Y27" s="198">
        <v>0</v>
      </c>
      <c r="Z27" s="198">
        <v>0</v>
      </c>
      <c r="AA27" s="198">
        <v>1129.4000000000001</v>
      </c>
      <c r="AB27" s="198">
        <v>0</v>
      </c>
      <c r="AC27" s="198">
        <v>0</v>
      </c>
      <c r="AD27" s="198">
        <v>0</v>
      </c>
      <c r="AE27" s="198">
        <v>324</v>
      </c>
      <c r="AF27" s="198">
        <v>0</v>
      </c>
      <c r="AG27" s="198">
        <v>0</v>
      </c>
      <c r="AH27" s="198">
        <v>0</v>
      </c>
      <c r="AI27" s="198">
        <v>308</v>
      </c>
      <c r="AJ27" s="198">
        <v>0</v>
      </c>
      <c r="AK27" s="198">
        <v>0</v>
      </c>
      <c r="AL27" s="198">
        <v>124</v>
      </c>
      <c r="AM27" s="198">
        <v>0</v>
      </c>
      <c r="AN27" s="198">
        <v>0</v>
      </c>
      <c r="AO27" s="198">
        <v>0</v>
      </c>
    </row>
    <row r="28" spans="3:41" x14ac:dyDescent="0.3">
      <c r="C28" s="198">
        <v>41</v>
      </c>
      <c r="D28" s="198">
        <v>4</v>
      </c>
      <c r="E28" s="198">
        <v>3</v>
      </c>
      <c r="F28" s="198">
        <v>18</v>
      </c>
      <c r="G28" s="198">
        <v>0</v>
      </c>
      <c r="H28" s="198">
        <v>0</v>
      </c>
      <c r="I28" s="198">
        <v>0</v>
      </c>
      <c r="J28" s="198">
        <v>0</v>
      </c>
      <c r="K28" s="198">
        <v>0</v>
      </c>
      <c r="L28" s="198">
        <v>0</v>
      </c>
      <c r="M28" s="198">
        <v>0</v>
      </c>
      <c r="N28" s="198">
        <v>0</v>
      </c>
      <c r="O28" s="198">
        <v>0</v>
      </c>
      <c r="P28" s="198">
        <v>0</v>
      </c>
      <c r="Q28" s="198">
        <v>0</v>
      </c>
      <c r="R28" s="198">
        <v>0</v>
      </c>
      <c r="S28" s="198">
        <v>0</v>
      </c>
      <c r="T28" s="198">
        <v>0</v>
      </c>
      <c r="U28" s="198">
        <v>0</v>
      </c>
      <c r="V28" s="198">
        <v>0</v>
      </c>
      <c r="W28" s="198">
        <v>0</v>
      </c>
      <c r="X28" s="198">
        <v>0</v>
      </c>
      <c r="Y28" s="198">
        <v>0</v>
      </c>
      <c r="Z28" s="198">
        <v>0</v>
      </c>
      <c r="AA28" s="198">
        <v>18</v>
      </c>
      <c r="AB28" s="198">
        <v>0</v>
      </c>
      <c r="AC28" s="198">
        <v>0</v>
      </c>
      <c r="AD28" s="198">
        <v>0</v>
      </c>
      <c r="AE28" s="198">
        <v>0</v>
      </c>
      <c r="AF28" s="198">
        <v>0</v>
      </c>
      <c r="AG28" s="198">
        <v>0</v>
      </c>
      <c r="AH28" s="198">
        <v>0</v>
      </c>
      <c r="AI28" s="198">
        <v>0</v>
      </c>
      <c r="AJ28" s="198">
        <v>0</v>
      </c>
      <c r="AK28" s="198">
        <v>0</v>
      </c>
      <c r="AL28" s="198">
        <v>0</v>
      </c>
      <c r="AM28" s="198">
        <v>0</v>
      </c>
      <c r="AN28" s="198">
        <v>0</v>
      </c>
      <c r="AO28" s="198">
        <v>0</v>
      </c>
    </row>
    <row r="29" spans="3:41" x14ac:dyDescent="0.3">
      <c r="C29" s="198">
        <v>41</v>
      </c>
      <c r="D29" s="198">
        <v>4</v>
      </c>
      <c r="E29" s="198">
        <v>4</v>
      </c>
      <c r="F29" s="198">
        <v>17.5</v>
      </c>
      <c r="G29" s="198">
        <v>0</v>
      </c>
      <c r="H29" s="198">
        <v>0</v>
      </c>
      <c r="I29" s="198">
        <v>0</v>
      </c>
      <c r="J29" s="198">
        <v>0</v>
      </c>
      <c r="K29" s="198">
        <v>0</v>
      </c>
      <c r="L29" s="198">
        <v>0</v>
      </c>
      <c r="M29" s="198">
        <v>0</v>
      </c>
      <c r="N29" s="198">
        <v>0</v>
      </c>
      <c r="O29" s="198">
        <v>17.5</v>
      </c>
      <c r="P29" s="198">
        <v>0</v>
      </c>
      <c r="Q29" s="198">
        <v>0</v>
      </c>
      <c r="R29" s="198">
        <v>0</v>
      </c>
      <c r="S29" s="198">
        <v>0</v>
      </c>
      <c r="T29" s="198">
        <v>0</v>
      </c>
      <c r="U29" s="198">
        <v>0</v>
      </c>
      <c r="V29" s="198">
        <v>0</v>
      </c>
      <c r="W29" s="198">
        <v>0</v>
      </c>
      <c r="X29" s="198">
        <v>0</v>
      </c>
      <c r="Y29" s="198">
        <v>0</v>
      </c>
      <c r="Z29" s="198">
        <v>0</v>
      </c>
      <c r="AA29" s="198">
        <v>0</v>
      </c>
      <c r="AB29" s="198">
        <v>0</v>
      </c>
      <c r="AC29" s="198">
        <v>0</v>
      </c>
      <c r="AD29" s="198">
        <v>0</v>
      </c>
      <c r="AE29" s="198">
        <v>0</v>
      </c>
      <c r="AF29" s="198">
        <v>0</v>
      </c>
      <c r="AG29" s="198">
        <v>0</v>
      </c>
      <c r="AH29" s="198">
        <v>0</v>
      </c>
      <c r="AI29" s="198">
        <v>0</v>
      </c>
      <c r="AJ29" s="198">
        <v>0</v>
      </c>
      <c r="AK29" s="198">
        <v>0</v>
      </c>
      <c r="AL29" s="198">
        <v>0</v>
      </c>
      <c r="AM29" s="198">
        <v>0</v>
      </c>
      <c r="AN29" s="198">
        <v>0</v>
      </c>
      <c r="AO29" s="198">
        <v>0</v>
      </c>
    </row>
    <row r="30" spans="3:41" x14ac:dyDescent="0.3">
      <c r="C30" s="198">
        <v>41</v>
      </c>
      <c r="D30" s="198">
        <v>4</v>
      </c>
      <c r="E30" s="198">
        <v>6</v>
      </c>
      <c r="F30" s="198">
        <v>888134</v>
      </c>
      <c r="G30" s="198">
        <v>0</v>
      </c>
      <c r="H30" s="198">
        <v>186731</v>
      </c>
      <c r="I30" s="198">
        <v>0</v>
      </c>
      <c r="J30" s="198">
        <v>0</v>
      </c>
      <c r="K30" s="198">
        <v>27100</v>
      </c>
      <c r="L30" s="198">
        <v>0</v>
      </c>
      <c r="M30" s="198">
        <v>0</v>
      </c>
      <c r="N30" s="198">
        <v>0</v>
      </c>
      <c r="O30" s="198">
        <v>328151</v>
      </c>
      <c r="P30" s="198">
        <v>0</v>
      </c>
      <c r="Q30" s="198">
        <v>0</v>
      </c>
      <c r="R30" s="198">
        <v>0</v>
      </c>
      <c r="S30" s="198">
        <v>0</v>
      </c>
      <c r="T30" s="198">
        <v>0</v>
      </c>
      <c r="U30" s="198">
        <v>0</v>
      </c>
      <c r="V30" s="198">
        <v>0</v>
      </c>
      <c r="W30" s="198">
        <v>0</v>
      </c>
      <c r="X30" s="198">
        <v>0</v>
      </c>
      <c r="Y30" s="198">
        <v>0</v>
      </c>
      <c r="Z30" s="198">
        <v>0</v>
      </c>
      <c r="AA30" s="198">
        <v>264497</v>
      </c>
      <c r="AB30" s="198">
        <v>0</v>
      </c>
      <c r="AC30" s="198">
        <v>0</v>
      </c>
      <c r="AD30" s="198">
        <v>0</v>
      </c>
      <c r="AE30" s="198">
        <v>31239</v>
      </c>
      <c r="AF30" s="198">
        <v>0</v>
      </c>
      <c r="AG30" s="198">
        <v>0</v>
      </c>
      <c r="AH30" s="198">
        <v>0</v>
      </c>
      <c r="AI30" s="198">
        <v>31594</v>
      </c>
      <c r="AJ30" s="198">
        <v>0</v>
      </c>
      <c r="AK30" s="198">
        <v>0</v>
      </c>
      <c r="AL30" s="198">
        <v>18822</v>
      </c>
      <c r="AM30" s="198">
        <v>0</v>
      </c>
      <c r="AN30" s="198">
        <v>0</v>
      </c>
      <c r="AO30" s="198">
        <v>0</v>
      </c>
    </row>
    <row r="31" spans="3:41" x14ac:dyDescent="0.3">
      <c r="C31" s="198">
        <v>41</v>
      </c>
      <c r="D31" s="198">
        <v>4</v>
      </c>
      <c r="E31" s="198">
        <v>11</v>
      </c>
      <c r="F31" s="198">
        <v>2961.5186853417244</v>
      </c>
      <c r="G31" s="198">
        <v>0</v>
      </c>
      <c r="H31" s="198">
        <v>961.51868534172456</v>
      </c>
      <c r="I31" s="198">
        <v>0</v>
      </c>
      <c r="J31" s="198">
        <v>0</v>
      </c>
      <c r="K31" s="198">
        <v>2000</v>
      </c>
      <c r="L31" s="198">
        <v>0</v>
      </c>
      <c r="M31" s="198">
        <v>0</v>
      </c>
      <c r="N31" s="198">
        <v>0</v>
      </c>
      <c r="O31" s="198">
        <v>0</v>
      </c>
      <c r="P31" s="198">
        <v>0</v>
      </c>
      <c r="Q31" s="198">
        <v>0</v>
      </c>
      <c r="R31" s="198">
        <v>0</v>
      </c>
      <c r="S31" s="198">
        <v>0</v>
      </c>
      <c r="T31" s="198">
        <v>0</v>
      </c>
      <c r="U31" s="198">
        <v>0</v>
      </c>
      <c r="V31" s="198">
        <v>0</v>
      </c>
      <c r="W31" s="198">
        <v>0</v>
      </c>
      <c r="X31" s="198">
        <v>0</v>
      </c>
      <c r="Y31" s="198">
        <v>0</v>
      </c>
      <c r="Z31" s="198">
        <v>0</v>
      </c>
      <c r="AA31" s="198">
        <v>0</v>
      </c>
      <c r="AB31" s="198">
        <v>0</v>
      </c>
      <c r="AC31" s="198">
        <v>0</v>
      </c>
      <c r="AD31" s="198">
        <v>0</v>
      </c>
      <c r="AE31" s="198">
        <v>0</v>
      </c>
      <c r="AF31" s="198">
        <v>0</v>
      </c>
      <c r="AG31" s="198">
        <v>0</v>
      </c>
      <c r="AH31" s="198">
        <v>0</v>
      </c>
      <c r="AI31" s="198">
        <v>0</v>
      </c>
      <c r="AJ31" s="198">
        <v>0</v>
      </c>
      <c r="AK31" s="198">
        <v>0</v>
      </c>
      <c r="AL31" s="198">
        <v>0</v>
      </c>
      <c r="AM31" s="198">
        <v>0</v>
      </c>
      <c r="AN31" s="198">
        <v>0</v>
      </c>
      <c r="AO31" s="198">
        <v>0</v>
      </c>
    </row>
    <row r="32" spans="3:41" x14ac:dyDescent="0.3">
      <c r="C32" s="198">
        <v>41</v>
      </c>
      <c r="D32" s="198">
        <v>5</v>
      </c>
      <c r="E32" s="198">
        <v>1</v>
      </c>
      <c r="F32" s="198">
        <v>27.55</v>
      </c>
      <c r="G32" s="198">
        <v>0</v>
      </c>
      <c r="H32" s="198">
        <v>3.2</v>
      </c>
      <c r="I32" s="198">
        <v>0</v>
      </c>
      <c r="J32" s="198">
        <v>0</v>
      </c>
      <c r="K32" s="198">
        <v>1</v>
      </c>
      <c r="L32" s="198">
        <v>0</v>
      </c>
      <c r="M32" s="198">
        <v>0</v>
      </c>
      <c r="N32" s="198">
        <v>0</v>
      </c>
      <c r="O32" s="198">
        <v>12</v>
      </c>
      <c r="P32" s="198">
        <v>0</v>
      </c>
      <c r="Q32" s="198">
        <v>0</v>
      </c>
      <c r="R32" s="198">
        <v>0</v>
      </c>
      <c r="S32" s="198">
        <v>0</v>
      </c>
      <c r="T32" s="198">
        <v>0</v>
      </c>
      <c r="U32" s="198">
        <v>0</v>
      </c>
      <c r="V32" s="198">
        <v>0</v>
      </c>
      <c r="W32" s="198">
        <v>0</v>
      </c>
      <c r="X32" s="198">
        <v>0</v>
      </c>
      <c r="Y32" s="198">
        <v>0</v>
      </c>
      <c r="Z32" s="198">
        <v>0</v>
      </c>
      <c r="AA32" s="198">
        <v>6.65</v>
      </c>
      <c r="AB32" s="198">
        <v>0</v>
      </c>
      <c r="AC32" s="198">
        <v>0</v>
      </c>
      <c r="AD32" s="198">
        <v>0</v>
      </c>
      <c r="AE32" s="198">
        <v>2</v>
      </c>
      <c r="AF32" s="198">
        <v>0</v>
      </c>
      <c r="AG32" s="198">
        <v>0</v>
      </c>
      <c r="AH32" s="198">
        <v>0</v>
      </c>
      <c r="AI32" s="198">
        <v>2</v>
      </c>
      <c r="AJ32" s="198">
        <v>0</v>
      </c>
      <c r="AK32" s="198">
        <v>0</v>
      </c>
      <c r="AL32" s="198">
        <v>0.7</v>
      </c>
      <c r="AM32" s="198">
        <v>0</v>
      </c>
      <c r="AN32" s="198">
        <v>0</v>
      </c>
      <c r="AO32" s="198">
        <v>0</v>
      </c>
    </row>
    <row r="33" spans="3:41" x14ac:dyDescent="0.3">
      <c r="C33" s="198">
        <v>41</v>
      </c>
      <c r="D33" s="198">
        <v>5</v>
      </c>
      <c r="E33" s="198">
        <v>2</v>
      </c>
      <c r="F33" s="198">
        <v>3914</v>
      </c>
      <c r="G33" s="198">
        <v>0</v>
      </c>
      <c r="H33" s="198">
        <v>505.6</v>
      </c>
      <c r="I33" s="198">
        <v>0</v>
      </c>
      <c r="J33" s="198">
        <v>0</v>
      </c>
      <c r="K33" s="198">
        <v>136</v>
      </c>
      <c r="L33" s="198">
        <v>0</v>
      </c>
      <c r="M33" s="198">
        <v>0</v>
      </c>
      <c r="N33" s="198">
        <v>0</v>
      </c>
      <c r="O33" s="198">
        <v>1572</v>
      </c>
      <c r="P33" s="198">
        <v>0</v>
      </c>
      <c r="Q33" s="198">
        <v>0</v>
      </c>
      <c r="R33" s="198">
        <v>0</v>
      </c>
      <c r="S33" s="198">
        <v>0</v>
      </c>
      <c r="T33" s="198">
        <v>0</v>
      </c>
      <c r="U33" s="198">
        <v>0</v>
      </c>
      <c r="V33" s="198">
        <v>0</v>
      </c>
      <c r="W33" s="198">
        <v>0</v>
      </c>
      <c r="X33" s="198">
        <v>0</v>
      </c>
      <c r="Y33" s="198">
        <v>0</v>
      </c>
      <c r="Z33" s="198">
        <v>0</v>
      </c>
      <c r="AA33" s="198">
        <v>1011.6</v>
      </c>
      <c r="AB33" s="198">
        <v>0</v>
      </c>
      <c r="AC33" s="198">
        <v>0</v>
      </c>
      <c r="AD33" s="198">
        <v>0</v>
      </c>
      <c r="AE33" s="198">
        <v>304</v>
      </c>
      <c r="AF33" s="198">
        <v>0</v>
      </c>
      <c r="AG33" s="198">
        <v>0</v>
      </c>
      <c r="AH33" s="198">
        <v>0</v>
      </c>
      <c r="AI33" s="198">
        <v>268</v>
      </c>
      <c r="AJ33" s="198">
        <v>0</v>
      </c>
      <c r="AK33" s="198">
        <v>0</v>
      </c>
      <c r="AL33" s="198">
        <v>116.8</v>
      </c>
      <c r="AM33" s="198">
        <v>0</v>
      </c>
      <c r="AN33" s="198">
        <v>0</v>
      </c>
      <c r="AO33" s="198">
        <v>0</v>
      </c>
    </row>
    <row r="34" spans="3:41" x14ac:dyDescent="0.3">
      <c r="C34" s="198">
        <v>41</v>
      </c>
      <c r="D34" s="198">
        <v>5</v>
      </c>
      <c r="E34" s="198">
        <v>3</v>
      </c>
      <c r="F34" s="198">
        <v>34</v>
      </c>
      <c r="G34" s="198">
        <v>0</v>
      </c>
      <c r="H34" s="198">
        <v>0</v>
      </c>
      <c r="I34" s="198">
        <v>0</v>
      </c>
      <c r="J34" s="198">
        <v>0</v>
      </c>
      <c r="K34" s="198">
        <v>0</v>
      </c>
      <c r="L34" s="198">
        <v>0</v>
      </c>
      <c r="M34" s="198">
        <v>0</v>
      </c>
      <c r="N34" s="198">
        <v>0</v>
      </c>
      <c r="O34" s="198">
        <v>0</v>
      </c>
      <c r="P34" s="198">
        <v>0</v>
      </c>
      <c r="Q34" s="198">
        <v>0</v>
      </c>
      <c r="R34" s="198">
        <v>0</v>
      </c>
      <c r="S34" s="198">
        <v>0</v>
      </c>
      <c r="T34" s="198">
        <v>0</v>
      </c>
      <c r="U34" s="198">
        <v>0</v>
      </c>
      <c r="V34" s="198">
        <v>0</v>
      </c>
      <c r="W34" s="198">
        <v>0</v>
      </c>
      <c r="X34" s="198">
        <v>0</v>
      </c>
      <c r="Y34" s="198">
        <v>0</v>
      </c>
      <c r="Z34" s="198">
        <v>0</v>
      </c>
      <c r="AA34" s="198">
        <v>34</v>
      </c>
      <c r="AB34" s="198">
        <v>0</v>
      </c>
      <c r="AC34" s="198">
        <v>0</v>
      </c>
      <c r="AD34" s="198">
        <v>0</v>
      </c>
      <c r="AE34" s="198">
        <v>0</v>
      </c>
      <c r="AF34" s="198">
        <v>0</v>
      </c>
      <c r="AG34" s="198">
        <v>0</v>
      </c>
      <c r="AH34" s="198">
        <v>0</v>
      </c>
      <c r="AI34" s="198">
        <v>0</v>
      </c>
      <c r="AJ34" s="198">
        <v>0</v>
      </c>
      <c r="AK34" s="198">
        <v>0</v>
      </c>
      <c r="AL34" s="198">
        <v>0</v>
      </c>
      <c r="AM34" s="198">
        <v>0</v>
      </c>
      <c r="AN34" s="198">
        <v>0</v>
      </c>
      <c r="AO34" s="198">
        <v>0</v>
      </c>
    </row>
    <row r="35" spans="3:41" x14ac:dyDescent="0.3">
      <c r="C35" s="198">
        <v>41</v>
      </c>
      <c r="D35" s="198">
        <v>5</v>
      </c>
      <c r="E35" s="198">
        <v>4</v>
      </c>
      <c r="F35" s="198">
        <v>53</v>
      </c>
      <c r="G35" s="198">
        <v>0</v>
      </c>
      <c r="H35" s="198">
        <v>4</v>
      </c>
      <c r="I35" s="198">
        <v>0</v>
      </c>
      <c r="J35" s="198">
        <v>0</v>
      </c>
      <c r="K35" s="198">
        <v>0</v>
      </c>
      <c r="L35" s="198">
        <v>0</v>
      </c>
      <c r="M35" s="198">
        <v>0</v>
      </c>
      <c r="N35" s="198">
        <v>0</v>
      </c>
      <c r="O35" s="198">
        <v>45</v>
      </c>
      <c r="P35" s="198">
        <v>0</v>
      </c>
      <c r="Q35" s="198">
        <v>0</v>
      </c>
      <c r="R35" s="198">
        <v>0</v>
      </c>
      <c r="S35" s="198">
        <v>0</v>
      </c>
      <c r="T35" s="198">
        <v>0</v>
      </c>
      <c r="U35" s="198">
        <v>0</v>
      </c>
      <c r="V35" s="198">
        <v>0</v>
      </c>
      <c r="W35" s="198">
        <v>0</v>
      </c>
      <c r="X35" s="198">
        <v>0</v>
      </c>
      <c r="Y35" s="198">
        <v>0</v>
      </c>
      <c r="Z35" s="198">
        <v>0</v>
      </c>
      <c r="AA35" s="198">
        <v>4</v>
      </c>
      <c r="AB35" s="198">
        <v>0</v>
      </c>
      <c r="AC35" s="198">
        <v>0</v>
      </c>
      <c r="AD35" s="198">
        <v>0</v>
      </c>
      <c r="AE35" s="198">
        <v>0</v>
      </c>
      <c r="AF35" s="198">
        <v>0</v>
      </c>
      <c r="AG35" s="198">
        <v>0</v>
      </c>
      <c r="AH35" s="198">
        <v>0</v>
      </c>
      <c r="AI35" s="198">
        <v>0</v>
      </c>
      <c r="AJ35" s="198">
        <v>0</v>
      </c>
      <c r="AK35" s="198">
        <v>0</v>
      </c>
      <c r="AL35" s="198">
        <v>0</v>
      </c>
      <c r="AM35" s="198">
        <v>0</v>
      </c>
      <c r="AN35" s="198">
        <v>0</v>
      </c>
      <c r="AO35" s="198">
        <v>0</v>
      </c>
    </row>
    <row r="36" spans="3:41" x14ac:dyDescent="0.3">
      <c r="C36" s="198">
        <v>41</v>
      </c>
      <c r="D36" s="198">
        <v>5</v>
      </c>
      <c r="E36" s="198">
        <v>6</v>
      </c>
      <c r="F36" s="198">
        <v>923093</v>
      </c>
      <c r="G36" s="198">
        <v>0</v>
      </c>
      <c r="H36" s="198">
        <v>191858</v>
      </c>
      <c r="I36" s="198">
        <v>0</v>
      </c>
      <c r="J36" s="198">
        <v>0</v>
      </c>
      <c r="K36" s="198">
        <v>27363</v>
      </c>
      <c r="L36" s="198">
        <v>0</v>
      </c>
      <c r="M36" s="198">
        <v>0</v>
      </c>
      <c r="N36" s="198">
        <v>0</v>
      </c>
      <c r="O36" s="198">
        <v>348485</v>
      </c>
      <c r="P36" s="198">
        <v>0</v>
      </c>
      <c r="Q36" s="198">
        <v>0</v>
      </c>
      <c r="R36" s="198">
        <v>0</v>
      </c>
      <c r="S36" s="198">
        <v>0</v>
      </c>
      <c r="T36" s="198">
        <v>0</v>
      </c>
      <c r="U36" s="198">
        <v>0</v>
      </c>
      <c r="V36" s="198">
        <v>0</v>
      </c>
      <c r="W36" s="198">
        <v>0</v>
      </c>
      <c r="X36" s="198">
        <v>0</v>
      </c>
      <c r="Y36" s="198">
        <v>0</v>
      </c>
      <c r="Z36" s="198">
        <v>0</v>
      </c>
      <c r="AA36" s="198">
        <v>273452</v>
      </c>
      <c r="AB36" s="198">
        <v>0</v>
      </c>
      <c r="AC36" s="198">
        <v>0</v>
      </c>
      <c r="AD36" s="198">
        <v>0</v>
      </c>
      <c r="AE36" s="198">
        <v>31624</v>
      </c>
      <c r="AF36" s="198">
        <v>0</v>
      </c>
      <c r="AG36" s="198">
        <v>0</v>
      </c>
      <c r="AH36" s="198">
        <v>0</v>
      </c>
      <c r="AI36" s="198">
        <v>31489</v>
      </c>
      <c r="AJ36" s="198">
        <v>0</v>
      </c>
      <c r="AK36" s="198">
        <v>0</v>
      </c>
      <c r="AL36" s="198">
        <v>18822</v>
      </c>
      <c r="AM36" s="198">
        <v>0</v>
      </c>
      <c r="AN36" s="198">
        <v>0</v>
      </c>
      <c r="AO36" s="198">
        <v>0</v>
      </c>
    </row>
    <row r="37" spans="3:41" x14ac:dyDescent="0.3">
      <c r="C37" s="198">
        <v>41</v>
      </c>
      <c r="D37" s="198">
        <v>5</v>
      </c>
      <c r="E37" s="198">
        <v>10</v>
      </c>
      <c r="F37" s="198">
        <v>2054</v>
      </c>
      <c r="G37" s="198">
        <v>0</v>
      </c>
      <c r="H37" s="198">
        <v>0</v>
      </c>
      <c r="I37" s="198">
        <v>0</v>
      </c>
      <c r="J37" s="198">
        <v>0</v>
      </c>
      <c r="K37" s="198">
        <v>2054</v>
      </c>
      <c r="L37" s="198">
        <v>0</v>
      </c>
      <c r="M37" s="198">
        <v>0</v>
      </c>
      <c r="N37" s="198">
        <v>0</v>
      </c>
      <c r="O37" s="198">
        <v>0</v>
      </c>
      <c r="P37" s="198">
        <v>0</v>
      </c>
      <c r="Q37" s="198">
        <v>0</v>
      </c>
      <c r="R37" s="198">
        <v>0</v>
      </c>
      <c r="S37" s="198">
        <v>0</v>
      </c>
      <c r="T37" s="198">
        <v>0</v>
      </c>
      <c r="U37" s="198">
        <v>0</v>
      </c>
      <c r="V37" s="198">
        <v>0</v>
      </c>
      <c r="W37" s="198">
        <v>0</v>
      </c>
      <c r="X37" s="198">
        <v>0</v>
      </c>
      <c r="Y37" s="198">
        <v>0</v>
      </c>
      <c r="Z37" s="198">
        <v>0</v>
      </c>
      <c r="AA37" s="198">
        <v>0</v>
      </c>
      <c r="AB37" s="198">
        <v>0</v>
      </c>
      <c r="AC37" s="198">
        <v>0</v>
      </c>
      <c r="AD37" s="198">
        <v>0</v>
      </c>
      <c r="AE37" s="198">
        <v>0</v>
      </c>
      <c r="AF37" s="198">
        <v>0</v>
      </c>
      <c r="AG37" s="198">
        <v>0</v>
      </c>
      <c r="AH37" s="198">
        <v>0</v>
      </c>
      <c r="AI37" s="198">
        <v>0</v>
      </c>
      <c r="AJ37" s="198">
        <v>0</v>
      </c>
      <c r="AK37" s="198">
        <v>0</v>
      </c>
      <c r="AL37" s="198">
        <v>0</v>
      </c>
      <c r="AM37" s="198">
        <v>0</v>
      </c>
      <c r="AN37" s="198">
        <v>0</v>
      </c>
      <c r="AO37" s="198">
        <v>0</v>
      </c>
    </row>
    <row r="38" spans="3:41" x14ac:dyDescent="0.3">
      <c r="C38" s="198">
        <v>41</v>
      </c>
      <c r="D38" s="198">
        <v>5</v>
      </c>
      <c r="E38" s="198">
        <v>11</v>
      </c>
      <c r="F38" s="198">
        <v>2961.5186853417244</v>
      </c>
      <c r="G38" s="198">
        <v>0</v>
      </c>
      <c r="H38" s="198">
        <v>961.51868534172456</v>
      </c>
      <c r="I38" s="198">
        <v>0</v>
      </c>
      <c r="J38" s="198">
        <v>0</v>
      </c>
      <c r="K38" s="198">
        <v>2000</v>
      </c>
      <c r="L38" s="198">
        <v>0</v>
      </c>
      <c r="M38" s="198">
        <v>0</v>
      </c>
      <c r="N38" s="198">
        <v>0</v>
      </c>
      <c r="O38" s="198">
        <v>0</v>
      </c>
      <c r="P38" s="198">
        <v>0</v>
      </c>
      <c r="Q38" s="198">
        <v>0</v>
      </c>
      <c r="R38" s="198">
        <v>0</v>
      </c>
      <c r="S38" s="198">
        <v>0</v>
      </c>
      <c r="T38" s="198">
        <v>0</v>
      </c>
      <c r="U38" s="198">
        <v>0</v>
      </c>
      <c r="V38" s="198">
        <v>0</v>
      </c>
      <c r="W38" s="198">
        <v>0</v>
      </c>
      <c r="X38" s="198">
        <v>0</v>
      </c>
      <c r="Y38" s="198">
        <v>0</v>
      </c>
      <c r="Z38" s="198">
        <v>0</v>
      </c>
      <c r="AA38" s="198">
        <v>0</v>
      </c>
      <c r="AB38" s="198">
        <v>0</v>
      </c>
      <c r="AC38" s="198">
        <v>0</v>
      </c>
      <c r="AD38" s="198">
        <v>0</v>
      </c>
      <c r="AE38" s="198">
        <v>0</v>
      </c>
      <c r="AF38" s="198">
        <v>0</v>
      </c>
      <c r="AG38" s="198">
        <v>0</v>
      </c>
      <c r="AH38" s="198">
        <v>0</v>
      </c>
      <c r="AI38" s="198">
        <v>0</v>
      </c>
      <c r="AJ38" s="198">
        <v>0</v>
      </c>
      <c r="AK38" s="198">
        <v>0</v>
      </c>
      <c r="AL38" s="198">
        <v>0</v>
      </c>
      <c r="AM38" s="198">
        <v>0</v>
      </c>
      <c r="AN38" s="198">
        <v>0</v>
      </c>
      <c r="AO38" s="198">
        <v>0</v>
      </c>
    </row>
    <row r="39" spans="3:41" x14ac:dyDescent="0.3">
      <c r="C39" s="198">
        <v>41</v>
      </c>
      <c r="D39" s="198">
        <v>6</v>
      </c>
      <c r="E39" s="198">
        <v>1</v>
      </c>
      <c r="F39" s="198">
        <v>27.75</v>
      </c>
      <c r="G39" s="198">
        <v>0</v>
      </c>
      <c r="H39" s="198">
        <v>3.2</v>
      </c>
      <c r="I39" s="198">
        <v>0</v>
      </c>
      <c r="J39" s="198">
        <v>0</v>
      </c>
      <c r="K39" s="198">
        <v>1</v>
      </c>
      <c r="L39" s="198">
        <v>0</v>
      </c>
      <c r="M39" s="198">
        <v>0</v>
      </c>
      <c r="N39" s="198">
        <v>0</v>
      </c>
      <c r="O39" s="198">
        <v>12</v>
      </c>
      <c r="P39" s="198">
        <v>0</v>
      </c>
      <c r="Q39" s="198">
        <v>0</v>
      </c>
      <c r="R39" s="198">
        <v>0</v>
      </c>
      <c r="S39" s="198">
        <v>0</v>
      </c>
      <c r="T39" s="198">
        <v>0</v>
      </c>
      <c r="U39" s="198">
        <v>0</v>
      </c>
      <c r="V39" s="198">
        <v>0</v>
      </c>
      <c r="W39" s="198">
        <v>0</v>
      </c>
      <c r="X39" s="198">
        <v>0</v>
      </c>
      <c r="Y39" s="198">
        <v>0</v>
      </c>
      <c r="Z39" s="198">
        <v>0</v>
      </c>
      <c r="AA39" s="198">
        <v>6.65</v>
      </c>
      <c r="AB39" s="198">
        <v>0</v>
      </c>
      <c r="AC39" s="198">
        <v>0</v>
      </c>
      <c r="AD39" s="198">
        <v>0</v>
      </c>
      <c r="AE39" s="198">
        <v>2</v>
      </c>
      <c r="AF39" s="198">
        <v>0</v>
      </c>
      <c r="AG39" s="198">
        <v>0</v>
      </c>
      <c r="AH39" s="198">
        <v>0</v>
      </c>
      <c r="AI39" s="198">
        <v>2</v>
      </c>
      <c r="AJ39" s="198">
        <v>0</v>
      </c>
      <c r="AK39" s="198">
        <v>0</v>
      </c>
      <c r="AL39" s="198">
        <v>0.7</v>
      </c>
      <c r="AM39" s="198">
        <v>0</v>
      </c>
      <c r="AN39" s="198">
        <v>0.2</v>
      </c>
      <c r="AO39" s="198">
        <v>0</v>
      </c>
    </row>
    <row r="40" spans="3:41" x14ac:dyDescent="0.3">
      <c r="C40" s="198">
        <v>41</v>
      </c>
      <c r="D40" s="198">
        <v>6</v>
      </c>
      <c r="E40" s="198">
        <v>2</v>
      </c>
      <c r="F40" s="198">
        <v>4391.6000000000004</v>
      </c>
      <c r="G40" s="198">
        <v>0</v>
      </c>
      <c r="H40" s="198">
        <v>543.20000000000005</v>
      </c>
      <c r="I40" s="198">
        <v>0</v>
      </c>
      <c r="J40" s="198">
        <v>0</v>
      </c>
      <c r="K40" s="198">
        <v>176</v>
      </c>
      <c r="L40" s="198">
        <v>0</v>
      </c>
      <c r="M40" s="198">
        <v>0</v>
      </c>
      <c r="N40" s="198">
        <v>0</v>
      </c>
      <c r="O40" s="198">
        <v>1768</v>
      </c>
      <c r="P40" s="198">
        <v>0</v>
      </c>
      <c r="Q40" s="198">
        <v>0</v>
      </c>
      <c r="R40" s="198">
        <v>0</v>
      </c>
      <c r="S40" s="198">
        <v>0</v>
      </c>
      <c r="T40" s="198">
        <v>0</v>
      </c>
      <c r="U40" s="198">
        <v>0</v>
      </c>
      <c r="V40" s="198">
        <v>0</v>
      </c>
      <c r="W40" s="198">
        <v>0</v>
      </c>
      <c r="X40" s="198">
        <v>0</v>
      </c>
      <c r="Y40" s="198">
        <v>0</v>
      </c>
      <c r="Z40" s="198">
        <v>0</v>
      </c>
      <c r="AA40" s="198">
        <v>1101.2</v>
      </c>
      <c r="AB40" s="198">
        <v>0</v>
      </c>
      <c r="AC40" s="198">
        <v>0</v>
      </c>
      <c r="AD40" s="198">
        <v>0</v>
      </c>
      <c r="AE40" s="198">
        <v>332</v>
      </c>
      <c r="AF40" s="198">
        <v>0</v>
      </c>
      <c r="AG40" s="198">
        <v>0</v>
      </c>
      <c r="AH40" s="198">
        <v>0</v>
      </c>
      <c r="AI40" s="198">
        <v>324</v>
      </c>
      <c r="AJ40" s="198">
        <v>0</v>
      </c>
      <c r="AK40" s="198">
        <v>0</v>
      </c>
      <c r="AL40" s="198">
        <v>112</v>
      </c>
      <c r="AM40" s="198">
        <v>0</v>
      </c>
      <c r="AN40" s="198">
        <v>35.200000000000003</v>
      </c>
      <c r="AO40" s="198">
        <v>0</v>
      </c>
    </row>
    <row r="41" spans="3:41" x14ac:dyDescent="0.3">
      <c r="C41" s="198">
        <v>41</v>
      </c>
      <c r="D41" s="198">
        <v>6</v>
      </c>
      <c r="E41" s="198">
        <v>3</v>
      </c>
      <c r="F41" s="198">
        <v>34</v>
      </c>
      <c r="G41" s="198">
        <v>0</v>
      </c>
      <c r="H41" s="198">
        <v>0</v>
      </c>
      <c r="I41" s="198">
        <v>0</v>
      </c>
      <c r="J41" s="198">
        <v>0</v>
      </c>
      <c r="K41" s="198">
        <v>0</v>
      </c>
      <c r="L41" s="198">
        <v>0</v>
      </c>
      <c r="M41" s="198">
        <v>0</v>
      </c>
      <c r="N41" s="198">
        <v>0</v>
      </c>
      <c r="O41" s="198">
        <v>0</v>
      </c>
      <c r="P41" s="198">
        <v>0</v>
      </c>
      <c r="Q41" s="198">
        <v>0</v>
      </c>
      <c r="R41" s="198">
        <v>0</v>
      </c>
      <c r="S41" s="198">
        <v>0</v>
      </c>
      <c r="T41" s="198">
        <v>0</v>
      </c>
      <c r="U41" s="198">
        <v>0</v>
      </c>
      <c r="V41" s="198">
        <v>0</v>
      </c>
      <c r="W41" s="198">
        <v>0</v>
      </c>
      <c r="X41" s="198">
        <v>0</v>
      </c>
      <c r="Y41" s="198">
        <v>0</v>
      </c>
      <c r="Z41" s="198">
        <v>0</v>
      </c>
      <c r="AA41" s="198">
        <v>34</v>
      </c>
      <c r="AB41" s="198">
        <v>0</v>
      </c>
      <c r="AC41" s="198">
        <v>0</v>
      </c>
      <c r="AD41" s="198">
        <v>0</v>
      </c>
      <c r="AE41" s="198">
        <v>0</v>
      </c>
      <c r="AF41" s="198">
        <v>0</v>
      </c>
      <c r="AG41" s="198">
        <v>0</v>
      </c>
      <c r="AH41" s="198">
        <v>0</v>
      </c>
      <c r="AI41" s="198">
        <v>0</v>
      </c>
      <c r="AJ41" s="198">
        <v>0</v>
      </c>
      <c r="AK41" s="198">
        <v>0</v>
      </c>
      <c r="AL41" s="198">
        <v>0</v>
      </c>
      <c r="AM41" s="198">
        <v>0</v>
      </c>
      <c r="AN41" s="198">
        <v>0</v>
      </c>
      <c r="AO41" s="198">
        <v>0</v>
      </c>
    </row>
    <row r="42" spans="3:41" x14ac:dyDescent="0.3">
      <c r="C42" s="198">
        <v>41</v>
      </c>
      <c r="D42" s="198">
        <v>6</v>
      </c>
      <c r="E42" s="198">
        <v>4</v>
      </c>
      <c r="F42" s="198">
        <v>46</v>
      </c>
      <c r="G42" s="198">
        <v>0</v>
      </c>
      <c r="H42" s="198">
        <v>8</v>
      </c>
      <c r="I42" s="198">
        <v>0</v>
      </c>
      <c r="J42" s="198">
        <v>0</v>
      </c>
      <c r="K42" s="198">
        <v>0</v>
      </c>
      <c r="L42" s="198">
        <v>0</v>
      </c>
      <c r="M42" s="198">
        <v>0</v>
      </c>
      <c r="N42" s="198">
        <v>0</v>
      </c>
      <c r="O42" s="198">
        <v>38</v>
      </c>
      <c r="P42" s="198">
        <v>0</v>
      </c>
      <c r="Q42" s="198">
        <v>0</v>
      </c>
      <c r="R42" s="198">
        <v>0</v>
      </c>
      <c r="S42" s="198">
        <v>0</v>
      </c>
      <c r="T42" s="198">
        <v>0</v>
      </c>
      <c r="U42" s="198">
        <v>0</v>
      </c>
      <c r="V42" s="198">
        <v>0</v>
      </c>
      <c r="W42" s="198">
        <v>0</v>
      </c>
      <c r="X42" s="198">
        <v>0</v>
      </c>
      <c r="Y42" s="198">
        <v>0</v>
      </c>
      <c r="Z42" s="198">
        <v>0</v>
      </c>
      <c r="AA42" s="198">
        <v>0</v>
      </c>
      <c r="AB42" s="198">
        <v>0</v>
      </c>
      <c r="AC42" s="198">
        <v>0</v>
      </c>
      <c r="AD42" s="198">
        <v>0</v>
      </c>
      <c r="AE42" s="198">
        <v>0</v>
      </c>
      <c r="AF42" s="198">
        <v>0</v>
      </c>
      <c r="AG42" s="198">
        <v>0</v>
      </c>
      <c r="AH42" s="198">
        <v>0</v>
      </c>
      <c r="AI42" s="198">
        <v>0</v>
      </c>
      <c r="AJ42" s="198">
        <v>0</v>
      </c>
      <c r="AK42" s="198">
        <v>0</v>
      </c>
      <c r="AL42" s="198">
        <v>0</v>
      </c>
      <c r="AM42" s="198">
        <v>0</v>
      </c>
      <c r="AN42" s="198">
        <v>0</v>
      </c>
      <c r="AO42" s="198">
        <v>0</v>
      </c>
    </row>
    <row r="43" spans="3:41" x14ac:dyDescent="0.3">
      <c r="C43" s="198">
        <v>41</v>
      </c>
      <c r="D43" s="198">
        <v>6</v>
      </c>
      <c r="E43" s="198">
        <v>5</v>
      </c>
      <c r="F43" s="198">
        <v>100</v>
      </c>
      <c r="G43" s="198">
        <v>100</v>
      </c>
      <c r="H43" s="198">
        <v>0</v>
      </c>
      <c r="I43" s="198">
        <v>0</v>
      </c>
      <c r="J43" s="198">
        <v>0</v>
      </c>
      <c r="K43" s="198">
        <v>0</v>
      </c>
      <c r="L43" s="198">
        <v>0</v>
      </c>
      <c r="M43" s="198">
        <v>0</v>
      </c>
      <c r="N43" s="198">
        <v>0</v>
      </c>
      <c r="O43" s="198">
        <v>0</v>
      </c>
      <c r="P43" s="198">
        <v>0</v>
      </c>
      <c r="Q43" s="198">
        <v>0</v>
      </c>
      <c r="R43" s="198">
        <v>0</v>
      </c>
      <c r="S43" s="198">
        <v>0</v>
      </c>
      <c r="T43" s="198">
        <v>0</v>
      </c>
      <c r="U43" s="198">
        <v>0</v>
      </c>
      <c r="V43" s="198">
        <v>0</v>
      </c>
      <c r="W43" s="198">
        <v>0</v>
      </c>
      <c r="X43" s="198">
        <v>0</v>
      </c>
      <c r="Y43" s="198">
        <v>0</v>
      </c>
      <c r="Z43" s="198">
        <v>0</v>
      </c>
      <c r="AA43" s="198">
        <v>0</v>
      </c>
      <c r="AB43" s="198">
        <v>0</v>
      </c>
      <c r="AC43" s="198">
        <v>0</v>
      </c>
      <c r="AD43" s="198">
        <v>0</v>
      </c>
      <c r="AE43" s="198">
        <v>0</v>
      </c>
      <c r="AF43" s="198">
        <v>0</v>
      </c>
      <c r="AG43" s="198">
        <v>0</v>
      </c>
      <c r="AH43" s="198">
        <v>0</v>
      </c>
      <c r="AI43" s="198">
        <v>0</v>
      </c>
      <c r="AJ43" s="198">
        <v>0</v>
      </c>
      <c r="AK43" s="198">
        <v>0</v>
      </c>
      <c r="AL43" s="198">
        <v>0</v>
      </c>
      <c r="AM43" s="198">
        <v>0</v>
      </c>
      <c r="AN43" s="198">
        <v>0</v>
      </c>
      <c r="AO43" s="198">
        <v>0</v>
      </c>
    </row>
    <row r="44" spans="3:41" x14ac:dyDescent="0.3">
      <c r="C44" s="198">
        <v>41</v>
      </c>
      <c r="D44" s="198">
        <v>6</v>
      </c>
      <c r="E44" s="198">
        <v>6</v>
      </c>
      <c r="F44" s="198">
        <v>908870</v>
      </c>
      <c r="G44" s="198">
        <v>0</v>
      </c>
      <c r="H44" s="198">
        <v>182725</v>
      </c>
      <c r="I44" s="198">
        <v>0</v>
      </c>
      <c r="J44" s="198">
        <v>0</v>
      </c>
      <c r="K44" s="198">
        <v>27100</v>
      </c>
      <c r="L44" s="198">
        <v>0</v>
      </c>
      <c r="M44" s="198">
        <v>0</v>
      </c>
      <c r="N44" s="198">
        <v>0</v>
      </c>
      <c r="O44" s="198">
        <v>361404</v>
      </c>
      <c r="P44" s="198">
        <v>0</v>
      </c>
      <c r="Q44" s="198">
        <v>0</v>
      </c>
      <c r="R44" s="198">
        <v>0</v>
      </c>
      <c r="S44" s="198">
        <v>0</v>
      </c>
      <c r="T44" s="198">
        <v>0</v>
      </c>
      <c r="U44" s="198">
        <v>0</v>
      </c>
      <c r="V44" s="198">
        <v>0</v>
      </c>
      <c r="W44" s="198">
        <v>0</v>
      </c>
      <c r="X44" s="198">
        <v>0</v>
      </c>
      <c r="Y44" s="198">
        <v>0</v>
      </c>
      <c r="Z44" s="198">
        <v>0</v>
      </c>
      <c r="AA44" s="198">
        <v>260020</v>
      </c>
      <c r="AB44" s="198">
        <v>0</v>
      </c>
      <c r="AC44" s="198">
        <v>0</v>
      </c>
      <c r="AD44" s="198">
        <v>0</v>
      </c>
      <c r="AE44" s="198">
        <v>31642</v>
      </c>
      <c r="AF44" s="198">
        <v>0</v>
      </c>
      <c r="AG44" s="198">
        <v>0</v>
      </c>
      <c r="AH44" s="198">
        <v>0</v>
      </c>
      <c r="AI44" s="198">
        <v>33449</v>
      </c>
      <c r="AJ44" s="198">
        <v>0</v>
      </c>
      <c r="AK44" s="198">
        <v>0</v>
      </c>
      <c r="AL44" s="198">
        <v>13196</v>
      </c>
      <c r="AM44" s="198">
        <v>0</v>
      </c>
      <c r="AN44" s="198">
        <v>-666</v>
      </c>
      <c r="AO44" s="198">
        <v>0</v>
      </c>
    </row>
    <row r="45" spans="3:41" x14ac:dyDescent="0.3">
      <c r="C45" s="198">
        <v>41</v>
      </c>
      <c r="D45" s="198">
        <v>6</v>
      </c>
      <c r="E45" s="198">
        <v>9</v>
      </c>
      <c r="F45" s="198">
        <v>10000</v>
      </c>
      <c r="G45" s="198">
        <v>0</v>
      </c>
      <c r="H45" s="198">
        <v>0</v>
      </c>
      <c r="I45" s="198">
        <v>0</v>
      </c>
      <c r="J45" s="198">
        <v>0</v>
      </c>
      <c r="K45" s="198">
        <v>0</v>
      </c>
      <c r="L45" s="198">
        <v>0</v>
      </c>
      <c r="M45" s="198">
        <v>0</v>
      </c>
      <c r="N45" s="198">
        <v>0</v>
      </c>
      <c r="O45" s="198">
        <v>8000</v>
      </c>
      <c r="P45" s="198">
        <v>0</v>
      </c>
      <c r="Q45" s="198">
        <v>0</v>
      </c>
      <c r="R45" s="198">
        <v>0</v>
      </c>
      <c r="S45" s="198">
        <v>0</v>
      </c>
      <c r="T45" s="198">
        <v>0</v>
      </c>
      <c r="U45" s="198">
        <v>0</v>
      </c>
      <c r="V45" s="198">
        <v>0</v>
      </c>
      <c r="W45" s="198">
        <v>0</v>
      </c>
      <c r="X45" s="198">
        <v>0</v>
      </c>
      <c r="Y45" s="198">
        <v>0</v>
      </c>
      <c r="Z45" s="198">
        <v>0</v>
      </c>
      <c r="AA45" s="198">
        <v>0</v>
      </c>
      <c r="AB45" s="198">
        <v>0</v>
      </c>
      <c r="AC45" s="198">
        <v>0</v>
      </c>
      <c r="AD45" s="198">
        <v>0</v>
      </c>
      <c r="AE45" s="198">
        <v>0</v>
      </c>
      <c r="AF45" s="198">
        <v>0</v>
      </c>
      <c r="AG45" s="198">
        <v>0</v>
      </c>
      <c r="AH45" s="198">
        <v>0</v>
      </c>
      <c r="AI45" s="198">
        <v>2000</v>
      </c>
      <c r="AJ45" s="198">
        <v>0</v>
      </c>
      <c r="AK45" s="198">
        <v>0</v>
      </c>
      <c r="AL45" s="198">
        <v>0</v>
      </c>
      <c r="AM45" s="198">
        <v>0</v>
      </c>
      <c r="AN45" s="198">
        <v>0</v>
      </c>
      <c r="AO45" s="198">
        <v>0</v>
      </c>
    </row>
    <row r="46" spans="3:41" x14ac:dyDescent="0.3">
      <c r="C46" s="198">
        <v>41</v>
      </c>
      <c r="D46" s="198">
        <v>6</v>
      </c>
      <c r="E46" s="198">
        <v>11</v>
      </c>
      <c r="F46" s="198">
        <v>2961.5186853417244</v>
      </c>
      <c r="G46" s="198">
        <v>0</v>
      </c>
      <c r="H46" s="198">
        <v>961.51868534172456</v>
      </c>
      <c r="I46" s="198">
        <v>0</v>
      </c>
      <c r="J46" s="198">
        <v>0</v>
      </c>
      <c r="K46" s="198">
        <v>2000</v>
      </c>
      <c r="L46" s="198">
        <v>0</v>
      </c>
      <c r="M46" s="198">
        <v>0</v>
      </c>
      <c r="N46" s="198">
        <v>0</v>
      </c>
      <c r="O46" s="198">
        <v>0</v>
      </c>
      <c r="P46" s="198">
        <v>0</v>
      </c>
      <c r="Q46" s="198">
        <v>0</v>
      </c>
      <c r="R46" s="198">
        <v>0</v>
      </c>
      <c r="S46" s="198">
        <v>0</v>
      </c>
      <c r="T46" s="198">
        <v>0</v>
      </c>
      <c r="U46" s="198">
        <v>0</v>
      </c>
      <c r="V46" s="198">
        <v>0</v>
      </c>
      <c r="W46" s="198">
        <v>0</v>
      </c>
      <c r="X46" s="198">
        <v>0</v>
      </c>
      <c r="Y46" s="198">
        <v>0</v>
      </c>
      <c r="Z46" s="198">
        <v>0</v>
      </c>
      <c r="AA46" s="198">
        <v>0</v>
      </c>
      <c r="AB46" s="198">
        <v>0</v>
      </c>
      <c r="AC46" s="198">
        <v>0</v>
      </c>
      <c r="AD46" s="198">
        <v>0</v>
      </c>
      <c r="AE46" s="198">
        <v>0</v>
      </c>
      <c r="AF46" s="198">
        <v>0</v>
      </c>
      <c r="AG46" s="198">
        <v>0</v>
      </c>
      <c r="AH46" s="198">
        <v>0</v>
      </c>
      <c r="AI46" s="198">
        <v>0</v>
      </c>
      <c r="AJ46" s="198">
        <v>0</v>
      </c>
      <c r="AK46" s="198">
        <v>0</v>
      </c>
      <c r="AL46" s="198">
        <v>0</v>
      </c>
      <c r="AM46" s="198">
        <v>0</v>
      </c>
      <c r="AN46" s="198">
        <v>0</v>
      </c>
      <c r="AO46" s="198">
        <v>0</v>
      </c>
    </row>
    <row r="47" spans="3:41" x14ac:dyDescent="0.3">
      <c r="C47" s="198">
        <v>41</v>
      </c>
      <c r="D47" s="198">
        <v>7</v>
      </c>
      <c r="E47" s="198">
        <v>1</v>
      </c>
      <c r="F47" s="198">
        <v>27.75</v>
      </c>
      <c r="G47" s="198">
        <v>0</v>
      </c>
      <c r="H47" s="198">
        <v>3.2</v>
      </c>
      <c r="I47" s="198">
        <v>0</v>
      </c>
      <c r="J47" s="198">
        <v>0</v>
      </c>
      <c r="K47" s="198">
        <v>1</v>
      </c>
      <c r="L47" s="198">
        <v>0</v>
      </c>
      <c r="M47" s="198">
        <v>0</v>
      </c>
      <c r="N47" s="198">
        <v>0</v>
      </c>
      <c r="O47" s="198">
        <v>12</v>
      </c>
      <c r="P47" s="198">
        <v>0</v>
      </c>
      <c r="Q47" s="198">
        <v>0</v>
      </c>
      <c r="R47" s="198">
        <v>0</v>
      </c>
      <c r="S47" s="198">
        <v>0</v>
      </c>
      <c r="T47" s="198">
        <v>0</v>
      </c>
      <c r="U47" s="198">
        <v>0</v>
      </c>
      <c r="V47" s="198">
        <v>0</v>
      </c>
      <c r="W47" s="198">
        <v>0</v>
      </c>
      <c r="X47" s="198">
        <v>0</v>
      </c>
      <c r="Y47" s="198">
        <v>0</v>
      </c>
      <c r="Z47" s="198">
        <v>0</v>
      </c>
      <c r="AA47" s="198">
        <v>6.65</v>
      </c>
      <c r="AB47" s="198">
        <v>0</v>
      </c>
      <c r="AC47" s="198">
        <v>0</v>
      </c>
      <c r="AD47" s="198">
        <v>0</v>
      </c>
      <c r="AE47" s="198">
        <v>2</v>
      </c>
      <c r="AF47" s="198">
        <v>0</v>
      </c>
      <c r="AG47" s="198">
        <v>0</v>
      </c>
      <c r="AH47" s="198">
        <v>0</v>
      </c>
      <c r="AI47" s="198">
        <v>2</v>
      </c>
      <c r="AJ47" s="198">
        <v>0</v>
      </c>
      <c r="AK47" s="198">
        <v>0</v>
      </c>
      <c r="AL47" s="198">
        <v>0.7</v>
      </c>
      <c r="AM47" s="198">
        <v>0</v>
      </c>
      <c r="AN47" s="198">
        <v>0.2</v>
      </c>
      <c r="AO47" s="198">
        <v>0</v>
      </c>
    </row>
    <row r="48" spans="3:41" x14ac:dyDescent="0.3">
      <c r="C48" s="198">
        <v>41</v>
      </c>
      <c r="D48" s="198">
        <v>7</v>
      </c>
      <c r="E48" s="198">
        <v>2</v>
      </c>
      <c r="F48" s="198">
        <v>3853.2</v>
      </c>
      <c r="G48" s="198">
        <v>0</v>
      </c>
      <c r="H48" s="198">
        <v>435.2</v>
      </c>
      <c r="I48" s="198">
        <v>0</v>
      </c>
      <c r="J48" s="198">
        <v>0</v>
      </c>
      <c r="K48" s="198">
        <v>160</v>
      </c>
      <c r="L48" s="198">
        <v>0</v>
      </c>
      <c r="M48" s="198">
        <v>0</v>
      </c>
      <c r="N48" s="198">
        <v>0</v>
      </c>
      <c r="O48" s="198">
        <v>1608</v>
      </c>
      <c r="P48" s="198">
        <v>0</v>
      </c>
      <c r="Q48" s="198">
        <v>0</v>
      </c>
      <c r="R48" s="198">
        <v>0</v>
      </c>
      <c r="S48" s="198">
        <v>0</v>
      </c>
      <c r="T48" s="198">
        <v>0</v>
      </c>
      <c r="U48" s="198">
        <v>0</v>
      </c>
      <c r="V48" s="198">
        <v>0</v>
      </c>
      <c r="W48" s="198">
        <v>0</v>
      </c>
      <c r="X48" s="198">
        <v>0</v>
      </c>
      <c r="Y48" s="198">
        <v>0</v>
      </c>
      <c r="Z48" s="198">
        <v>0</v>
      </c>
      <c r="AA48" s="198">
        <v>962</v>
      </c>
      <c r="AB48" s="198">
        <v>0</v>
      </c>
      <c r="AC48" s="198">
        <v>0</v>
      </c>
      <c r="AD48" s="198">
        <v>0</v>
      </c>
      <c r="AE48" s="198">
        <v>240</v>
      </c>
      <c r="AF48" s="198">
        <v>0</v>
      </c>
      <c r="AG48" s="198">
        <v>0</v>
      </c>
      <c r="AH48" s="198">
        <v>0</v>
      </c>
      <c r="AI48" s="198">
        <v>304</v>
      </c>
      <c r="AJ48" s="198">
        <v>0</v>
      </c>
      <c r="AK48" s="198">
        <v>0</v>
      </c>
      <c r="AL48" s="198">
        <v>107.2</v>
      </c>
      <c r="AM48" s="198">
        <v>0</v>
      </c>
      <c r="AN48" s="198">
        <v>36.799999999999997</v>
      </c>
      <c r="AO48" s="198">
        <v>0</v>
      </c>
    </row>
    <row r="49" spans="3:41" x14ac:dyDescent="0.3">
      <c r="C49" s="198">
        <v>41</v>
      </c>
      <c r="D49" s="198">
        <v>7</v>
      </c>
      <c r="E49" s="198">
        <v>3</v>
      </c>
      <c r="F49" s="198">
        <v>18</v>
      </c>
      <c r="G49" s="198">
        <v>0</v>
      </c>
      <c r="H49" s="198">
        <v>0</v>
      </c>
      <c r="I49" s="198">
        <v>0</v>
      </c>
      <c r="J49" s="198">
        <v>0</v>
      </c>
      <c r="K49" s="198">
        <v>0</v>
      </c>
      <c r="L49" s="198">
        <v>0</v>
      </c>
      <c r="M49" s="198">
        <v>0</v>
      </c>
      <c r="N49" s="198">
        <v>0</v>
      </c>
      <c r="O49" s="198">
        <v>0</v>
      </c>
      <c r="P49" s="198">
        <v>0</v>
      </c>
      <c r="Q49" s="198">
        <v>0</v>
      </c>
      <c r="R49" s="198">
        <v>0</v>
      </c>
      <c r="S49" s="198">
        <v>0</v>
      </c>
      <c r="T49" s="198">
        <v>0</v>
      </c>
      <c r="U49" s="198">
        <v>0</v>
      </c>
      <c r="V49" s="198">
        <v>0</v>
      </c>
      <c r="W49" s="198">
        <v>0</v>
      </c>
      <c r="X49" s="198">
        <v>0</v>
      </c>
      <c r="Y49" s="198">
        <v>0</v>
      </c>
      <c r="Z49" s="198">
        <v>0</v>
      </c>
      <c r="AA49" s="198">
        <v>18</v>
      </c>
      <c r="AB49" s="198">
        <v>0</v>
      </c>
      <c r="AC49" s="198">
        <v>0</v>
      </c>
      <c r="AD49" s="198">
        <v>0</v>
      </c>
      <c r="AE49" s="198">
        <v>0</v>
      </c>
      <c r="AF49" s="198">
        <v>0</v>
      </c>
      <c r="AG49" s="198">
        <v>0</v>
      </c>
      <c r="AH49" s="198">
        <v>0</v>
      </c>
      <c r="AI49" s="198">
        <v>0</v>
      </c>
      <c r="AJ49" s="198">
        <v>0</v>
      </c>
      <c r="AK49" s="198">
        <v>0</v>
      </c>
      <c r="AL49" s="198">
        <v>0</v>
      </c>
      <c r="AM49" s="198">
        <v>0</v>
      </c>
      <c r="AN49" s="198">
        <v>0</v>
      </c>
      <c r="AO49" s="198">
        <v>0</v>
      </c>
    </row>
    <row r="50" spans="3:41" x14ac:dyDescent="0.3">
      <c r="C50" s="198">
        <v>41</v>
      </c>
      <c r="D50" s="198">
        <v>7</v>
      </c>
      <c r="E50" s="198">
        <v>4</v>
      </c>
      <c r="F50" s="198">
        <v>62.5</v>
      </c>
      <c r="G50" s="198">
        <v>0</v>
      </c>
      <c r="H50" s="198">
        <v>0</v>
      </c>
      <c r="I50" s="198">
        <v>0</v>
      </c>
      <c r="J50" s="198">
        <v>0</v>
      </c>
      <c r="K50" s="198">
        <v>0</v>
      </c>
      <c r="L50" s="198">
        <v>0</v>
      </c>
      <c r="M50" s="198">
        <v>0</v>
      </c>
      <c r="N50" s="198">
        <v>0</v>
      </c>
      <c r="O50" s="198">
        <v>54.5</v>
      </c>
      <c r="P50" s="198">
        <v>0</v>
      </c>
      <c r="Q50" s="198">
        <v>0</v>
      </c>
      <c r="R50" s="198">
        <v>0</v>
      </c>
      <c r="S50" s="198">
        <v>0</v>
      </c>
      <c r="T50" s="198">
        <v>0</v>
      </c>
      <c r="U50" s="198">
        <v>0</v>
      </c>
      <c r="V50" s="198">
        <v>0</v>
      </c>
      <c r="W50" s="198">
        <v>0</v>
      </c>
      <c r="X50" s="198">
        <v>0</v>
      </c>
      <c r="Y50" s="198">
        <v>0</v>
      </c>
      <c r="Z50" s="198">
        <v>0</v>
      </c>
      <c r="AA50" s="198">
        <v>8</v>
      </c>
      <c r="AB50" s="198">
        <v>0</v>
      </c>
      <c r="AC50" s="198">
        <v>0</v>
      </c>
      <c r="AD50" s="198">
        <v>0</v>
      </c>
      <c r="AE50" s="198">
        <v>0</v>
      </c>
      <c r="AF50" s="198">
        <v>0</v>
      </c>
      <c r="AG50" s="198">
        <v>0</v>
      </c>
      <c r="AH50" s="198">
        <v>0</v>
      </c>
      <c r="AI50" s="198">
        <v>0</v>
      </c>
      <c r="AJ50" s="198">
        <v>0</v>
      </c>
      <c r="AK50" s="198">
        <v>0</v>
      </c>
      <c r="AL50" s="198">
        <v>0</v>
      </c>
      <c r="AM50" s="198">
        <v>0</v>
      </c>
      <c r="AN50" s="198">
        <v>0</v>
      </c>
      <c r="AO50" s="198">
        <v>0</v>
      </c>
    </row>
    <row r="51" spans="3:41" x14ac:dyDescent="0.3">
      <c r="C51" s="198">
        <v>41</v>
      </c>
      <c r="D51" s="198">
        <v>7</v>
      </c>
      <c r="E51" s="198">
        <v>5</v>
      </c>
      <c r="F51" s="198">
        <v>100</v>
      </c>
      <c r="G51" s="198">
        <v>100</v>
      </c>
      <c r="H51" s="198">
        <v>0</v>
      </c>
      <c r="I51" s="198">
        <v>0</v>
      </c>
      <c r="J51" s="198">
        <v>0</v>
      </c>
      <c r="K51" s="198">
        <v>0</v>
      </c>
      <c r="L51" s="198">
        <v>0</v>
      </c>
      <c r="M51" s="198">
        <v>0</v>
      </c>
      <c r="N51" s="198">
        <v>0</v>
      </c>
      <c r="O51" s="198">
        <v>0</v>
      </c>
      <c r="P51" s="198">
        <v>0</v>
      </c>
      <c r="Q51" s="198">
        <v>0</v>
      </c>
      <c r="R51" s="198">
        <v>0</v>
      </c>
      <c r="S51" s="198">
        <v>0</v>
      </c>
      <c r="T51" s="198">
        <v>0</v>
      </c>
      <c r="U51" s="198">
        <v>0</v>
      </c>
      <c r="V51" s="198">
        <v>0</v>
      </c>
      <c r="W51" s="198">
        <v>0</v>
      </c>
      <c r="X51" s="198">
        <v>0</v>
      </c>
      <c r="Y51" s="198">
        <v>0</v>
      </c>
      <c r="Z51" s="198">
        <v>0</v>
      </c>
      <c r="AA51" s="198">
        <v>0</v>
      </c>
      <c r="AB51" s="198">
        <v>0</v>
      </c>
      <c r="AC51" s="198">
        <v>0</v>
      </c>
      <c r="AD51" s="198">
        <v>0</v>
      </c>
      <c r="AE51" s="198">
        <v>0</v>
      </c>
      <c r="AF51" s="198">
        <v>0</v>
      </c>
      <c r="AG51" s="198">
        <v>0</v>
      </c>
      <c r="AH51" s="198">
        <v>0</v>
      </c>
      <c r="AI51" s="198">
        <v>0</v>
      </c>
      <c r="AJ51" s="198">
        <v>0</v>
      </c>
      <c r="AK51" s="198">
        <v>0</v>
      </c>
      <c r="AL51" s="198">
        <v>0</v>
      </c>
      <c r="AM51" s="198">
        <v>0</v>
      </c>
      <c r="AN51" s="198">
        <v>0</v>
      </c>
      <c r="AO51" s="198">
        <v>0</v>
      </c>
    </row>
    <row r="52" spans="3:41" x14ac:dyDescent="0.3">
      <c r="C52" s="198">
        <v>41</v>
      </c>
      <c r="D52" s="198">
        <v>7</v>
      </c>
      <c r="E52" s="198">
        <v>6</v>
      </c>
      <c r="F52" s="198">
        <v>1403719</v>
      </c>
      <c r="G52" s="198">
        <v>0</v>
      </c>
      <c r="H52" s="198">
        <v>269404</v>
      </c>
      <c r="I52" s="198">
        <v>0</v>
      </c>
      <c r="J52" s="198">
        <v>0</v>
      </c>
      <c r="K52" s="198">
        <v>38974</v>
      </c>
      <c r="L52" s="198">
        <v>0</v>
      </c>
      <c r="M52" s="198">
        <v>0</v>
      </c>
      <c r="N52" s="198">
        <v>0</v>
      </c>
      <c r="O52" s="198">
        <v>500888</v>
      </c>
      <c r="P52" s="198">
        <v>0</v>
      </c>
      <c r="Q52" s="198">
        <v>0</v>
      </c>
      <c r="R52" s="198">
        <v>0</v>
      </c>
      <c r="S52" s="198">
        <v>0</v>
      </c>
      <c r="T52" s="198">
        <v>0</v>
      </c>
      <c r="U52" s="198">
        <v>0</v>
      </c>
      <c r="V52" s="198">
        <v>0</v>
      </c>
      <c r="W52" s="198">
        <v>0</v>
      </c>
      <c r="X52" s="198">
        <v>0</v>
      </c>
      <c r="Y52" s="198">
        <v>0</v>
      </c>
      <c r="Z52" s="198">
        <v>0</v>
      </c>
      <c r="AA52" s="198">
        <v>485400</v>
      </c>
      <c r="AB52" s="198">
        <v>0</v>
      </c>
      <c r="AC52" s="198">
        <v>0</v>
      </c>
      <c r="AD52" s="198">
        <v>0</v>
      </c>
      <c r="AE52" s="198">
        <v>45926</v>
      </c>
      <c r="AF52" s="198">
        <v>0</v>
      </c>
      <c r="AG52" s="198">
        <v>0</v>
      </c>
      <c r="AH52" s="198">
        <v>0</v>
      </c>
      <c r="AI52" s="198">
        <v>44324</v>
      </c>
      <c r="AJ52" s="198">
        <v>0</v>
      </c>
      <c r="AK52" s="198">
        <v>0</v>
      </c>
      <c r="AL52" s="198">
        <v>19469</v>
      </c>
      <c r="AM52" s="198">
        <v>0</v>
      </c>
      <c r="AN52" s="198">
        <v>-666</v>
      </c>
      <c r="AO52" s="198">
        <v>0</v>
      </c>
    </row>
    <row r="53" spans="3:41" x14ac:dyDescent="0.3">
      <c r="C53" s="198">
        <v>41</v>
      </c>
      <c r="D53" s="198">
        <v>7</v>
      </c>
      <c r="E53" s="198">
        <v>9</v>
      </c>
      <c r="F53" s="198">
        <v>493924</v>
      </c>
      <c r="G53" s="198">
        <v>0</v>
      </c>
      <c r="H53" s="198">
        <v>86994</v>
      </c>
      <c r="I53" s="198">
        <v>0</v>
      </c>
      <c r="J53" s="198">
        <v>0</v>
      </c>
      <c r="K53" s="198">
        <v>11664</v>
      </c>
      <c r="L53" s="198">
        <v>0</v>
      </c>
      <c r="M53" s="198">
        <v>0</v>
      </c>
      <c r="N53" s="198">
        <v>0</v>
      </c>
      <c r="O53" s="198">
        <v>137764</v>
      </c>
      <c r="P53" s="198">
        <v>0</v>
      </c>
      <c r="Q53" s="198">
        <v>0</v>
      </c>
      <c r="R53" s="198">
        <v>0</v>
      </c>
      <c r="S53" s="198">
        <v>0</v>
      </c>
      <c r="T53" s="198">
        <v>0</v>
      </c>
      <c r="U53" s="198">
        <v>0</v>
      </c>
      <c r="V53" s="198">
        <v>0</v>
      </c>
      <c r="W53" s="198">
        <v>0</v>
      </c>
      <c r="X53" s="198">
        <v>0</v>
      </c>
      <c r="Y53" s="198">
        <v>0</v>
      </c>
      <c r="Z53" s="198">
        <v>0</v>
      </c>
      <c r="AA53" s="198">
        <v>224889</v>
      </c>
      <c r="AB53" s="198">
        <v>0</v>
      </c>
      <c r="AC53" s="198">
        <v>0</v>
      </c>
      <c r="AD53" s="198">
        <v>0</v>
      </c>
      <c r="AE53" s="198">
        <v>13576</v>
      </c>
      <c r="AF53" s="198">
        <v>0</v>
      </c>
      <c r="AG53" s="198">
        <v>0</v>
      </c>
      <c r="AH53" s="198">
        <v>0</v>
      </c>
      <c r="AI53" s="198">
        <v>12760</v>
      </c>
      <c r="AJ53" s="198">
        <v>0</v>
      </c>
      <c r="AK53" s="198">
        <v>0</v>
      </c>
      <c r="AL53" s="198">
        <v>6277</v>
      </c>
      <c r="AM53" s="198">
        <v>0</v>
      </c>
      <c r="AN53" s="198">
        <v>0</v>
      </c>
      <c r="AO53" s="198">
        <v>0</v>
      </c>
    </row>
    <row r="54" spans="3:41" x14ac:dyDescent="0.3">
      <c r="C54" s="198">
        <v>41</v>
      </c>
      <c r="D54" s="198">
        <v>7</v>
      </c>
      <c r="E54" s="198">
        <v>11</v>
      </c>
      <c r="F54" s="198">
        <v>2961.5186853417244</v>
      </c>
      <c r="G54" s="198">
        <v>0</v>
      </c>
      <c r="H54" s="198">
        <v>961.51868534172456</v>
      </c>
      <c r="I54" s="198">
        <v>0</v>
      </c>
      <c r="J54" s="198">
        <v>0</v>
      </c>
      <c r="K54" s="198">
        <v>2000</v>
      </c>
      <c r="L54" s="198">
        <v>0</v>
      </c>
      <c r="M54" s="198">
        <v>0</v>
      </c>
      <c r="N54" s="198">
        <v>0</v>
      </c>
      <c r="O54" s="198">
        <v>0</v>
      </c>
      <c r="P54" s="198">
        <v>0</v>
      </c>
      <c r="Q54" s="198">
        <v>0</v>
      </c>
      <c r="R54" s="198">
        <v>0</v>
      </c>
      <c r="S54" s="198">
        <v>0</v>
      </c>
      <c r="T54" s="198">
        <v>0</v>
      </c>
      <c r="U54" s="198">
        <v>0</v>
      </c>
      <c r="V54" s="198">
        <v>0</v>
      </c>
      <c r="W54" s="198">
        <v>0</v>
      </c>
      <c r="X54" s="198">
        <v>0</v>
      </c>
      <c r="Y54" s="198">
        <v>0</v>
      </c>
      <c r="Z54" s="198">
        <v>0</v>
      </c>
      <c r="AA54" s="198">
        <v>0</v>
      </c>
      <c r="AB54" s="198">
        <v>0</v>
      </c>
      <c r="AC54" s="198">
        <v>0</v>
      </c>
      <c r="AD54" s="198">
        <v>0</v>
      </c>
      <c r="AE54" s="198">
        <v>0</v>
      </c>
      <c r="AF54" s="198">
        <v>0</v>
      </c>
      <c r="AG54" s="198">
        <v>0</v>
      </c>
      <c r="AH54" s="198">
        <v>0</v>
      </c>
      <c r="AI54" s="198">
        <v>0</v>
      </c>
      <c r="AJ54" s="198">
        <v>0</v>
      </c>
      <c r="AK54" s="198">
        <v>0</v>
      </c>
      <c r="AL54" s="198">
        <v>0</v>
      </c>
      <c r="AM54" s="198">
        <v>0</v>
      </c>
      <c r="AN54" s="198">
        <v>0</v>
      </c>
      <c r="AO54" s="198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2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5.4414062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3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3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3" customWidth="1"/>
    <col min="20" max="16384" width="8.88671875" style="105"/>
  </cols>
  <sheetData>
    <row r="1" spans="1:19" ht="18.600000000000001" customHeight="1" thickBot="1" x14ac:dyDescent="0.4">
      <c r="A1" s="340" t="s">
        <v>4257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</row>
    <row r="2" spans="1:19" ht="14.4" customHeight="1" thickBot="1" x14ac:dyDescent="0.35">
      <c r="A2" s="202" t="s">
        <v>247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1:19" ht="14.4" customHeight="1" thickBot="1" x14ac:dyDescent="0.35">
      <c r="A3" s="188" t="s">
        <v>112</v>
      </c>
      <c r="B3" s="189">
        <f>SUBTOTAL(9,B6:B1048576)/2</f>
        <v>28592147</v>
      </c>
      <c r="C3" s="190">
        <f t="shared" ref="C3:R3" si="0">SUBTOTAL(9,C6:C1048576)</f>
        <v>2</v>
      </c>
      <c r="D3" s="190">
        <f>SUBTOTAL(9,D6:D1048576)/2</f>
        <v>34234041</v>
      </c>
      <c r="E3" s="190">
        <f t="shared" si="0"/>
        <v>2.3847194476161584</v>
      </c>
      <c r="F3" s="190">
        <f>SUBTOTAL(9,F6:F1048576)/2</f>
        <v>39847878</v>
      </c>
      <c r="G3" s="191">
        <f>IF(B3&lt;&gt;0,F3/B3,"")</f>
        <v>1.3936651207060455</v>
      </c>
      <c r="H3" s="192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3" t="str">
        <f>IF(H3&lt;&gt;0,L3/H3,"")</f>
        <v/>
      </c>
      <c r="N3" s="189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IF(N3&lt;&gt;0,R3/N3,"")</f>
        <v/>
      </c>
    </row>
    <row r="4" spans="1:19" ht="14.4" customHeight="1" x14ac:dyDescent="0.3">
      <c r="A4" s="341" t="s">
        <v>246</v>
      </c>
      <c r="B4" s="342" t="s">
        <v>85</v>
      </c>
      <c r="C4" s="343"/>
      <c r="D4" s="343"/>
      <c r="E4" s="343"/>
      <c r="F4" s="343"/>
      <c r="G4" s="344"/>
      <c r="H4" s="342" t="s">
        <v>86</v>
      </c>
      <c r="I4" s="343"/>
      <c r="J4" s="343"/>
      <c r="K4" s="343"/>
      <c r="L4" s="343"/>
      <c r="M4" s="344"/>
      <c r="N4" s="342" t="s">
        <v>87</v>
      </c>
      <c r="O4" s="343"/>
      <c r="P4" s="343"/>
      <c r="Q4" s="343"/>
      <c r="R4" s="343"/>
      <c r="S4" s="344"/>
    </row>
    <row r="5" spans="1:19" ht="14.4" customHeight="1" thickBot="1" x14ac:dyDescent="0.35">
      <c r="A5" s="468"/>
      <c r="B5" s="469">
        <v>2013</v>
      </c>
      <c r="C5" s="470"/>
      <c r="D5" s="470">
        <v>2014</v>
      </c>
      <c r="E5" s="470"/>
      <c r="F5" s="470">
        <v>2015</v>
      </c>
      <c r="G5" s="471" t="s">
        <v>2</v>
      </c>
      <c r="H5" s="469">
        <v>2013</v>
      </c>
      <c r="I5" s="470"/>
      <c r="J5" s="470">
        <v>2014</v>
      </c>
      <c r="K5" s="470"/>
      <c r="L5" s="470">
        <v>2015</v>
      </c>
      <c r="M5" s="471" t="s">
        <v>2</v>
      </c>
      <c r="N5" s="469">
        <v>2013</v>
      </c>
      <c r="O5" s="470"/>
      <c r="P5" s="470">
        <v>2014</v>
      </c>
      <c r="Q5" s="470"/>
      <c r="R5" s="470">
        <v>2015</v>
      </c>
      <c r="S5" s="471" t="s">
        <v>2</v>
      </c>
    </row>
    <row r="6" spans="1:19" ht="14.4" customHeight="1" thickBot="1" x14ac:dyDescent="0.35">
      <c r="A6" s="474" t="s">
        <v>4256</v>
      </c>
      <c r="B6" s="472">
        <v>28592147</v>
      </c>
      <c r="C6" s="473">
        <v>1</v>
      </c>
      <c r="D6" s="472">
        <v>34234041</v>
      </c>
      <c r="E6" s="473">
        <v>1.1973232020666373</v>
      </c>
      <c r="F6" s="472">
        <v>39847878</v>
      </c>
      <c r="G6" s="270">
        <v>1.3936651207060455</v>
      </c>
      <c r="H6" s="472"/>
      <c r="I6" s="473"/>
      <c r="J6" s="472"/>
      <c r="K6" s="473"/>
      <c r="L6" s="472"/>
      <c r="M6" s="270"/>
      <c r="N6" s="472"/>
      <c r="O6" s="473"/>
      <c r="P6" s="472"/>
      <c r="Q6" s="473"/>
      <c r="R6" s="472"/>
      <c r="S6" s="271"/>
    </row>
    <row r="7" spans="1:19" ht="14.4" customHeight="1" thickBot="1" x14ac:dyDescent="0.35"/>
    <row r="8" spans="1:19" ht="14.4" customHeight="1" x14ac:dyDescent="0.3">
      <c r="A8" s="425" t="s">
        <v>441</v>
      </c>
      <c r="B8" s="475">
        <v>28592147</v>
      </c>
      <c r="C8" s="402">
        <v>1</v>
      </c>
      <c r="D8" s="475">
        <v>33950208</v>
      </c>
      <c r="E8" s="402">
        <v>1.1873962455495211</v>
      </c>
      <c r="F8" s="475">
        <v>39462654</v>
      </c>
      <c r="G8" s="426">
        <v>1.3801920506354419</v>
      </c>
      <c r="H8" s="475"/>
      <c r="I8" s="402"/>
      <c r="J8" s="475"/>
      <c r="K8" s="402"/>
      <c r="L8" s="475"/>
      <c r="M8" s="426"/>
      <c r="N8" s="475"/>
      <c r="O8" s="402"/>
      <c r="P8" s="475"/>
      <c r="Q8" s="402"/>
      <c r="R8" s="475"/>
      <c r="S8" s="427"/>
    </row>
    <row r="9" spans="1:19" ht="14.4" customHeight="1" thickBot="1" x14ac:dyDescent="0.35">
      <c r="A9" s="477" t="s">
        <v>4258</v>
      </c>
      <c r="B9" s="476"/>
      <c r="C9" s="414"/>
      <c r="D9" s="476">
        <v>283833</v>
      </c>
      <c r="E9" s="414"/>
      <c r="F9" s="476">
        <v>385224</v>
      </c>
      <c r="G9" s="428"/>
      <c r="H9" s="476"/>
      <c r="I9" s="414"/>
      <c r="J9" s="476"/>
      <c r="K9" s="414"/>
      <c r="L9" s="476"/>
      <c r="M9" s="428"/>
      <c r="N9" s="476"/>
      <c r="O9" s="414"/>
      <c r="P9" s="476"/>
      <c r="Q9" s="414"/>
      <c r="R9" s="476"/>
      <c r="S9" s="429"/>
    </row>
    <row r="10" spans="1:19" ht="14.4" customHeight="1" x14ac:dyDescent="0.3">
      <c r="A10" s="478" t="s">
        <v>4259</v>
      </c>
    </row>
    <row r="11" spans="1:19" ht="14.4" customHeight="1" x14ac:dyDescent="0.3">
      <c r="A11" s="479" t="s">
        <v>4260</v>
      </c>
    </row>
    <row r="12" spans="1:19" ht="14.4" customHeight="1" x14ac:dyDescent="0.3">
      <c r="A12" s="478" t="s">
        <v>4261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05" bestFit="1" customWidth="1"/>
    <col min="2" max="4" width="7.77734375" style="180" customWidth="1"/>
    <col min="5" max="7" width="7.77734375" style="81" customWidth="1"/>
    <col min="8" max="16384" width="8.88671875" style="105"/>
  </cols>
  <sheetData>
    <row r="1" spans="1:7" ht="18.600000000000001" customHeight="1" thickBot="1" x14ac:dyDescent="0.4">
      <c r="A1" s="340" t="s">
        <v>4263</v>
      </c>
      <c r="B1" s="293"/>
      <c r="C1" s="293"/>
      <c r="D1" s="293"/>
      <c r="E1" s="293"/>
      <c r="F1" s="293"/>
      <c r="G1" s="293"/>
    </row>
    <row r="2" spans="1:7" ht="14.4" customHeight="1" thickBot="1" x14ac:dyDescent="0.35">
      <c r="A2" s="202" t="s">
        <v>247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188" t="s">
        <v>112</v>
      </c>
      <c r="B3" s="282">
        <f t="shared" ref="B3:G3" si="0">SUBTOTAL(9,B6:B1048576)</f>
        <v>70234</v>
      </c>
      <c r="C3" s="283">
        <f t="shared" si="0"/>
        <v>84950</v>
      </c>
      <c r="D3" s="283">
        <f t="shared" si="0"/>
        <v>87645</v>
      </c>
      <c r="E3" s="192">
        <f t="shared" si="0"/>
        <v>28592147</v>
      </c>
      <c r="F3" s="190">
        <f t="shared" si="0"/>
        <v>34234041</v>
      </c>
      <c r="G3" s="284">
        <f t="shared" si="0"/>
        <v>39847878</v>
      </c>
    </row>
    <row r="4" spans="1:7" ht="14.4" customHeight="1" x14ac:dyDescent="0.3">
      <c r="A4" s="341" t="s">
        <v>113</v>
      </c>
      <c r="B4" s="342" t="s">
        <v>222</v>
      </c>
      <c r="C4" s="343"/>
      <c r="D4" s="343"/>
      <c r="E4" s="345" t="s">
        <v>85</v>
      </c>
      <c r="F4" s="346"/>
      <c r="G4" s="347"/>
    </row>
    <row r="5" spans="1:7" ht="14.4" customHeight="1" thickBot="1" x14ac:dyDescent="0.35">
      <c r="A5" s="468"/>
      <c r="B5" s="469">
        <v>2013</v>
      </c>
      <c r="C5" s="470">
        <v>2014</v>
      </c>
      <c r="D5" s="470">
        <v>2015</v>
      </c>
      <c r="E5" s="469">
        <v>2013</v>
      </c>
      <c r="F5" s="470">
        <v>2014</v>
      </c>
      <c r="G5" s="480">
        <v>2015</v>
      </c>
    </row>
    <row r="6" spans="1:7" ht="14.4" customHeight="1" thickBot="1" x14ac:dyDescent="0.35">
      <c r="A6" s="474" t="s">
        <v>4262</v>
      </c>
      <c r="B6" s="481">
        <v>70234</v>
      </c>
      <c r="C6" s="481">
        <v>84950</v>
      </c>
      <c r="D6" s="481">
        <v>87645</v>
      </c>
      <c r="E6" s="472">
        <v>28592147</v>
      </c>
      <c r="F6" s="472">
        <v>34234041</v>
      </c>
      <c r="G6" s="482">
        <v>39847878</v>
      </c>
    </row>
    <row r="7" spans="1:7" ht="14.4" customHeight="1" x14ac:dyDescent="0.3">
      <c r="A7" s="478" t="s">
        <v>4259</v>
      </c>
    </row>
    <row r="8" spans="1:7" ht="14.4" customHeight="1" x14ac:dyDescent="0.3">
      <c r="A8" s="479" t="s">
        <v>4260</v>
      </c>
    </row>
    <row r="9" spans="1:7" ht="14.4" customHeight="1" x14ac:dyDescent="0.3">
      <c r="A9" s="478" t="s">
        <v>4261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83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05" bestFit="1" customWidth="1"/>
    <col min="2" max="2" width="6.109375" style="105" customWidth="1"/>
    <col min="3" max="3" width="2.109375" style="105" bestFit="1" customWidth="1"/>
    <col min="4" max="4" width="8" style="105" customWidth="1"/>
    <col min="5" max="5" width="50.88671875" style="105" bestFit="1" customWidth="1"/>
    <col min="6" max="7" width="11.109375" style="180" customWidth="1"/>
    <col min="8" max="9" width="9.33203125" style="105" hidden="1" customWidth="1"/>
    <col min="10" max="11" width="11.109375" style="180" customWidth="1"/>
    <col min="12" max="13" width="9.33203125" style="105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5"/>
  </cols>
  <sheetData>
    <row r="1" spans="1:17" ht="18.600000000000001" customHeight="1" thickBot="1" x14ac:dyDescent="0.4">
      <c r="A1" s="293" t="s">
        <v>4419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ht="14.4" customHeight="1" thickBot="1" x14ac:dyDescent="0.35">
      <c r="A2" s="202" t="s">
        <v>247</v>
      </c>
      <c r="B2" s="288"/>
      <c r="C2" s="106"/>
      <c r="D2" s="281"/>
      <c r="E2" s="106"/>
      <c r="F2" s="196"/>
      <c r="G2" s="196"/>
      <c r="H2" s="106"/>
      <c r="I2" s="106"/>
      <c r="J2" s="196"/>
      <c r="K2" s="196"/>
      <c r="L2" s="106"/>
      <c r="M2" s="106"/>
      <c r="N2" s="196"/>
      <c r="O2" s="196"/>
      <c r="P2" s="197"/>
      <c r="Q2" s="196"/>
    </row>
    <row r="3" spans="1:17" ht="14.4" customHeight="1" thickBot="1" x14ac:dyDescent="0.35">
      <c r="E3" s="63" t="s">
        <v>112</v>
      </c>
      <c r="F3" s="77">
        <f t="shared" ref="F3:O3" si="0">SUBTOTAL(9,F6:F1048576)</f>
        <v>70234</v>
      </c>
      <c r="G3" s="78">
        <f t="shared" si="0"/>
        <v>28592147</v>
      </c>
      <c r="H3" s="58"/>
      <c r="I3" s="58"/>
      <c r="J3" s="78">
        <f t="shared" si="0"/>
        <v>84950</v>
      </c>
      <c r="K3" s="78">
        <f t="shared" si="0"/>
        <v>34234041</v>
      </c>
      <c r="L3" s="58"/>
      <c r="M3" s="58"/>
      <c r="N3" s="78">
        <f t="shared" si="0"/>
        <v>87645</v>
      </c>
      <c r="O3" s="78">
        <f t="shared" si="0"/>
        <v>39847878</v>
      </c>
      <c r="P3" s="59">
        <f>IF(G3=0,0,O3/G3)</f>
        <v>1.3936651207060455</v>
      </c>
      <c r="Q3" s="79">
        <f>IF(N3=0,0,O3/N3)</f>
        <v>454.65089851103886</v>
      </c>
    </row>
    <row r="4" spans="1:17" ht="14.4" customHeight="1" x14ac:dyDescent="0.3">
      <c r="A4" s="349" t="s">
        <v>81</v>
      </c>
      <c r="B4" s="356" t="s">
        <v>0</v>
      </c>
      <c r="C4" s="350" t="s">
        <v>82</v>
      </c>
      <c r="D4" s="355" t="s">
        <v>57</v>
      </c>
      <c r="E4" s="351" t="s">
        <v>56</v>
      </c>
      <c r="F4" s="352">
        <v>2013</v>
      </c>
      <c r="G4" s="353"/>
      <c r="H4" s="76"/>
      <c r="I4" s="76"/>
      <c r="J4" s="352">
        <v>2014</v>
      </c>
      <c r="K4" s="353"/>
      <c r="L4" s="76"/>
      <c r="M4" s="76"/>
      <c r="N4" s="352">
        <v>2015</v>
      </c>
      <c r="O4" s="353"/>
      <c r="P4" s="354" t="s">
        <v>2</v>
      </c>
      <c r="Q4" s="348" t="s">
        <v>84</v>
      </c>
    </row>
    <row r="5" spans="1:17" ht="14.4" customHeight="1" thickBot="1" x14ac:dyDescent="0.35">
      <c r="A5" s="483"/>
      <c r="B5" s="484"/>
      <c r="C5" s="485"/>
      <c r="D5" s="486"/>
      <c r="E5" s="487"/>
      <c r="F5" s="488" t="s">
        <v>58</v>
      </c>
      <c r="G5" s="489" t="s">
        <v>14</v>
      </c>
      <c r="H5" s="490"/>
      <c r="I5" s="490"/>
      <c r="J5" s="488" t="s">
        <v>58</v>
      </c>
      <c r="K5" s="489" t="s">
        <v>14</v>
      </c>
      <c r="L5" s="490"/>
      <c r="M5" s="490"/>
      <c r="N5" s="488" t="s">
        <v>58</v>
      </c>
      <c r="O5" s="489" t="s">
        <v>14</v>
      </c>
      <c r="P5" s="491"/>
      <c r="Q5" s="492"/>
    </row>
    <row r="6" spans="1:17" ht="14.4" customHeight="1" x14ac:dyDescent="0.3">
      <c r="A6" s="401" t="s">
        <v>4264</v>
      </c>
      <c r="B6" s="402" t="s">
        <v>441</v>
      </c>
      <c r="C6" s="402" t="s">
        <v>4265</v>
      </c>
      <c r="D6" s="402" t="s">
        <v>4266</v>
      </c>
      <c r="E6" s="402" t="s">
        <v>4267</v>
      </c>
      <c r="F6" s="405">
        <v>131</v>
      </c>
      <c r="G6" s="405">
        <v>154580</v>
      </c>
      <c r="H6" s="402">
        <v>1</v>
      </c>
      <c r="I6" s="402">
        <v>1180</v>
      </c>
      <c r="J6" s="405">
        <v>190</v>
      </c>
      <c r="K6" s="405">
        <v>222164</v>
      </c>
      <c r="L6" s="402">
        <v>1.4372105058869193</v>
      </c>
      <c r="M6" s="402">
        <v>1169.2842105263157</v>
      </c>
      <c r="N6" s="405">
        <v>174</v>
      </c>
      <c r="O6" s="405">
        <v>206016</v>
      </c>
      <c r="P6" s="426">
        <v>1.332746797774615</v>
      </c>
      <c r="Q6" s="406">
        <v>1184</v>
      </c>
    </row>
    <row r="7" spans="1:17" ht="14.4" customHeight="1" x14ac:dyDescent="0.3">
      <c r="A7" s="407" t="s">
        <v>4264</v>
      </c>
      <c r="B7" s="408" t="s">
        <v>441</v>
      </c>
      <c r="C7" s="408" t="s">
        <v>4265</v>
      </c>
      <c r="D7" s="408" t="s">
        <v>4268</v>
      </c>
      <c r="E7" s="408" t="s">
        <v>4269</v>
      </c>
      <c r="F7" s="411">
        <v>191</v>
      </c>
      <c r="G7" s="411">
        <v>738024</v>
      </c>
      <c r="H7" s="408">
        <v>1</v>
      </c>
      <c r="I7" s="408">
        <v>3864</v>
      </c>
      <c r="J7" s="411">
        <v>206</v>
      </c>
      <c r="K7" s="411">
        <v>704628</v>
      </c>
      <c r="L7" s="408">
        <v>0.95474943904263276</v>
      </c>
      <c r="M7" s="408">
        <v>3420.5242718446602</v>
      </c>
      <c r="N7" s="411">
        <v>146</v>
      </c>
      <c r="O7" s="411">
        <v>566626</v>
      </c>
      <c r="P7" s="493">
        <v>0.76776094002363071</v>
      </c>
      <c r="Q7" s="412">
        <v>3881</v>
      </c>
    </row>
    <row r="8" spans="1:17" ht="14.4" customHeight="1" x14ac:dyDescent="0.3">
      <c r="A8" s="407" t="s">
        <v>4264</v>
      </c>
      <c r="B8" s="408" t="s">
        <v>441</v>
      </c>
      <c r="C8" s="408" t="s">
        <v>4265</v>
      </c>
      <c r="D8" s="408" t="s">
        <v>4270</v>
      </c>
      <c r="E8" s="408" t="s">
        <v>4271</v>
      </c>
      <c r="F8" s="411">
        <v>273</v>
      </c>
      <c r="G8" s="411">
        <v>177450</v>
      </c>
      <c r="H8" s="408">
        <v>1</v>
      </c>
      <c r="I8" s="408">
        <v>650</v>
      </c>
      <c r="J8" s="411">
        <v>286</v>
      </c>
      <c r="K8" s="411">
        <v>186389</v>
      </c>
      <c r="L8" s="408">
        <v>1.0503747534516765</v>
      </c>
      <c r="M8" s="408">
        <v>651.70979020979019</v>
      </c>
      <c r="N8" s="411">
        <v>272</v>
      </c>
      <c r="O8" s="411">
        <v>177888</v>
      </c>
      <c r="P8" s="493">
        <v>1.0024683009298394</v>
      </c>
      <c r="Q8" s="412">
        <v>654</v>
      </c>
    </row>
    <row r="9" spans="1:17" ht="14.4" customHeight="1" x14ac:dyDescent="0.3">
      <c r="A9" s="407" t="s">
        <v>4264</v>
      </c>
      <c r="B9" s="408" t="s">
        <v>441</v>
      </c>
      <c r="C9" s="408" t="s">
        <v>4265</v>
      </c>
      <c r="D9" s="408" t="s">
        <v>4272</v>
      </c>
      <c r="E9" s="408" t="s">
        <v>4273</v>
      </c>
      <c r="F9" s="411"/>
      <c r="G9" s="411"/>
      <c r="H9" s="408"/>
      <c r="I9" s="408"/>
      <c r="J9" s="411"/>
      <c r="K9" s="411"/>
      <c r="L9" s="408"/>
      <c r="M9" s="408"/>
      <c r="N9" s="411">
        <v>3</v>
      </c>
      <c r="O9" s="411">
        <v>954</v>
      </c>
      <c r="P9" s="493"/>
      <c r="Q9" s="412">
        <v>318</v>
      </c>
    </row>
    <row r="10" spans="1:17" ht="14.4" customHeight="1" x14ac:dyDescent="0.3">
      <c r="A10" s="407" t="s">
        <v>4264</v>
      </c>
      <c r="B10" s="408" t="s">
        <v>441</v>
      </c>
      <c r="C10" s="408" t="s">
        <v>4265</v>
      </c>
      <c r="D10" s="408" t="s">
        <v>4274</v>
      </c>
      <c r="E10" s="408" t="s">
        <v>4275</v>
      </c>
      <c r="F10" s="411">
        <v>50</v>
      </c>
      <c r="G10" s="411">
        <v>49450</v>
      </c>
      <c r="H10" s="408">
        <v>1</v>
      </c>
      <c r="I10" s="408">
        <v>989</v>
      </c>
      <c r="J10" s="411">
        <v>94</v>
      </c>
      <c r="K10" s="411">
        <v>82016</v>
      </c>
      <c r="L10" s="408">
        <v>1.6585642062689585</v>
      </c>
      <c r="M10" s="408">
        <v>872.51063829787233</v>
      </c>
      <c r="N10" s="411">
        <v>46</v>
      </c>
      <c r="O10" s="411">
        <v>46690</v>
      </c>
      <c r="P10" s="493">
        <v>0.94418604651162785</v>
      </c>
      <c r="Q10" s="412">
        <v>1015</v>
      </c>
    </row>
    <row r="11" spans="1:17" ht="14.4" customHeight="1" x14ac:dyDescent="0.3">
      <c r="A11" s="407" t="s">
        <v>4264</v>
      </c>
      <c r="B11" s="408" t="s">
        <v>441</v>
      </c>
      <c r="C11" s="408" t="s">
        <v>4265</v>
      </c>
      <c r="D11" s="408" t="s">
        <v>4276</v>
      </c>
      <c r="E11" s="408" t="s">
        <v>4277</v>
      </c>
      <c r="F11" s="411">
        <v>5</v>
      </c>
      <c r="G11" s="411">
        <v>5105</v>
      </c>
      <c r="H11" s="408">
        <v>1</v>
      </c>
      <c r="I11" s="408">
        <v>1021</v>
      </c>
      <c r="J11" s="411">
        <v>9</v>
      </c>
      <c r="K11" s="411">
        <v>9264</v>
      </c>
      <c r="L11" s="408">
        <v>1.8146914789422135</v>
      </c>
      <c r="M11" s="408">
        <v>1029.3333333333333</v>
      </c>
      <c r="N11" s="411">
        <v>6</v>
      </c>
      <c r="O11" s="411">
        <v>6258</v>
      </c>
      <c r="P11" s="493">
        <v>1.2258570029382958</v>
      </c>
      <c r="Q11" s="412">
        <v>1043</v>
      </c>
    </row>
    <row r="12" spans="1:17" ht="14.4" customHeight="1" x14ac:dyDescent="0.3">
      <c r="A12" s="407" t="s">
        <v>4264</v>
      </c>
      <c r="B12" s="408" t="s">
        <v>441</v>
      </c>
      <c r="C12" s="408" t="s">
        <v>4265</v>
      </c>
      <c r="D12" s="408" t="s">
        <v>4278</v>
      </c>
      <c r="E12" s="408" t="s">
        <v>4279</v>
      </c>
      <c r="F12" s="411">
        <v>388</v>
      </c>
      <c r="G12" s="411">
        <v>320488</v>
      </c>
      <c r="H12" s="408">
        <v>1</v>
      </c>
      <c r="I12" s="408">
        <v>826</v>
      </c>
      <c r="J12" s="411">
        <v>430</v>
      </c>
      <c r="K12" s="411">
        <v>352676</v>
      </c>
      <c r="L12" s="408">
        <v>1.1004343376351065</v>
      </c>
      <c r="M12" s="408">
        <v>820.17674418604656</v>
      </c>
      <c r="N12" s="411">
        <v>336</v>
      </c>
      <c r="O12" s="411">
        <v>279216</v>
      </c>
      <c r="P12" s="493">
        <v>0.87122138738423904</v>
      </c>
      <c r="Q12" s="412">
        <v>831</v>
      </c>
    </row>
    <row r="13" spans="1:17" ht="14.4" customHeight="1" x14ac:dyDescent="0.3">
      <c r="A13" s="407" t="s">
        <v>4264</v>
      </c>
      <c r="B13" s="408" t="s">
        <v>441</v>
      </c>
      <c r="C13" s="408" t="s">
        <v>4265</v>
      </c>
      <c r="D13" s="408" t="s">
        <v>4280</v>
      </c>
      <c r="E13" s="408" t="s">
        <v>4281</v>
      </c>
      <c r="F13" s="411">
        <v>4</v>
      </c>
      <c r="G13" s="411">
        <v>796</v>
      </c>
      <c r="H13" s="408">
        <v>1</v>
      </c>
      <c r="I13" s="408">
        <v>199</v>
      </c>
      <c r="J13" s="411">
        <v>5</v>
      </c>
      <c r="K13" s="411">
        <v>1007</v>
      </c>
      <c r="L13" s="408">
        <v>1.2650753768844221</v>
      </c>
      <c r="M13" s="408">
        <v>201.4</v>
      </c>
      <c r="N13" s="411">
        <v>8</v>
      </c>
      <c r="O13" s="411">
        <v>1624</v>
      </c>
      <c r="P13" s="493">
        <v>2.0402010050251258</v>
      </c>
      <c r="Q13" s="412">
        <v>203</v>
      </c>
    </row>
    <row r="14" spans="1:17" ht="14.4" customHeight="1" x14ac:dyDescent="0.3">
      <c r="A14" s="407" t="s">
        <v>4264</v>
      </c>
      <c r="B14" s="408" t="s">
        <v>441</v>
      </c>
      <c r="C14" s="408" t="s">
        <v>4265</v>
      </c>
      <c r="D14" s="408" t="s">
        <v>4282</v>
      </c>
      <c r="E14" s="408" t="s">
        <v>4283</v>
      </c>
      <c r="F14" s="411">
        <v>66</v>
      </c>
      <c r="G14" s="411">
        <v>53394</v>
      </c>
      <c r="H14" s="408">
        <v>1</v>
      </c>
      <c r="I14" s="408">
        <v>809</v>
      </c>
      <c r="J14" s="411">
        <v>154</v>
      </c>
      <c r="K14" s="411">
        <v>124798</v>
      </c>
      <c r="L14" s="408">
        <v>2.3373038169082667</v>
      </c>
      <c r="M14" s="408">
        <v>810.37662337662334</v>
      </c>
      <c r="N14" s="411">
        <v>203</v>
      </c>
      <c r="O14" s="411">
        <v>164836</v>
      </c>
      <c r="P14" s="493">
        <v>3.0871633516874555</v>
      </c>
      <c r="Q14" s="412">
        <v>812</v>
      </c>
    </row>
    <row r="15" spans="1:17" ht="14.4" customHeight="1" x14ac:dyDescent="0.3">
      <c r="A15" s="407" t="s">
        <v>4264</v>
      </c>
      <c r="B15" s="408" t="s">
        <v>441</v>
      </c>
      <c r="C15" s="408" t="s">
        <v>4265</v>
      </c>
      <c r="D15" s="408" t="s">
        <v>4284</v>
      </c>
      <c r="E15" s="408" t="s">
        <v>4285</v>
      </c>
      <c r="F15" s="411">
        <v>66</v>
      </c>
      <c r="G15" s="411">
        <v>53394</v>
      </c>
      <c r="H15" s="408">
        <v>1</v>
      </c>
      <c r="I15" s="408">
        <v>809</v>
      </c>
      <c r="J15" s="411">
        <v>154</v>
      </c>
      <c r="K15" s="411">
        <v>124798</v>
      </c>
      <c r="L15" s="408">
        <v>2.3373038169082667</v>
      </c>
      <c r="M15" s="408">
        <v>810.37662337662334</v>
      </c>
      <c r="N15" s="411">
        <v>203</v>
      </c>
      <c r="O15" s="411">
        <v>164836</v>
      </c>
      <c r="P15" s="493">
        <v>3.0871633516874555</v>
      </c>
      <c r="Q15" s="412">
        <v>812</v>
      </c>
    </row>
    <row r="16" spans="1:17" ht="14.4" customHeight="1" x14ac:dyDescent="0.3">
      <c r="A16" s="407" t="s">
        <v>4264</v>
      </c>
      <c r="B16" s="408" t="s">
        <v>441</v>
      </c>
      <c r="C16" s="408" t="s">
        <v>4265</v>
      </c>
      <c r="D16" s="408" t="s">
        <v>4286</v>
      </c>
      <c r="E16" s="408" t="s">
        <v>4287</v>
      </c>
      <c r="F16" s="411">
        <v>2913</v>
      </c>
      <c r="G16" s="411">
        <v>483558</v>
      </c>
      <c r="H16" s="408">
        <v>1</v>
      </c>
      <c r="I16" s="408">
        <v>166</v>
      </c>
      <c r="J16" s="411">
        <v>3216</v>
      </c>
      <c r="K16" s="411">
        <v>533406</v>
      </c>
      <c r="L16" s="408">
        <v>1.103085875944561</v>
      </c>
      <c r="M16" s="408">
        <v>165.86007462686567</v>
      </c>
      <c r="N16" s="411">
        <v>2839</v>
      </c>
      <c r="O16" s="411">
        <v>474113</v>
      </c>
      <c r="P16" s="493">
        <v>0.98046769984159088</v>
      </c>
      <c r="Q16" s="412">
        <v>167</v>
      </c>
    </row>
    <row r="17" spans="1:17" ht="14.4" customHeight="1" x14ac:dyDescent="0.3">
      <c r="A17" s="407" t="s">
        <v>4264</v>
      </c>
      <c r="B17" s="408" t="s">
        <v>441</v>
      </c>
      <c r="C17" s="408" t="s">
        <v>4265</v>
      </c>
      <c r="D17" s="408" t="s">
        <v>4288</v>
      </c>
      <c r="E17" s="408" t="s">
        <v>4289</v>
      </c>
      <c r="F17" s="411">
        <v>1891</v>
      </c>
      <c r="G17" s="411">
        <v>325252</v>
      </c>
      <c r="H17" s="408">
        <v>1</v>
      </c>
      <c r="I17" s="408">
        <v>172</v>
      </c>
      <c r="J17" s="411">
        <v>2212</v>
      </c>
      <c r="K17" s="411">
        <v>381066</v>
      </c>
      <c r="L17" s="408">
        <v>1.171602326811211</v>
      </c>
      <c r="M17" s="408">
        <v>172.27215189873417</v>
      </c>
      <c r="N17" s="411">
        <v>2170</v>
      </c>
      <c r="O17" s="411">
        <v>375410</v>
      </c>
      <c r="P17" s="493">
        <v>1.1542127335112466</v>
      </c>
      <c r="Q17" s="412">
        <v>173</v>
      </c>
    </row>
    <row r="18" spans="1:17" ht="14.4" customHeight="1" x14ac:dyDescent="0.3">
      <c r="A18" s="407" t="s">
        <v>4264</v>
      </c>
      <c r="B18" s="408" t="s">
        <v>441</v>
      </c>
      <c r="C18" s="408" t="s">
        <v>4265</v>
      </c>
      <c r="D18" s="408" t="s">
        <v>4290</v>
      </c>
      <c r="E18" s="408" t="s">
        <v>4291</v>
      </c>
      <c r="F18" s="411">
        <v>2121</v>
      </c>
      <c r="G18" s="411">
        <v>740229</v>
      </c>
      <c r="H18" s="408">
        <v>1</v>
      </c>
      <c r="I18" s="408">
        <v>349</v>
      </c>
      <c r="J18" s="411">
        <v>2462</v>
      </c>
      <c r="K18" s="411">
        <v>855870</v>
      </c>
      <c r="L18" s="408">
        <v>1.1562232768508123</v>
      </c>
      <c r="M18" s="408">
        <v>347.63200649878149</v>
      </c>
      <c r="N18" s="411">
        <v>2459</v>
      </c>
      <c r="O18" s="411">
        <v>863109</v>
      </c>
      <c r="P18" s="493">
        <v>1.1660026829535184</v>
      </c>
      <c r="Q18" s="412">
        <v>351</v>
      </c>
    </row>
    <row r="19" spans="1:17" ht="14.4" customHeight="1" x14ac:dyDescent="0.3">
      <c r="A19" s="407" t="s">
        <v>4264</v>
      </c>
      <c r="B19" s="408" t="s">
        <v>441</v>
      </c>
      <c r="C19" s="408" t="s">
        <v>4265</v>
      </c>
      <c r="D19" s="408" t="s">
        <v>4292</v>
      </c>
      <c r="E19" s="408" t="s">
        <v>4293</v>
      </c>
      <c r="F19" s="411">
        <v>643</v>
      </c>
      <c r="G19" s="411">
        <v>120884</v>
      </c>
      <c r="H19" s="408">
        <v>1</v>
      </c>
      <c r="I19" s="408">
        <v>188</v>
      </c>
      <c r="J19" s="411">
        <v>730</v>
      </c>
      <c r="K19" s="411">
        <v>137275</v>
      </c>
      <c r="L19" s="408">
        <v>1.1355927997088118</v>
      </c>
      <c r="M19" s="408">
        <v>188.04794520547946</v>
      </c>
      <c r="N19" s="411">
        <v>764</v>
      </c>
      <c r="O19" s="411">
        <v>144396</v>
      </c>
      <c r="P19" s="493">
        <v>1.1945005128883888</v>
      </c>
      <c r="Q19" s="412">
        <v>189</v>
      </c>
    </row>
    <row r="20" spans="1:17" ht="14.4" customHeight="1" x14ac:dyDescent="0.3">
      <c r="A20" s="407" t="s">
        <v>4264</v>
      </c>
      <c r="B20" s="408" t="s">
        <v>441</v>
      </c>
      <c r="C20" s="408" t="s">
        <v>4265</v>
      </c>
      <c r="D20" s="408" t="s">
        <v>4294</v>
      </c>
      <c r="E20" s="408" t="s">
        <v>4295</v>
      </c>
      <c r="F20" s="411">
        <v>2243</v>
      </c>
      <c r="G20" s="411">
        <v>1841503</v>
      </c>
      <c r="H20" s="408">
        <v>1</v>
      </c>
      <c r="I20" s="408">
        <v>821</v>
      </c>
      <c r="J20" s="411">
        <v>2523</v>
      </c>
      <c r="K20" s="411">
        <v>2072924</v>
      </c>
      <c r="L20" s="408">
        <v>1.1256696296449151</v>
      </c>
      <c r="M20" s="408">
        <v>821.61078081648827</v>
      </c>
      <c r="N20" s="411">
        <v>2528</v>
      </c>
      <c r="O20" s="411">
        <v>2078016</v>
      </c>
      <c r="P20" s="493">
        <v>1.1284347622567001</v>
      </c>
      <c r="Q20" s="412">
        <v>822</v>
      </c>
    </row>
    <row r="21" spans="1:17" ht="14.4" customHeight="1" x14ac:dyDescent="0.3">
      <c r="A21" s="407" t="s">
        <v>4264</v>
      </c>
      <c r="B21" s="408" t="s">
        <v>441</v>
      </c>
      <c r="C21" s="408" t="s">
        <v>4265</v>
      </c>
      <c r="D21" s="408" t="s">
        <v>4296</v>
      </c>
      <c r="E21" s="408" t="s">
        <v>4297</v>
      </c>
      <c r="F21" s="411">
        <v>77</v>
      </c>
      <c r="G21" s="411">
        <v>106645</v>
      </c>
      <c r="H21" s="408">
        <v>1</v>
      </c>
      <c r="I21" s="408">
        <v>1385</v>
      </c>
      <c r="J21" s="411">
        <v>66</v>
      </c>
      <c r="K21" s="411">
        <v>91441</v>
      </c>
      <c r="L21" s="408">
        <v>0.85743354118805382</v>
      </c>
      <c r="M21" s="408">
        <v>1385.469696969697</v>
      </c>
      <c r="N21" s="411">
        <v>73</v>
      </c>
      <c r="O21" s="411">
        <v>101178</v>
      </c>
      <c r="P21" s="493">
        <v>0.94873646209386286</v>
      </c>
      <c r="Q21" s="412">
        <v>1386</v>
      </c>
    </row>
    <row r="22" spans="1:17" ht="14.4" customHeight="1" x14ac:dyDescent="0.3">
      <c r="A22" s="407" t="s">
        <v>4264</v>
      </c>
      <c r="B22" s="408" t="s">
        <v>441</v>
      </c>
      <c r="C22" s="408" t="s">
        <v>4265</v>
      </c>
      <c r="D22" s="408" t="s">
        <v>4298</v>
      </c>
      <c r="E22" s="408" t="s">
        <v>4299</v>
      </c>
      <c r="F22" s="411">
        <v>1525</v>
      </c>
      <c r="G22" s="411">
        <v>831125</v>
      </c>
      <c r="H22" s="408">
        <v>1</v>
      </c>
      <c r="I22" s="408">
        <v>545</v>
      </c>
      <c r="J22" s="411">
        <v>1732</v>
      </c>
      <c r="K22" s="411">
        <v>941682</v>
      </c>
      <c r="L22" s="408">
        <v>1.1330209053993081</v>
      </c>
      <c r="M22" s="408">
        <v>543.69630484988454</v>
      </c>
      <c r="N22" s="411">
        <v>1751</v>
      </c>
      <c r="O22" s="411">
        <v>957797</v>
      </c>
      <c r="P22" s="493">
        <v>1.1524102872612423</v>
      </c>
      <c r="Q22" s="412">
        <v>547</v>
      </c>
    </row>
    <row r="23" spans="1:17" ht="14.4" customHeight="1" x14ac:dyDescent="0.3">
      <c r="A23" s="407" t="s">
        <v>4264</v>
      </c>
      <c r="B23" s="408" t="s">
        <v>441</v>
      </c>
      <c r="C23" s="408" t="s">
        <v>4265</v>
      </c>
      <c r="D23" s="408" t="s">
        <v>4300</v>
      </c>
      <c r="E23" s="408" t="s">
        <v>4301</v>
      </c>
      <c r="F23" s="411">
        <v>205</v>
      </c>
      <c r="G23" s="411">
        <v>133250</v>
      </c>
      <c r="H23" s="408">
        <v>1</v>
      </c>
      <c r="I23" s="408">
        <v>650</v>
      </c>
      <c r="J23" s="411">
        <v>198</v>
      </c>
      <c r="K23" s="411">
        <v>126204</v>
      </c>
      <c r="L23" s="408">
        <v>0.94712195121951215</v>
      </c>
      <c r="M23" s="408">
        <v>637.39393939393938</v>
      </c>
      <c r="N23" s="411">
        <v>217</v>
      </c>
      <c r="O23" s="411">
        <v>141484</v>
      </c>
      <c r="P23" s="493">
        <v>1.0617936210131331</v>
      </c>
      <c r="Q23" s="412">
        <v>652</v>
      </c>
    </row>
    <row r="24" spans="1:17" ht="14.4" customHeight="1" x14ac:dyDescent="0.3">
      <c r="A24" s="407" t="s">
        <v>4264</v>
      </c>
      <c r="B24" s="408" t="s">
        <v>441</v>
      </c>
      <c r="C24" s="408" t="s">
        <v>4265</v>
      </c>
      <c r="D24" s="408" t="s">
        <v>4302</v>
      </c>
      <c r="E24" s="408" t="s">
        <v>4303</v>
      </c>
      <c r="F24" s="411">
        <v>205</v>
      </c>
      <c r="G24" s="411">
        <v>133250</v>
      </c>
      <c r="H24" s="408">
        <v>1</v>
      </c>
      <c r="I24" s="408">
        <v>650</v>
      </c>
      <c r="J24" s="411">
        <v>198</v>
      </c>
      <c r="K24" s="411">
        <v>126204</v>
      </c>
      <c r="L24" s="408">
        <v>0.94712195121951215</v>
      </c>
      <c r="M24" s="408">
        <v>637.39393939393938</v>
      </c>
      <c r="N24" s="411">
        <v>217</v>
      </c>
      <c r="O24" s="411">
        <v>141484</v>
      </c>
      <c r="P24" s="493">
        <v>1.0617936210131331</v>
      </c>
      <c r="Q24" s="412">
        <v>652</v>
      </c>
    </row>
    <row r="25" spans="1:17" ht="14.4" customHeight="1" x14ac:dyDescent="0.3">
      <c r="A25" s="407" t="s">
        <v>4264</v>
      </c>
      <c r="B25" s="408" t="s">
        <v>441</v>
      </c>
      <c r="C25" s="408" t="s">
        <v>4265</v>
      </c>
      <c r="D25" s="408" t="s">
        <v>4304</v>
      </c>
      <c r="E25" s="408" t="s">
        <v>4305</v>
      </c>
      <c r="F25" s="411">
        <v>212</v>
      </c>
      <c r="G25" s="411">
        <v>142888</v>
      </c>
      <c r="H25" s="408">
        <v>1</v>
      </c>
      <c r="I25" s="408">
        <v>674</v>
      </c>
      <c r="J25" s="411">
        <v>245</v>
      </c>
      <c r="K25" s="411">
        <v>165273</v>
      </c>
      <c r="L25" s="408">
        <v>1.1566611611891831</v>
      </c>
      <c r="M25" s="408">
        <v>674.5836734693878</v>
      </c>
      <c r="N25" s="411">
        <v>258</v>
      </c>
      <c r="O25" s="411">
        <v>174408</v>
      </c>
      <c r="P25" s="493">
        <v>1.2205923520519568</v>
      </c>
      <c r="Q25" s="412">
        <v>676</v>
      </c>
    </row>
    <row r="26" spans="1:17" ht="14.4" customHeight="1" x14ac:dyDescent="0.3">
      <c r="A26" s="407" t="s">
        <v>4264</v>
      </c>
      <c r="B26" s="408" t="s">
        <v>441</v>
      </c>
      <c r="C26" s="408" t="s">
        <v>4265</v>
      </c>
      <c r="D26" s="408" t="s">
        <v>4306</v>
      </c>
      <c r="E26" s="408" t="s">
        <v>4307</v>
      </c>
      <c r="F26" s="411">
        <v>251</v>
      </c>
      <c r="G26" s="411">
        <v>127759</v>
      </c>
      <c r="H26" s="408">
        <v>1</v>
      </c>
      <c r="I26" s="408">
        <v>509</v>
      </c>
      <c r="J26" s="411">
        <v>288</v>
      </c>
      <c r="K26" s="411">
        <v>146773</v>
      </c>
      <c r="L26" s="408">
        <v>1.1488270885025713</v>
      </c>
      <c r="M26" s="408">
        <v>509.62847222222223</v>
      </c>
      <c r="N26" s="411">
        <v>299</v>
      </c>
      <c r="O26" s="411">
        <v>152789</v>
      </c>
      <c r="P26" s="493">
        <v>1.1959157476185631</v>
      </c>
      <c r="Q26" s="412">
        <v>511</v>
      </c>
    </row>
    <row r="27" spans="1:17" ht="14.4" customHeight="1" x14ac:dyDescent="0.3">
      <c r="A27" s="407" t="s">
        <v>4264</v>
      </c>
      <c r="B27" s="408" t="s">
        <v>441</v>
      </c>
      <c r="C27" s="408" t="s">
        <v>4265</v>
      </c>
      <c r="D27" s="408" t="s">
        <v>4308</v>
      </c>
      <c r="E27" s="408" t="s">
        <v>4309</v>
      </c>
      <c r="F27" s="411">
        <v>251</v>
      </c>
      <c r="G27" s="411">
        <v>105169</v>
      </c>
      <c r="H27" s="408">
        <v>1</v>
      </c>
      <c r="I27" s="408">
        <v>419</v>
      </c>
      <c r="J27" s="411">
        <v>288</v>
      </c>
      <c r="K27" s="411">
        <v>120853</v>
      </c>
      <c r="L27" s="408">
        <v>1.1491313980355429</v>
      </c>
      <c r="M27" s="408">
        <v>419.62847222222223</v>
      </c>
      <c r="N27" s="411">
        <v>299</v>
      </c>
      <c r="O27" s="411">
        <v>125879</v>
      </c>
      <c r="P27" s="493">
        <v>1.1969211459650657</v>
      </c>
      <c r="Q27" s="412">
        <v>421</v>
      </c>
    </row>
    <row r="28" spans="1:17" ht="14.4" customHeight="1" x14ac:dyDescent="0.3">
      <c r="A28" s="407" t="s">
        <v>4264</v>
      </c>
      <c r="B28" s="408" t="s">
        <v>441</v>
      </c>
      <c r="C28" s="408" t="s">
        <v>4265</v>
      </c>
      <c r="D28" s="408" t="s">
        <v>4310</v>
      </c>
      <c r="E28" s="408" t="s">
        <v>4311</v>
      </c>
      <c r="F28" s="411">
        <v>2391</v>
      </c>
      <c r="G28" s="411">
        <v>822504</v>
      </c>
      <c r="H28" s="408">
        <v>1</v>
      </c>
      <c r="I28" s="408">
        <v>344</v>
      </c>
      <c r="J28" s="411">
        <v>2489</v>
      </c>
      <c r="K28" s="411">
        <v>857744</v>
      </c>
      <c r="L28" s="408">
        <v>1.0428447764387772</v>
      </c>
      <c r="M28" s="408">
        <v>344.61390116512655</v>
      </c>
      <c r="N28" s="411">
        <v>2734</v>
      </c>
      <c r="O28" s="411">
        <v>948698</v>
      </c>
      <c r="P28" s="493">
        <v>1.1534266094754555</v>
      </c>
      <c r="Q28" s="412">
        <v>347</v>
      </c>
    </row>
    <row r="29" spans="1:17" ht="14.4" customHeight="1" x14ac:dyDescent="0.3">
      <c r="A29" s="407" t="s">
        <v>4264</v>
      </c>
      <c r="B29" s="408" t="s">
        <v>441</v>
      </c>
      <c r="C29" s="408" t="s">
        <v>4265</v>
      </c>
      <c r="D29" s="408" t="s">
        <v>4312</v>
      </c>
      <c r="E29" s="408" t="s">
        <v>4313</v>
      </c>
      <c r="F29" s="411">
        <v>463</v>
      </c>
      <c r="G29" s="411">
        <v>100471</v>
      </c>
      <c r="H29" s="408">
        <v>1</v>
      </c>
      <c r="I29" s="408">
        <v>217</v>
      </c>
      <c r="J29" s="411">
        <v>489</v>
      </c>
      <c r="K29" s="411">
        <v>101617</v>
      </c>
      <c r="L29" s="408">
        <v>1.0114062764379772</v>
      </c>
      <c r="M29" s="408">
        <v>207.80572597137015</v>
      </c>
      <c r="N29" s="411">
        <v>413</v>
      </c>
      <c r="O29" s="411">
        <v>90447</v>
      </c>
      <c r="P29" s="493">
        <v>0.90022991709050371</v>
      </c>
      <c r="Q29" s="412">
        <v>219</v>
      </c>
    </row>
    <row r="30" spans="1:17" ht="14.4" customHeight="1" x14ac:dyDescent="0.3">
      <c r="A30" s="407" t="s">
        <v>4264</v>
      </c>
      <c r="B30" s="408" t="s">
        <v>441</v>
      </c>
      <c r="C30" s="408" t="s">
        <v>4265</v>
      </c>
      <c r="D30" s="408" t="s">
        <v>4314</v>
      </c>
      <c r="E30" s="408" t="s">
        <v>4315</v>
      </c>
      <c r="F30" s="411">
        <v>144</v>
      </c>
      <c r="G30" s="411">
        <v>71568</v>
      </c>
      <c r="H30" s="408">
        <v>1</v>
      </c>
      <c r="I30" s="408">
        <v>497</v>
      </c>
      <c r="J30" s="411">
        <v>178</v>
      </c>
      <c r="K30" s="411">
        <v>88906</v>
      </c>
      <c r="L30" s="408">
        <v>1.2422591102168568</v>
      </c>
      <c r="M30" s="408">
        <v>499.47191011235952</v>
      </c>
      <c r="N30" s="411">
        <v>100</v>
      </c>
      <c r="O30" s="411">
        <v>50300</v>
      </c>
      <c r="P30" s="493">
        <v>0.70282807958864302</v>
      </c>
      <c r="Q30" s="412">
        <v>503</v>
      </c>
    </row>
    <row r="31" spans="1:17" ht="14.4" customHeight="1" x14ac:dyDescent="0.3">
      <c r="A31" s="407" t="s">
        <v>4264</v>
      </c>
      <c r="B31" s="408" t="s">
        <v>441</v>
      </c>
      <c r="C31" s="408" t="s">
        <v>4265</v>
      </c>
      <c r="D31" s="408" t="s">
        <v>4316</v>
      </c>
      <c r="E31" s="408" t="s">
        <v>4317</v>
      </c>
      <c r="F31" s="411">
        <v>183</v>
      </c>
      <c r="G31" s="411">
        <v>26535</v>
      </c>
      <c r="H31" s="408">
        <v>1</v>
      </c>
      <c r="I31" s="408">
        <v>145</v>
      </c>
      <c r="J31" s="411">
        <v>143</v>
      </c>
      <c r="K31" s="411">
        <v>20881</v>
      </c>
      <c r="L31" s="408">
        <v>0.78692293197663465</v>
      </c>
      <c r="M31" s="408">
        <v>146.02097902097901</v>
      </c>
      <c r="N31" s="411">
        <v>132</v>
      </c>
      <c r="O31" s="411">
        <v>19536</v>
      </c>
      <c r="P31" s="493">
        <v>0.7362351611079706</v>
      </c>
      <c r="Q31" s="412">
        <v>148</v>
      </c>
    </row>
    <row r="32" spans="1:17" ht="14.4" customHeight="1" x14ac:dyDescent="0.3">
      <c r="A32" s="407" t="s">
        <v>4264</v>
      </c>
      <c r="B32" s="408" t="s">
        <v>441</v>
      </c>
      <c r="C32" s="408" t="s">
        <v>4265</v>
      </c>
      <c r="D32" s="408" t="s">
        <v>4318</v>
      </c>
      <c r="E32" s="408" t="s">
        <v>4319</v>
      </c>
      <c r="F32" s="411">
        <v>1441</v>
      </c>
      <c r="G32" s="411">
        <v>341517</v>
      </c>
      <c r="H32" s="408">
        <v>1</v>
      </c>
      <c r="I32" s="408">
        <v>237</v>
      </c>
      <c r="J32" s="411">
        <v>1657</v>
      </c>
      <c r="K32" s="411">
        <v>389872</v>
      </c>
      <c r="L32" s="408">
        <v>1.1415888520922823</v>
      </c>
      <c r="M32" s="408">
        <v>235.28786964393481</v>
      </c>
      <c r="N32" s="411">
        <v>1647</v>
      </c>
      <c r="O32" s="411">
        <v>391986</v>
      </c>
      <c r="P32" s="493">
        <v>1.1477788806999358</v>
      </c>
      <c r="Q32" s="412">
        <v>238</v>
      </c>
    </row>
    <row r="33" spans="1:17" ht="14.4" customHeight="1" x14ac:dyDescent="0.3">
      <c r="A33" s="407" t="s">
        <v>4264</v>
      </c>
      <c r="B33" s="408" t="s">
        <v>441</v>
      </c>
      <c r="C33" s="408" t="s">
        <v>4265</v>
      </c>
      <c r="D33" s="408" t="s">
        <v>4320</v>
      </c>
      <c r="E33" s="408" t="s">
        <v>4321</v>
      </c>
      <c r="F33" s="411">
        <v>1964</v>
      </c>
      <c r="G33" s="411">
        <v>216040</v>
      </c>
      <c r="H33" s="408">
        <v>1</v>
      </c>
      <c r="I33" s="408">
        <v>110</v>
      </c>
      <c r="J33" s="411">
        <v>1802</v>
      </c>
      <c r="K33" s="411">
        <v>198814</v>
      </c>
      <c r="L33" s="408">
        <v>0.92026476578411409</v>
      </c>
      <c r="M33" s="408">
        <v>110.32963374028857</v>
      </c>
      <c r="N33" s="411">
        <v>1715</v>
      </c>
      <c r="O33" s="411">
        <v>190365</v>
      </c>
      <c r="P33" s="493">
        <v>0.88115626735789665</v>
      </c>
      <c r="Q33" s="412">
        <v>111</v>
      </c>
    </row>
    <row r="34" spans="1:17" ht="14.4" customHeight="1" x14ac:dyDescent="0.3">
      <c r="A34" s="407" t="s">
        <v>4264</v>
      </c>
      <c r="B34" s="408" t="s">
        <v>441</v>
      </c>
      <c r="C34" s="408" t="s">
        <v>4265</v>
      </c>
      <c r="D34" s="408" t="s">
        <v>4322</v>
      </c>
      <c r="E34" s="408" t="s">
        <v>4323</v>
      </c>
      <c r="F34" s="411">
        <v>274</v>
      </c>
      <c r="G34" s="411">
        <v>89872</v>
      </c>
      <c r="H34" s="408">
        <v>1</v>
      </c>
      <c r="I34" s="408">
        <v>328</v>
      </c>
      <c r="J34" s="411">
        <v>183</v>
      </c>
      <c r="K34" s="411">
        <v>59450</v>
      </c>
      <c r="L34" s="408">
        <v>0.66149635036496346</v>
      </c>
      <c r="M34" s="408">
        <v>324.8633879781421</v>
      </c>
      <c r="N34" s="411">
        <v>268</v>
      </c>
      <c r="O34" s="411">
        <v>88172</v>
      </c>
      <c r="P34" s="493">
        <v>0.9810842086523055</v>
      </c>
      <c r="Q34" s="412">
        <v>329</v>
      </c>
    </row>
    <row r="35" spans="1:17" ht="14.4" customHeight="1" x14ac:dyDescent="0.3">
      <c r="A35" s="407" t="s">
        <v>4264</v>
      </c>
      <c r="B35" s="408" t="s">
        <v>441</v>
      </c>
      <c r="C35" s="408" t="s">
        <v>4265</v>
      </c>
      <c r="D35" s="408" t="s">
        <v>4324</v>
      </c>
      <c r="E35" s="408" t="s">
        <v>4325</v>
      </c>
      <c r="F35" s="411">
        <v>345</v>
      </c>
      <c r="G35" s="411">
        <v>106950</v>
      </c>
      <c r="H35" s="408">
        <v>1</v>
      </c>
      <c r="I35" s="408">
        <v>310</v>
      </c>
      <c r="J35" s="411">
        <v>434</v>
      </c>
      <c r="K35" s="411">
        <v>133562</v>
      </c>
      <c r="L35" s="408">
        <v>1.248826554464703</v>
      </c>
      <c r="M35" s="408">
        <v>307.74654377880182</v>
      </c>
      <c r="N35" s="411">
        <v>510</v>
      </c>
      <c r="O35" s="411">
        <v>158610</v>
      </c>
      <c r="P35" s="493">
        <v>1.4830294530154278</v>
      </c>
      <c r="Q35" s="412">
        <v>311</v>
      </c>
    </row>
    <row r="36" spans="1:17" ht="14.4" customHeight="1" x14ac:dyDescent="0.3">
      <c r="A36" s="407" t="s">
        <v>4264</v>
      </c>
      <c r="B36" s="408" t="s">
        <v>441</v>
      </c>
      <c r="C36" s="408" t="s">
        <v>4265</v>
      </c>
      <c r="D36" s="408" t="s">
        <v>4326</v>
      </c>
      <c r="E36" s="408" t="s">
        <v>4327</v>
      </c>
      <c r="F36" s="411">
        <v>234</v>
      </c>
      <c r="G36" s="411">
        <v>5382</v>
      </c>
      <c r="H36" s="408">
        <v>1</v>
      </c>
      <c r="I36" s="408">
        <v>23</v>
      </c>
      <c r="J36" s="411">
        <v>352</v>
      </c>
      <c r="K36" s="411">
        <v>5750</v>
      </c>
      <c r="L36" s="408">
        <v>1.0683760683760684</v>
      </c>
      <c r="M36" s="408">
        <v>16.335227272727273</v>
      </c>
      <c r="N36" s="411">
        <v>329</v>
      </c>
      <c r="O36" s="411">
        <v>7567</v>
      </c>
      <c r="P36" s="493">
        <v>1.4059829059829059</v>
      </c>
      <c r="Q36" s="412">
        <v>23</v>
      </c>
    </row>
    <row r="37" spans="1:17" ht="14.4" customHeight="1" x14ac:dyDescent="0.3">
      <c r="A37" s="407" t="s">
        <v>4264</v>
      </c>
      <c r="B37" s="408" t="s">
        <v>441</v>
      </c>
      <c r="C37" s="408" t="s">
        <v>4265</v>
      </c>
      <c r="D37" s="408" t="s">
        <v>4328</v>
      </c>
      <c r="E37" s="408" t="s">
        <v>4329</v>
      </c>
      <c r="F37" s="411">
        <v>5741</v>
      </c>
      <c r="G37" s="411">
        <v>91856</v>
      </c>
      <c r="H37" s="408">
        <v>1</v>
      </c>
      <c r="I37" s="408">
        <v>16</v>
      </c>
      <c r="J37" s="411">
        <v>5935</v>
      </c>
      <c r="K37" s="411">
        <v>94608</v>
      </c>
      <c r="L37" s="408">
        <v>1.0299599372931545</v>
      </c>
      <c r="M37" s="408">
        <v>15.940690817186184</v>
      </c>
      <c r="N37" s="411">
        <v>6446</v>
      </c>
      <c r="O37" s="411">
        <v>103136</v>
      </c>
      <c r="P37" s="493">
        <v>1.1228009057655461</v>
      </c>
      <c r="Q37" s="412">
        <v>16</v>
      </c>
    </row>
    <row r="38" spans="1:17" ht="14.4" customHeight="1" x14ac:dyDescent="0.3">
      <c r="A38" s="407" t="s">
        <v>4264</v>
      </c>
      <c r="B38" s="408" t="s">
        <v>441</v>
      </c>
      <c r="C38" s="408" t="s">
        <v>4265</v>
      </c>
      <c r="D38" s="408" t="s">
        <v>4330</v>
      </c>
      <c r="E38" s="408" t="s">
        <v>4331</v>
      </c>
      <c r="F38" s="411"/>
      <c r="G38" s="411"/>
      <c r="H38" s="408"/>
      <c r="I38" s="408"/>
      <c r="J38" s="411">
        <v>3</v>
      </c>
      <c r="K38" s="411">
        <v>4488</v>
      </c>
      <c r="L38" s="408"/>
      <c r="M38" s="408">
        <v>1496</v>
      </c>
      <c r="N38" s="411">
        <v>3</v>
      </c>
      <c r="O38" s="411">
        <v>4518</v>
      </c>
      <c r="P38" s="493"/>
      <c r="Q38" s="412">
        <v>1506</v>
      </c>
    </row>
    <row r="39" spans="1:17" ht="14.4" customHeight="1" x14ac:dyDescent="0.3">
      <c r="A39" s="407" t="s">
        <v>4264</v>
      </c>
      <c r="B39" s="408" t="s">
        <v>441</v>
      </c>
      <c r="C39" s="408" t="s">
        <v>4265</v>
      </c>
      <c r="D39" s="408" t="s">
        <v>4332</v>
      </c>
      <c r="E39" s="408" t="s">
        <v>4333</v>
      </c>
      <c r="F39" s="411">
        <v>6797</v>
      </c>
      <c r="G39" s="411">
        <v>2365356</v>
      </c>
      <c r="H39" s="408">
        <v>1</v>
      </c>
      <c r="I39" s="408">
        <v>348</v>
      </c>
      <c r="J39" s="411">
        <v>7638</v>
      </c>
      <c r="K39" s="411">
        <v>2662293</v>
      </c>
      <c r="L39" s="408">
        <v>1.1255358601411374</v>
      </c>
      <c r="M39" s="408">
        <v>348.55891594658289</v>
      </c>
      <c r="N39" s="411">
        <v>8267</v>
      </c>
      <c r="O39" s="411">
        <v>2885183</v>
      </c>
      <c r="P39" s="493">
        <v>1.2197669188063023</v>
      </c>
      <c r="Q39" s="412">
        <v>349</v>
      </c>
    </row>
    <row r="40" spans="1:17" ht="14.4" customHeight="1" x14ac:dyDescent="0.3">
      <c r="A40" s="407" t="s">
        <v>4264</v>
      </c>
      <c r="B40" s="408" t="s">
        <v>441</v>
      </c>
      <c r="C40" s="408" t="s">
        <v>4265</v>
      </c>
      <c r="D40" s="408" t="s">
        <v>4334</v>
      </c>
      <c r="E40" s="408" t="s">
        <v>4335</v>
      </c>
      <c r="F40" s="411">
        <v>123</v>
      </c>
      <c r="G40" s="411">
        <v>153135</v>
      </c>
      <c r="H40" s="408">
        <v>1</v>
      </c>
      <c r="I40" s="408">
        <v>1245</v>
      </c>
      <c r="J40" s="411">
        <v>372</v>
      </c>
      <c r="K40" s="411">
        <v>404282</v>
      </c>
      <c r="L40" s="408">
        <v>2.6400365690403893</v>
      </c>
      <c r="M40" s="408">
        <v>1086.7795698924731</v>
      </c>
      <c r="N40" s="411">
        <v>367</v>
      </c>
      <c r="O40" s="411">
        <v>465356</v>
      </c>
      <c r="P40" s="493">
        <v>3.0388611355993076</v>
      </c>
      <c r="Q40" s="412">
        <v>1268</v>
      </c>
    </row>
    <row r="41" spans="1:17" ht="14.4" customHeight="1" x14ac:dyDescent="0.3">
      <c r="A41" s="407" t="s">
        <v>4264</v>
      </c>
      <c r="B41" s="408" t="s">
        <v>441</v>
      </c>
      <c r="C41" s="408" t="s">
        <v>4265</v>
      </c>
      <c r="D41" s="408" t="s">
        <v>4336</v>
      </c>
      <c r="E41" s="408" t="s">
        <v>4337</v>
      </c>
      <c r="F41" s="411">
        <v>1450</v>
      </c>
      <c r="G41" s="411">
        <v>213150</v>
      </c>
      <c r="H41" s="408">
        <v>1</v>
      </c>
      <c r="I41" s="408">
        <v>147</v>
      </c>
      <c r="J41" s="411">
        <v>1375</v>
      </c>
      <c r="K41" s="411">
        <v>202932</v>
      </c>
      <c r="L41" s="408">
        <v>0.9520619282195637</v>
      </c>
      <c r="M41" s="408">
        <v>147.5869090909091</v>
      </c>
      <c r="N41" s="411">
        <v>1255</v>
      </c>
      <c r="O41" s="411">
        <v>185740</v>
      </c>
      <c r="P41" s="493">
        <v>0.8714051137696458</v>
      </c>
      <c r="Q41" s="412">
        <v>148</v>
      </c>
    </row>
    <row r="42" spans="1:17" ht="14.4" customHeight="1" x14ac:dyDescent="0.3">
      <c r="A42" s="407" t="s">
        <v>4264</v>
      </c>
      <c r="B42" s="408" t="s">
        <v>441</v>
      </c>
      <c r="C42" s="408" t="s">
        <v>4265</v>
      </c>
      <c r="D42" s="408" t="s">
        <v>4338</v>
      </c>
      <c r="E42" s="408" t="s">
        <v>4339</v>
      </c>
      <c r="F42" s="411">
        <v>25</v>
      </c>
      <c r="G42" s="411">
        <v>875</v>
      </c>
      <c r="H42" s="408">
        <v>1</v>
      </c>
      <c r="I42" s="408">
        <v>35</v>
      </c>
      <c r="J42" s="411">
        <v>1</v>
      </c>
      <c r="K42" s="411">
        <v>36</v>
      </c>
      <c r="L42" s="408">
        <v>4.1142857142857141E-2</v>
      </c>
      <c r="M42" s="408">
        <v>36</v>
      </c>
      <c r="N42" s="411">
        <v>15</v>
      </c>
      <c r="O42" s="411">
        <v>540</v>
      </c>
      <c r="P42" s="493">
        <v>0.6171428571428571</v>
      </c>
      <c r="Q42" s="412">
        <v>36</v>
      </c>
    </row>
    <row r="43" spans="1:17" ht="14.4" customHeight="1" x14ac:dyDescent="0.3">
      <c r="A43" s="407" t="s">
        <v>4264</v>
      </c>
      <c r="B43" s="408" t="s">
        <v>441</v>
      </c>
      <c r="C43" s="408" t="s">
        <v>4265</v>
      </c>
      <c r="D43" s="408" t="s">
        <v>4340</v>
      </c>
      <c r="E43" s="408" t="s">
        <v>4341</v>
      </c>
      <c r="F43" s="411">
        <v>1471</v>
      </c>
      <c r="G43" s="411">
        <v>431003</v>
      </c>
      <c r="H43" s="408">
        <v>1</v>
      </c>
      <c r="I43" s="408">
        <v>293</v>
      </c>
      <c r="J43" s="411">
        <v>1734</v>
      </c>
      <c r="K43" s="411">
        <v>504390</v>
      </c>
      <c r="L43" s="408">
        <v>1.1702702765409985</v>
      </c>
      <c r="M43" s="408">
        <v>290.88235294117646</v>
      </c>
      <c r="N43" s="411">
        <v>1689</v>
      </c>
      <c r="O43" s="411">
        <v>496566</v>
      </c>
      <c r="P43" s="493">
        <v>1.1521172706454479</v>
      </c>
      <c r="Q43" s="412">
        <v>294</v>
      </c>
    </row>
    <row r="44" spans="1:17" ht="14.4" customHeight="1" x14ac:dyDescent="0.3">
      <c r="A44" s="407" t="s">
        <v>4264</v>
      </c>
      <c r="B44" s="408" t="s">
        <v>441</v>
      </c>
      <c r="C44" s="408" t="s">
        <v>4265</v>
      </c>
      <c r="D44" s="408" t="s">
        <v>4342</v>
      </c>
      <c r="E44" s="408" t="s">
        <v>4343</v>
      </c>
      <c r="F44" s="411">
        <v>1108</v>
      </c>
      <c r="G44" s="411">
        <v>226032</v>
      </c>
      <c r="H44" s="408">
        <v>1</v>
      </c>
      <c r="I44" s="408">
        <v>204</v>
      </c>
      <c r="J44" s="411">
        <v>1271</v>
      </c>
      <c r="K44" s="411">
        <v>259160</v>
      </c>
      <c r="L44" s="408">
        <v>1.1465633184681816</v>
      </c>
      <c r="M44" s="408">
        <v>203.90243902439025</v>
      </c>
      <c r="N44" s="411">
        <v>1293</v>
      </c>
      <c r="O44" s="411">
        <v>267651</v>
      </c>
      <c r="P44" s="493">
        <v>1.1841287959227011</v>
      </c>
      <c r="Q44" s="412">
        <v>207</v>
      </c>
    </row>
    <row r="45" spans="1:17" ht="14.4" customHeight="1" x14ac:dyDescent="0.3">
      <c r="A45" s="407" t="s">
        <v>4264</v>
      </c>
      <c r="B45" s="408" t="s">
        <v>441</v>
      </c>
      <c r="C45" s="408" t="s">
        <v>4265</v>
      </c>
      <c r="D45" s="408" t="s">
        <v>4344</v>
      </c>
      <c r="E45" s="408" t="s">
        <v>4345</v>
      </c>
      <c r="F45" s="411">
        <v>1867</v>
      </c>
      <c r="G45" s="411">
        <v>70946</v>
      </c>
      <c r="H45" s="408">
        <v>1</v>
      </c>
      <c r="I45" s="408">
        <v>38</v>
      </c>
      <c r="J45" s="411">
        <v>1861</v>
      </c>
      <c r="K45" s="411">
        <v>71609</v>
      </c>
      <c r="L45" s="408">
        <v>1.0093451357370395</v>
      </c>
      <c r="M45" s="408">
        <v>38.478774852229982</v>
      </c>
      <c r="N45" s="411">
        <v>1840</v>
      </c>
      <c r="O45" s="411">
        <v>71760</v>
      </c>
      <c r="P45" s="493">
        <v>1.011473515067798</v>
      </c>
      <c r="Q45" s="412">
        <v>39</v>
      </c>
    </row>
    <row r="46" spans="1:17" ht="14.4" customHeight="1" x14ac:dyDescent="0.3">
      <c r="A46" s="407" t="s">
        <v>4264</v>
      </c>
      <c r="B46" s="408" t="s">
        <v>441</v>
      </c>
      <c r="C46" s="408" t="s">
        <v>4265</v>
      </c>
      <c r="D46" s="408" t="s">
        <v>4346</v>
      </c>
      <c r="E46" s="408" t="s">
        <v>4347</v>
      </c>
      <c r="F46" s="411">
        <v>271</v>
      </c>
      <c r="G46" s="411">
        <v>1353103</v>
      </c>
      <c r="H46" s="408">
        <v>1</v>
      </c>
      <c r="I46" s="408">
        <v>4993</v>
      </c>
      <c r="J46" s="411">
        <v>247</v>
      </c>
      <c r="K46" s="411">
        <v>1224321</v>
      </c>
      <c r="L46" s="408">
        <v>0.90482468814273564</v>
      </c>
      <c r="M46" s="408">
        <v>4956.7651821862346</v>
      </c>
      <c r="N46" s="411">
        <v>274</v>
      </c>
      <c r="O46" s="411">
        <v>1370822</v>
      </c>
      <c r="P46" s="493">
        <v>1.0130950858877705</v>
      </c>
      <c r="Q46" s="412">
        <v>5003</v>
      </c>
    </row>
    <row r="47" spans="1:17" ht="14.4" customHeight="1" x14ac:dyDescent="0.3">
      <c r="A47" s="407" t="s">
        <v>4264</v>
      </c>
      <c r="B47" s="408" t="s">
        <v>441</v>
      </c>
      <c r="C47" s="408" t="s">
        <v>4265</v>
      </c>
      <c r="D47" s="408" t="s">
        <v>4348</v>
      </c>
      <c r="E47" s="408" t="s">
        <v>4349</v>
      </c>
      <c r="F47" s="411">
        <v>2171</v>
      </c>
      <c r="G47" s="411">
        <v>366899</v>
      </c>
      <c r="H47" s="408">
        <v>1</v>
      </c>
      <c r="I47" s="408">
        <v>169</v>
      </c>
      <c r="J47" s="411">
        <v>2324</v>
      </c>
      <c r="K47" s="411">
        <v>394127</v>
      </c>
      <c r="L47" s="408">
        <v>1.0742111589292966</v>
      </c>
      <c r="M47" s="408">
        <v>169.58993115318415</v>
      </c>
      <c r="N47" s="411">
        <v>2103</v>
      </c>
      <c r="O47" s="411">
        <v>357510</v>
      </c>
      <c r="P47" s="493">
        <v>0.97440985121245904</v>
      </c>
      <c r="Q47" s="412">
        <v>170</v>
      </c>
    </row>
    <row r="48" spans="1:17" ht="14.4" customHeight="1" x14ac:dyDescent="0.3">
      <c r="A48" s="407" t="s">
        <v>4264</v>
      </c>
      <c r="B48" s="408" t="s">
        <v>441</v>
      </c>
      <c r="C48" s="408" t="s">
        <v>4265</v>
      </c>
      <c r="D48" s="408" t="s">
        <v>4350</v>
      </c>
      <c r="E48" s="408" t="s">
        <v>4351</v>
      </c>
      <c r="F48" s="411">
        <v>241</v>
      </c>
      <c r="G48" s="411">
        <v>78084</v>
      </c>
      <c r="H48" s="408">
        <v>1</v>
      </c>
      <c r="I48" s="408">
        <v>324</v>
      </c>
      <c r="J48" s="411">
        <v>290</v>
      </c>
      <c r="K48" s="411">
        <v>92356</v>
      </c>
      <c r="L48" s="408">
        <v>1.1827775216433585</v>
      </c>
      <c r="M48" s="408">
        <v>318.46896551724137</v>
      </c>
      <c r="N48" s="411">
        <v>218</v>
      </c>
      <c r="O48" s="411">
        <v>71068</v>
      </c>
      <c r="P48" s="493">
        <v>0.91014804569438046</v>
      </c>
      <c r="Q48" s="412">
        <v>326</v>
      </c>
    </row>
    <row r="49" spans="1:17" ht="14.4" customHeight="1" x14ac:dyDescent="0.3">
      <c r="A49" s="407" t="s">
        <v>4264</v>
      </c>
      <c r="B49" s="408" t="s">
        <v>441</v>
      </c>
      <c r="C49" s="408" t="s">
        <v>4265</v>
      </c>
      <c r="D49" s="408" t="s">
        <v>4352</v>
      </c>
      <c r="E49" s="408" t="s">
        <v>4353</v>
      </c>
      <c r="F49" s="411">
        <v>701</v>
      </c>
      <c r="G49" s="411">
        <v>480886</v>
      </c>
      <c r="H49" s="408">
        <v>1</v>
      </c>
      <c r="I49" s="408">
        <v>686</v>
      </c>
      <c r="J49" s="411">
        <v>802</v>
      </c>
      <c r="K49" s="411">
        <v>545116</v>
      </c>
      <c r="L49" s="408">
        <v>1.1335659594997567</v>
      </c>
      <c r="M49" s="408">
        <v>679.69576059850374</v>
      </c>
      <c r="N49" s="411">
        <v>854</v>
      </c>
      <c r="O49" s="411">
        <v>587552</v>
      </c>
      <c r="P49" s="493">
        <v>1.2218114064456025</v>
      </c>
      <c r="Q49" s="412">
        <v>688</v>
      </c>
    </row>
    <row r="50" spans="1:17" ht="14.4" customHeight="1" x14ac:dyDescent="0.3">
      <c r="A50" s="407" t="s">
        <v>4264</v>
      </c>
      <c r="B50" s="408" t="s">
        <v>441</v>
      </c>
      <c r="C50" s="408" t="s">
        <v>4265</v>
      </c>
      <c r="D50" s="408" t="s">
        <v>4354</v>
      </c>
      <c r="E50" s="408" t="s">
        <v>4355</v>
      </c>
      <c r="F50" s="411">
        <v>2252</v>
      </c>
      <c r="G50" s="411">
        <v>781444</v>
      </c>
      <c r="H50" s="408">
        <v>1</v>
      </c>
      <c r="I50" s="408">
        <v>347</v>
      </c>
      <c r="J50" s="411">
        <v>2392</v>
      </c>
      <c r="K50" s="411">
        <v>831441</v>
      </c>
      <c r="L50" s="408">
        <v>1.063980272418753</v>
      </c>
      <c r="M50" s="408">
        <v>347.59239130434781</v>
      </c>
      <c r="N50" s="411">
        <v>2270</v>
      </c>
      <c r="O50" s="411">
        <v>789960</v>
      </c>
      <c r="P50" s="493">
        <v>1.010897773864794</v>
      </c>
      <c r="Q50" s="412">
        <v>348</v>
      </c>
    </row>
    <row r="51" spans="1:17" ht="14.4" customHeight="1" x14ac:dyDescent="0.3">
      <c r="A51" s="407" t="s">
        <v>4264</v>
      </c>
      <c r="B51" s="408" t="s">
        <v>441</v>
      </c>
      <c r="C51" s="408" t="s">
        <v>4265</v>
      </c>
      <c r="D51" s="408" t="s">
        <v>4356</v>
      </c>
      <c r="E51" s="408" t="s">
        <v>4357</v>
      </c>
      <c r="F51" s="411">
        <v>2033</v>
      </c>
      <c r="G51" s="411">
        <v>349676</v>
      </c>
      <c r="H51" s="408">
        <v>1</v>
      </c>
      <c r="I51" s="408">
        <v>172</v>
      </c>
      <c r="J51" s="411">
        <v>2171</v>
      </c>
      <c r="K51" s="411">
        <v>374696</v>
      </c>
      <c r="L51" s="408">
        <v>1.0715519509488785</v>
      </c>
      <c r="M51" s="408">
        <v>172.59143251957624</v>
      </c>
      <c r="N51" s="411">
        <v>1892</v>
      </c>
      <c r="O51" s="411">
        <v>327316</v>
      </c>
      <c r="P51" s="493">
        <v>0.93605509099852435</v>
      </c>
      <c r="Q51" s="412">
        <v>173</v>
      </c>
    </row>
    <row r="52" spans="1:17" ht="14.4" customHeight="1" x14ac:dyDescent="0.3">
      <c r="A52" s="407" t="s">
        <v>4264</v>
      </c>
      <c r="B52" s="408" t="s">
        <v>441</v>
      </c>
      <c r="C52" s="408" t="s">
        <v>4265</v>
      </c>
      <c r="D52" s="408" t="s">
        <v>4358</v>
      </c>
      <c r="E52" s="408" t="s">
        <v>4359</v>
      </c>
      <c r="F52" s="411">
        <v>492</v>
      </c>
      <c r="G52" s="411">
        <v>196308</v>
      </c>
      <c r="H52" s="408">
        <v>1</v>
      </c>
      <c r="I52" s="408">
        <v>399</v>
      </c>
      <c r="J52" s="411">
        <v>616</v>
      </c>
      <c r="K52" s="411">
        <v>246196</v>
      </c>
      <c r="L52" s="408">
        <v>1.2541312631171424</v>
      </c>
      <c r="M52" s="408">
        <v>399.66883116883116</v>
      </c>
      <c r="N52" s="411">
        <v>700</v>
      </c>
      <c r="O52" s="411">
        <v>280000</v>
      </c>
      <c r="P52" s="493">
        <v>1.426330052774212</v>
      </c>
      <c r="Q52" s="412">
        <v>400</v>
      </c>
    </row>
    <row r="53" spans="1:17" ht="14.4" customHeight="1" x14ac:dyDescent="0.3">
      <c r="A53" s="407" t="s">
        <v>4264</v>
      </c>
      <c r="B53" s="408" t="s">
        <v>441</v>
      </c>
      <c r="C53" s="408" t="s">
        <v>4265</v>
      </c>
      <c r="D53" s="408" t="s">
        <v>4360</v>
      </c>
      <c r="E53" s="408" t="s">
        <v>4361</v>
      </c>
      <c r="F53" s="411">
        <v>205</v>
      </c>
      <c r="G53" s="411">
        <v>133250</v>
      </c>
      <c r="H53" s="408">
        <v>1</v>
      </c>
      <c r="I53" s="408">
        <v>650</v>
      </c>
      <c r="J53" s="411">
        <v>198</v>
      </c>
      <c r="K53" s="411">
        <v>126204</v>
      </c>
      <c r="L53" s="408">
        <v>0.94712195121951215</v>
      </c>
      <c r="M53" s="408">
        <v>637.39393939393938</v>
      </c>
      <c r="N53" s="411">
        <v>217</v>
      </c>
      <c r="O53" s="411">
        <v>141484</v>
      </c>
      <c r="P53" s="493">
        <v>1.0617936210131331</v>
      </c>
      <c r="Q53" s="412">
        <v>652</v>
      </c>
    </row>
    <row r="54" spans="1:17" ht="14.4" customHeight="1" x14ac:dyDescent="0.3">
      <c r="A54" s="407" t="s">
        <v>4264</v>
      </c>
      <c r="B54" s="408" t="s">
        <v>441</v>
      </c>
      <c r="C54" s="408" t="s">
        <v>4265</v>
      </c>
      <c r="D54" s="408" t="s">
        <v>4362</v>
      </c>
      <c r="E54" s="408" t="s">
        <v>4363</v>
      </c>
      <c r="F54" s="411">
        <v>205</v>
      </c>
      <c r="G54" s="411">
        <v>133250</v>
      </c>
      <c r="H54" s="408">
        <v>1</v>
      </c>
      <c r="I54" s="408">
        <v>650</v>
      </c>
      <c r="J54" s="411">
        <v>198</v>
      </c>
      <c r="K54" s="411">
        <v>126204</v>
      </c>
      <c r="L54" s="408">
        <v>0.94712195121951215</v>
      </c>
      <c r="M54" s="408">
        <v>637.39393939393938</v>
      </c>
      <c r="N54" s="411">
        <v>217</v>
      </c>
      <c r="O54" s="411">
        <v>141484</v>
      </c>
      <c r="P54" s="493">
        <v>1.0617936210131331</v>
      </c>
      <c r="Q54" s="412">
        <v>652</v>
      </c>
    </row>
    <row r="55" spans="1:17" ht="14.4" customHeight="1" x14ac:dyDescent="0.3">
      <c r="A55" s="407" t="s">
        <v>4264</v>
      </c>
      <c r="B55" s="408" t="s">
        <v>441</v>
      </c>
      <c r="C55" s="408" t="s">
        <v>4265</v>
      </c>
      <c r="D55" s="408" t="s">
        <v>4364</v>
      </c>
      <c r="E55" s="408" t="s">
        <v>4365</v>
      </c>
      <c r="F55" s="411">
        <v>2786</v>
      </c>
      <c r="G55" s="411">
        <v>1181264</v>
      </c>
      <c r="H55" s="408">
        <v>1</v>
      </c>
      <c r="I55" s="408">
        <v>424</v>
      </c>
      <c r="J55" s="411">
        <v>5620</v>
      </c>
      <c r="K55" s="411">
        <v>1426614</v>
      </c>
      <c r="L55" s="408">
        <v>1.2077012420593534</v>
      </c>
      <c r="M55" s="408">
        <v>253.84590747330961</v>
      </c>
      <c r="N55" s="411">
        <v>6769</v>
      </c>
      <c r="O55" s="411">
        <v>2924208</v>
      </c>
      <c r="P55" s="493">
        <v>2.4754906608514271</v>
      </c>
      <c r="Q55" s="412">
        <v>432</v>
      </c>
    </row>
    <row r="56" spans="1:17" ht="14.4" customHeight="1" x14ac:dyDescent="0.3">
      <c r="A56" s="407" t="s">
        <v>4264</v>
      </c>
      <c r="B56" s="408" t="s">
        <v>441</v>
      </c>
      <c r="C56" s="408" t="s">
        <v>4265</v>
      </c>
      <c r="D56" s="408" t="s">
        <v>4366</v>
      </c>
      <c r="E56" s="408" t="s">
        <v>4367</v>
      </c>
      <c r="F56" s="411">
        <v>10</v>
      </c>
      <c r="G56" s="411">
        <v>1050</v>
      </c>
      <c r="H56" s="408">
        <v>1</v>
      </c>
      <c r="I56" s="408">
        <v>105</v>
      </c>
      <c r="J56" s="411"/>
      <c r="K56" s="411"/>
      <c r="L56" s="408"/>
      <c r="M56" s="408"/>
      <c r="N56" s="411"/>
      <c r="O56" s="411"/>
      <c r="P56" s="493"/>
      <c r="Q56" s="412"/>
    </row>
    <row r="57" spans="1:17" ht="14.4" customHeight="1" x14ac:dyDescent="0.3">
      <c r="A57" s="407" t="s">
        <v>4264</v>
      </c>
      <c r="B57" s="408" t="s">
        <v>441</v>
      </c>
      <c r="C57" s="408" t="s">
        <v>4265</v>
      </c>
      <c r="D57" s="408" t="s">
        <v>4368</v>
      </c>
      <c r="E57" s="408" t="s">
        <v>4369</v>
      </c>
      <c r="F57" s="411">
        <v>36</v>
      </c>
      <c r="G57" s="411">
        <v>24840</v>
      </c>
      <c r="H57" s="408">
        <v>1</v>
      </c>
      <c r="I57" s="408">
        <v>690</v>
      </c>
      <c r="J57" s="411">
        <v>60</v>
      </c>
      <c r="K57" s="411">
        <v>41435</v>
      </c>
      <c r="L57" s="408">
        <v>1.6680756843800322</v>
      </c>
      <c r="M57" s="408">
        <v>690.58333333333337</v>
      </c>
      <c r="N57" s="411">
        <v>104</v>
      </c>
      <c r="O57" s="411">
        <v>71968</v>
      </c>
      <c r="P57" s="493">
        <v>2.8972624798711757</v>
      </c>
      <c r="Q57" s="412">
        <v>692</v>
      </c>
    </row>
    <row r="58" spans="1:17" ht="14.4" customHeight="1" x14ac:dyDescent="0.3">
      <c r="A58" s="407" t="s">
        <v>4264</v>
      </c>
      <c r="B58" s="408" t="s">
        <v>441</v>
      </c>
      <c r="C58" s="408" t="s">
        <v>4265</v>
      </c>
      <c r="D58" s="408" t="s">
        <v>4370</v>
      </c>
      <c r="E58" s="408" t="s">
        <v>4371</v>
      </c>
      <c r="F58" s="411">
        <v>212</v>
      </c>
      <c r="G58" s="411">
        <v>142888</v>
      </c>
      <c r="H58" s="408">
        <v>1</v>
      </c>
      <c r="I58" s="408">
        <v>674</v>
      </c>
      <c r="J58" s="411">
        <v>245</v>
      </c>
      <c r="K58" s="411">
        <v>165273</v>
      </c>
      <c r="L58" s="408">
        <v>1.1566611611891831</v>
      </c>
      <c r="M58" s="408">
        <v>674.5836734693878</v>
      </c>
      <c r="N58" s="411">
        <v>258</v>
      </c>
      <c r="O58" s="411">
        <v>174408</v>
      </c>
      <c r="P58" s="493">
        <v>1.2205923520519568</v>
      </c>
      <c r="Q58" s="412">
        <v>676</v>
      </c>
    </row>
    <row r="59" spans="1:17" ht="14.4" customHeight="1" x14ac:dyDescent="0.3">
      <c r="A59" s="407" t="s">
        <v>4264</v>
      </c>
      <c r="B59" s="408" t="s">
        <v>441</v>
      </c>
      <c r="C59" s="408" t="s">
        <v>4265</v>
      </c>
      <c r="D59" s="408" t="s">
        <v>4372</v>
      </c>
      <c r="E59" s="408" t="s">
        <v>4373</v>
      </c>
      <c r="F59" s="411">
        <v>974</v>
      </c>
      <c r="G59" s="411">
        <v>460702</v>
      </c>
      <c r="H59" s="408">
        <v>1</v>
      </c>
      <c r="I59" s="408">
        <v>473</v>
      </c>
      <c r="J59" s="411">
        <v>1078</v>
      </c>
      <c r="K59" s="411">
        <v>507673</v>
      </c>
      <c r="L59" s="408">
        <v>1.1019552769469201</v>
      </c>
      <c r="M59" s="408">
        <v>470.93970315398889</v>
      </c>
      <c r="N59" s="411">
        <v>1185</v>
      </c>
      <c r="O59" s="411">
        <v>562875</v>
      </c>
      <c r="P59" s="493">
        <v>1.2217767667602919</v>
      </c>
      <c r="Q59" s="412">
        <v>475</v>
      </c>
    </row>
    <row r="60" spans="1:17" ht="14.4" customHeight="1" x14ac:dyDescent="0.3">
      <c r="A60" s="407" t="s">
        <v>4264</v>
      </c>
      <c r="B60" s="408" t="s">
        <v>441</v>
      </c>
      <c r="C60" s="408" t="s">
        <v>4265</v>
      </c>
      <c r="D60" s="408" t="s">
        <v>4374</v>
      </c>
      <c r="E60" s="408" t="s">
        <v>4375</v>
      </c>
      <c r="F60" s="411">
        <v>251</v>
      </c>
      <c r="G60" s="411">
        <v>72037</v>
      </c>
      <c r="H60" s="408">
        <v>1</v>
      </c>
      <c r="I60" s="408">
        <v>287</v>
      </c>
      <c r="J60" s="411">
        <v>288</v>
      </c>
      <c r="K60" s="411">
        <v>82837</v>
      </c>
      <c r="L60" s="408">
        <v>1.1499229562585893</v>
      </c>
      <c r="M60" s="408">
        <v>287.62847222222223</v>
      </c>
      <c r="N60" s="411">
        <v>299</v>
      </c>
      <c r="O60" s="411">
        <v>86411</v>
      </c>
      <c r="P60" s="493">
        <v>1.1995363493760152</v>
      </c>
      <c r="Q60" s="412">
        <v>289</v>
      </c>
    </row>
    <row r="61" spans="1:17" ht="14.4" customHeight="1" x14ac:dyDescent="0.3">
      <c r="A61" s="407" t="s">
        <v>4264</v>
      </c>
      <c r="B61" s="408" t="s">
        <v>441</v>
      </c>
      <c r="C61" s="408" t="s">
        <v>4265</v>
      </c>
      <c r="D61" s="408" t="s">
        <v>4376</v>
      </c>
      <c r="E61" s="408" t="s">
        <v>4377</v>
      </c>
      <c r="F61" s="411">
        <v>66</v>
      </c>
      <c r="G61" s="411">
        <v>53394</v>
      </c>
      <c r="H61" s="408">
        <v>1</v>
      </c>
      <c r="I61" s="408">
        <v>809</v>
      </c>
      <c r="J61" s="411">
        <v>154</v>
      </c>
      <c r="K61" s="411">
        <v>124798</v>
      </c>
      <c r="L61" s="408">
        <v>2.3373038169082667</v>
      </c>
      <c r="M61" s="408">
        <v>810.37662337662334</v>
      </c>
      <c r="N61" s="411">
        <v>203</v>
      </c>
      <c r="O61" s="411">
        <v>164836</v>
      </c>
      <c r="P61" s="493">
        <v>3.0871633516874555</v>
      </c>
      <c r="Q61" s="412">
        <v>812</v>
      </c>
    </row>
    <row r="62" spans="1:17" ht="14.4" customHeight="1" x14ac:dyDescent="0.3">
      <c r="A62" s="407" t="s">
        <v>4264</v>
      </c>
      <c r="B62" s="408" t="s">
        <v>441</v>
      </c>
      <c r="C62" s="408" t="s">
        <v>4265</v>
      </c>
      <c r="D62" s="408" t="s">
        <v>4378</v>
      </c>
      <c r="E62" s="408" t="s">
        <v>4379</v>
      </c>
      <c r="F62" s="411">
        <v>2799</v>
      </c>
      <c r="G62" s="411">
        <v>2804598</v>
      </c>
      <c r="H62" s="408">
        <v>1</v>
      </c>
      <c r="I62" s="408">
        <v>1002</v>
      </c>
      <c r="J62" s="411">
        <v>5766</v>
      </c>
      <c r="K62" s="411">
        <v>3424792</v>
      </c>
      <c r="L62" s="408">
        <v>1.2211347223381033</v>
      </c>
      <c r="M62" s="408">
        <v>593.96323274366978</v>
      </c>
      <c r="N62" s="411">
        <v>6755</v>
      </c>
      <c r="O62" s="411">
        <v>6809040</v>
      </c>
      <c r="P62" s="493">
        <v>2.427813183921546</v>
      </c>
      <c r="Q62" s="412">
        <v>1008</v>
      </c>
    </row>
    <row r="63" spans="1:17" ht="14.4" customHeight="1" x14ac:dyDescent="0.3">
      <c r="A63" s="407" t="s">
        <v>4264</v>
      </c>
      <c r="B63" s="408" t="s">
        <v>441</v>
      </c>
      <c r="C63" s="408" t="s">
        <v>4265</v>
      </c>
      <c r="D63" s="408" t="s">
        <v>4380</v>
      </c>
      <c r="E63" s="408" t="s">
        <v>4381</v>
      </c>
      <c r="F63" s="411">
        <v>1892</v>
      </c>
      <c r="G63" s="411">
        <v>314072</v>
      </c>
      <c r="H63" s="408">
        <v>1</v>
      </c>
      <c r="I63" s="408">
        <v>166</v>
      </c>
      <c r="J63" s="411">
        <v>2208</v>
      </c>
      <c r="K63" s="411">
        <v>367151</v>
      </c>
      <c r="L63" s="408">
        <v>1.1690026490740977</v>
      </c>
      <c r="M63" s="408">
        <v>166.28215579710144</v>
      </c>
      <c r="N63" s="411">
        <v>2169</v>
      </c>
      <c r="O63" s="411">
        <v>362223</v>
      </c>
      <c r="P63" s="493">
        <v>1.1533119794187321</v>
      </c>
      <c r="Q63" s="412">
        <v>167</v>
      </c>
    </row>
    <row r="64" spans="1:17" ht="14.4" customHeight="1" x14ac:dyDescent="0.3">
      <c r="A64" s="407" t="s">
        <v>4264</v>
      </c>
      <c r="B64" s="408" t="s">
        <v>441</v>
      </c>
      <c r="C64" s="408" t="s">
        <v>4265</v>
      </c>
      <c r="D64" s="408" t="s">
        <v>4382</v>
      </c>
      <c r="E64" s="408" t="s">
        <v>4383</v>
      </c>
      <c r="F64" s="411">
        <v>382</v>
      </c>
      <c r="G64" s="411">
        <v>325464</v>
      </c>
      <c r="H64" s="408">
        <v>1</v>
      </c>
      <c r="I64" s="408">
        <v>852</v>
      </c>
      <c r="J64" s="411">
        <v>350</v>
      </c>
      <c r="K64" s="411">
        <v>298434</v>
      </c>
      <c r="L64" s="408">
        <v>0.91694934001917261</v>
      </c>
      <c r="M64" s="408">
        <v>852.66857142857145</v>
      </c>
      <c r="N64" s="411">
        <v>297</v>
      </c>
      <c r="O64" s="411">
        <v>253341</v>
      </c>
      <c r="P64" s="493">
        <v>0.77839945431752822</v>
      </c>
      <c r="Q64" s="412">
        <v>853</v>
      </c>
    </row>
    <row r="65" spans="1:17" ht="14.4" customHeight="1" x14ac:dyDescent="0.3">
      <c r="A65" s="407" t="s">
        <v>4264</v>
      </c>
      <c r="B65" s="408" t="s">
        <v>441</v>
      </c>
      <c r="C65" s="408" t="s">
        <v>4265</v>
      </c>
      <c r="D65" s="408" t="s">
        <v>4384</v>
      </c>
      <c r="E65" s="408" t="s">
        <v>4385</v>
      </c>
      <c r="F65" s="411">
        <v>123</v>
      </c>
      <c r="G65" s="411">
        <v>70356</v>
      </c>
      <c r="H65" s="408">
        <v>1</v>
      </c>
      <c r="I65" s="408">
        <v>572</v>
      </c>
      <c r="J65" s="411">
        <v>154</v>
      </c>
      <c r="K65" s="411">
        <v>88191</v>
      </c>
      <c r="L65" s="408">
        <v>1.2534965034965035</v>
      </c>
      <c r="M65" s="408">
        <v>572.66883116883116</v>
      </c>
      <c r="N65" s="411">
        <v>175</v>
      </c>
      <c r="O65" s="411">
        <v>100275</v>
      </c>
      <c r="P65" s="493">
        <v>1.4252515776906021</v>
      </c>
      <c r="Q65" s="412">
        <v>573</v>
      </c>
    </row>
    <row r="66" spans="1:17" ht="14.4" customHeight="1" x14ac:dyDescent="0.3">
      <c r="A66" s="407" t="s">
        <v>4264</v>
      </c>
      <c r="B66" s="408" t="s">
        <v>441</v>
      </c>
      <c r="C66" s="408" t="s">
        <v>4265</v>
      </c>
      <c r="D66" s="408" t="s">
        <v>4386</v>
      </c>
      <c r="E66" s="408" t="s">
        <v>4387</v>
      </c>
      <c r="F66" s="411"/>
      <c r="G66" s="411"/>
      <c r="H66" s="408"/>
      <c r="I66" s="408"/>
      <c r="J66" s="411">
        <v>504</v>
      </c>
      <c r="K66" s="411">
        <v>1131732</v>
      </c>
      <c r="L66" s="408"/>
      <c r="M66" s="408">
        <v>2245.5</v>
      </c>
      <c r="N66" s="411">
        <v>630</v>
      </c>
      <c r="O66" s="411">
        <v>1426320</v>
      </c>
      <c r="P66" s="493"/>
      <c r="Q66" s="412">
        <v>2264</v>
      </c>
    </row>
    <row r="67" spans="1:17" ht="14.4" customHeight="1" x14ac:dyDescent="0.3">
      <c r="A67" s="407" t="s">
        <v>4264</v>
      </c>
      <c r="B67" s="408" t="s">
        <v>441</v>
      </c>
      <c r="C67" s="408" t="s">
        <v>4265</v>
      </c>
      <c r="D67" s="408" t="s">
        <v>4388</v>
      </c>
      <c r="E67" s="408" t="s">
        <v>4389</v>
      </c>
      <c r="F67" s="411">
        <v>643</v>
      </c>
      <c r="G67" s="411">
        <v>118955</v>
      </c>
      <c r="H67" s="408">
        <v>1</v>
      </c>
      <c r="I67" s="408">
        <v>185</v>
      </c>
      <c r="J67" s="411">
        <v>730</v>
      </c>
      <c r="K67" s="411">
        <v>135091</v>
      </c>
      <c r="L67" s="408">
        <v>1.1356479340927241</v>
      </c>
      <c r="M67" s="408">
        <v>185.05616438356165</v>
      </c>
      <c r="N67" s="411">
        <v>764</v>
      </c>
      <c r="O67" s="411">
        <v>142104</v>
      </c>
      <c r="P67" s="493">
        <v>1.1946030011348829</v>
      </c>
      <c r="Q67" s="412">
        <v>186</v>
      </c>
    </row>
    <row r="68" spans="1:17" ht="14.4" customHeight="1" x14ac:dyDescent="0.3">
      <c r="A68" s="407" t="s">
        <v>4264</v>
      </c>
      <c r="B68" s="408" t="s">
        <v>441</v>
      </c>
      <c r="C68" s="408" t="s">
        <v>4265</v>
      </c>
      <c r="D68" s="408" t="s">
        <v>4390</v>
      </c>
      <c r="E68" s="408" t="s">
        <v>4391</v>
      </c>
      <c r="F68" s="411">
        <v>11171</v>
      </c>
      <c r="G68" s="411">
        <v>6412154</v>
      </c>
      <c r="H68" s="408">
        <v>1</v>
      </c>
      <c r="I68" s="408">
        <v>574</v>
      </c>
      <c r="J68" s="411">
        <v>13651</v>
      </c>
      <c r="K68" s="411">
        <v>7645232</v>
      </c>
      <c r="L68" s="408">
        <v>1.1923032416252011</v>
      </c>
      <c r="M68" s="408">
        <v>560.04922716284523</v>
      </c>
      <c r="N68" s="411">
        <v>13153</v>
      </c>
      <c r="O68" s="411">
        <v>7562975</v>
      </c>
      <c r="P68" s="493">
        <v>1.1794749471082573</v>
      </c>
      <c r="Q68" s="412">
        <v>575</v>
      </c>
    </row>
    <row r="69" spans="1:17" ht="14.4" customHeight="1" x14ac:dyDescent="0.3">
      <c r="A69" s="407" t="s">
        <v>4264</v>
      </c>
      <c r="B69" s="408" t="s">
        <v>441</v>
      </c>
      <c r="C69" s="408" t="s">
        <v>4265</v>
      </c>
      <c r="D69" s="408" t="s">
        <v>4392</v>
      </c>
      <c r="E69" s="408" t="s">
        <v>4393</v>
      </c>
      <c r="F69" s="411"/>
      <c r="G69" s="411"/>
      <c r="H69" s="408"/>
      <c r="I69" s="408"/>
      <c r="J69" s="411"/>
      <c r="K69" s="411"/>
      <c r="L69" s="408"/>
      <c r="M69" s="408"/>
      <c r="N69" s="411">
        <v>420</v>
      </c>
      <c r="O69" s="411">
        <v>72660</v>
      </c>
      <c r="P69" s="493"/>
      <c r="Q69" s="412">
        <v>173</v>
      </c>
    </row>
    <row r="70" spans="1:17" ht="14.4" customHeight="1" x14ac:dyDescent="0.3">
      <c r="A70" s="407" t="s">
        <v>4264</v>
      </c>
      <c r="B70" s="408" t="s">
        <v>441</v>
      </c>
      <c r="C70" s="408" t="s">
        <v>4265</v>
      </c>
      <c r="D70" s="408" t="s">
        <v>4394</v>
      </c>
      <c r="E70" s="408" t="s">
        <v>4395</v>
      </c>
      <c r="F70" s="411">
        <v>205</v>
      </c>
      <c r="G70" s="411">
        <v>285975</v>
      </c>
      <c r="H70" s="408">
        <v>1</v>
      </c>
      <c r="I70" s="408">
        <v>1395</v>
      </c>
      <c r="J70" s="411">
        <v>198</v>
      </c>
      <c r="K70" s="411">
        <v>270734</v>
      </c>
      <c r="L70" s="408">
        <v>0.94670513156744474</v>
      </c>
      <c r="M70" s="408">
        <v>1367.3434343434344</v>
      </c>
      <c r="N70" s="411">
        <v>217</v>
      </c>
      <c r="O70" s="411">
        <v>303149</v>
      </c>
      <c r="P70" s="493">
        <v>1.0600542005420055</v>
      </c>
      <c r="Q70" s="412">
        <v>1397</v>
      </c>
    </row>
    <row r="71" spans="1:17" ht="14.4" customHeight="1" x14ac:dyDescent="0.3">
      <c r="A71" s="407" t="s">
        <v>4264</v>
      </c>
      <c r="B71" s="408" t="s">
        <v>441</v>
      </c>
      <c r="C71" s="408" t="s">
        <v>4265</v>
      </c>
      <c r="D71" s="408" t="s">
        <v>4396</v>
      </c>
      <c r="E71" s="408" t="s">
        <v>4397</v>
      </c>
      <c r="F71" s="411">
        <v>18</v>
      </c>
      <c r="G71" s="411">
        <v>18288</v>
      </c>
      <c r="H71" s="408">
        <v>1</v>
      </c>
      <c r="I71" s="408">
        <v>1016</v>
      </c>
      <c r="J71" s="411">
        <v>21</v>
      </c>
      <c r="K71" s="411">
        <v>21352</v>
      </c>
      <c r="L71" s="408">
        <v>1.1675415573053369</v>
      </c>
      <c r="M71" s="408">
        <v>1016.7619047619048</v>
      </c>
      <c r="N71" s="411">
        <v>15</v>
      </c>
      <c r="O71" s="411">
        <v>15270</v>
      </c>
      <c r="P71" s="493">
        <v>0.83497375328083989</v>
      </c>
      <c r="Q71" s="412">
        <v>1018</v>
      </c>
    </row>
    <row r="72" spans="1:17" ht="14.4" customHeight="1" x14ac:dyDescent="0.3">
      <c r="A72" s="407" t="s">
        <v>4264</v>
      </c>
      <c r="B72" s="408" t="s">
        <v>441</v>
      </c>
      <c r="C72" s="408" t="s">
        <v>4265</v>
      </c>
      <c r="D72" s="408" t="s">
        <v>4398</v>
      </c>
      <c r="E72" s="408" t="s">
        <v>4399</v>
      </c>
      <c r="F72" s="411">
        <v>96</v>
      </c>
      <c r="G72" s="411">
        <v>18048</v>
      </c>
      <c r="H72" s="408">
        <v>1</v>
      </c>
      <c r="I72" s="408">
        <v>188</v>
      </c>
      <c r="J72" s="411">
        <v>266</v>
      </c>
      <c r="K72" s="411">
        <v>50157</v>
      </c>
      <c r="L72" s="408">
        <v>2.779089095744681</v>
      </c>
      <c r="M72" s="408">
        <v>188.56015037593986</v>
      </c>
      <c r="N72" s="411">
        <v>243</v>
      </c>
      <c r="O72" s="411">
        <v>45927</v>
      </c>
      <c r="P72" s="493">
        <v>2.544714095744681</v>
      </c>
      <c r="Q72" s="412">
        <v>189</v>
      </c>
    </row>
    <row r="73" spans="1:17" ht="14.4" customHeight="1" x14ac:dyDescent="0.3">
      <c r="A73" s="407" t="s">
        <v>4264</v>
      </c>
      <c r="B73" s="408" t="s">
        <v>441</v>
      </c>
      <c r="C73" s="408" t="s">
        <v>4265</v>
      </c>
      <c r="D73" s="408" t="s">
        <v>4400</v>
      </c>
      <c r="E73" s="408" t="s">
        <v>4401</v>
      </c>
      <c r="F73" s="411">
        <v>66</v>
      </c>
      <c r="G73" s="411">
        <v>53394</v>
      </c>
      <c r="H73" s="408">
        <v>1</v>
      </c>
      <c r="I73" s="408">
        <v>809</v>
      </c>
      <c r="J73" s="411">
        <v>154</v>
      </c>
      <c r="K73" s="411">
        <v>124798</v>
      </c>
      <c r="L73" s="408">
        <v>2.3373038169082667</v>
      </c>
      <c r="M73" s="408">
        <v>810.37662337662334</v>
      </c>
      <c r="N73" s="411">
        <v>203</v>
      </c>
      <c r="O73" s="411">
        <v>164836</v>
      </c>
      <c r="P73" s="493">
        <v>3.0871633516874555</v>
      </c>
      <c r="Q73" s="412">
        <v>812</v>
      </c>
    </row>
    <row r="74" spans="1:17" ht="14.4" customHeight="1" x14ac:dyDescent="0.3">
      <c r="A74" s="407" t="s">
        <v>4264</v>
      </c>
      <c r="B74" s="408" t="s">
        <v>441</v>
      </c>
      <c r="C74" s="408" t="s">
        <v>4265</v>
      </c>
      <c r="D74" s="408" t="s">
        <v>4402</v>
      </c>
      <c r="E74" s="408" t="s">
        <v>4403</v>
      </c>
      <c r="F74" s="411">
        <v>2</v>
      </c>
      <c r="G74" s="411">
        <v>636</v>
      </c>
      <c r="H74" s="408">
        <v>1</v>
      </c>
      <c r="I74" s="408">
        <v>318</v>
      </c>
      <c r="J74" s="411">
        <v>4</v>
      </c>
      <c r="K74" s="411">
        <v>1279</v>
      </c>
      <c r="L74" s="408">
        <v>2.0110062893081762</v>
      </c>
      <c r="M74" s="408">
        <v>319.75</v>
      </c>
      <c r="N74" s="411">
        <v>4</v>
      </c>
      <c r="O74" s="411">
        <v>1312</v>
      </c>
      <c r="P74" s="493">
        <v>2.0628930817610063</v>
      </c>
      <c r="Q74" s="412">
        <v>328</v>
      </c>
    </row>
    <row r="75" spans="1:17" ht="14.4" customHeight="1" x14ac:dyDescent="0.3">
      <c r="A75" s="407" t="s">
        <v>4264</v>
      </c>
      <c r="B75" s="408" t="s">
        <v>441</v>
      </c>
      <c r="C75" s="408" t="s">
        <v>4265</v>
      </c>
      <c r="D75" s="408" t="s">
        <v>4404</v>
      </c>
      <c r="E75" s="408" t="s">
        <v>4405</v>
      </c>
      <c r="F75" s="411">
        <v>19</v>
      </c>
      <c r="G75" s="411">
        <v>4864</v>
      </c>
      <c r="H75" s="408">
        <v>1</v>
      </c>
      <c r="I75" s="408">
        <v>256</v>
      </c>
      <c r="J75" s="411">
        <v>51</v>
      </c>
      <c r="K75" s="411">
        <v>13073</v>
      </c>
      <c r="L75" s="408">
        <v>2.6877055921052633</v>
      </c>
      <c r="M75" s="408">
        <v>256.33333333333331</v>
      </c>
      <c r="N75" s="411">
        <v>19</v>
      </c>
      <c r="O75" s="411">
        <v>4902</v>
      </c>
      <c r="P75" s="493">
        <v>1.0078125</v>
      </c>
      <c r="Q75" s="412">
        <v>258</v>
      </c>
    </row>
    <row r="76" spans="1:17" ht="14.4" customHeight="1" x14ac:dyDescent="0.3">
      <c r="A76" s="407" t="s">
        <v>4264</v>
      </c>
      <c r="B76" s="408" t="s">
        <v>441</v>
      </c>
      <c r="C76" s="408" t="s">
        <v>4265</v>
      </c>
      <c r="D76" s="408" t="s">
        <v>4406</v>
      </c>
      <c r="E76" s="408" t="s">
        <v>4323</v>
      </c>
      <c r="F76" s="411">
        <v>22</v>
      </c>
      <c r="G76" s="411">
        <v>53328</v>
      </c>
      <c r="H76" s="408">
        <v>1</v>
      </c>
      <c r="I76" s="408">
        <v>2424</v>
      </c>
      <c r="J76" s="411">
        <v>24</v>
      </c>
      <c r="K76" s="411">
        <v>58190</v>
      </c>
      <c r="L76" s="408">
        <v>1.0911716171617161</v>
      </c>
      <c r="M76" s="408">
        <v>2424.5833333333335</v>
      </c>
      <c r="N76" s="411">
        <v>32</v>
      </c>
      <c r="O76" s="411">
        <v>77600</v>
      </c>
      <c r="P76" s="493">
        <v>1.4551455145514551</v>
      </c>
      <c r="Q76" s="412">
        <v>2425</v>
      </c>
    </row>
    <row r="77" spans="1:17" ht="14.4" customHeight="1" x14ac:dyDescent="0.3">
      <c r="A77" s="407" t="s">
        <v>4264</v>
      </c>
      <c r="B77" s="408" t="s">
        <v>441</v>
      </c>
      <c r="C77" s="408" t="s">
        <v>4265</v>
      </c>
      <c r="D77" s="408" t="s">
        <v>4407</v>
      </c>
      <c r="E77" s="408" t="s">
        <v>4408</v>
      </c>
      <c r="F77" s="411">
        <v>59</v>
      </c>
      <c r="G77" s="411">
        <v>238183</v>
      </c>
      <c r="H77" s="408">
        <v>1</v>
      </c>
      <c r="I77" s="408">
        <v>4037</v>
      </c>
      <c r="J77" s="411">
        <v>80</v>
      </c>
      <c r="K77" s="411">
        <v>323536</v>
      </c>
      <c r="L77" s="408">
        <v>1.3583505120012764</v>
      </c>
      <c r="M77" s="408">
        <v>4044.2</v>
      </c>
      <c r="N77" s="411">
        <v>44</v>
      </c>
      <c r="O77" s="411">
        <v>178640</v>
      </c>
      <c r="P77" s="493">
        <v>0.75001154574423867</v>
      </c>
      <c r="Q77" s="412">
        <v>4060</v>
      </c>
    </row>
    <row r="78" spans="1:17" ht="14.4" customHeight="1" x14ac:dyDescent="0.3">
      <c r="A78" s="407" t="s">
        <v>4264</v>
      </c>
      <c r="B78" s="408" t="s">
        <v>441</v>
      </c>
      <c r="C78" s="408" t="s">
        <v>4265</v>
      </c>
      <c r="D78" s="408" t="s">
        <v>4409</v>
      </c>
      <c r="E78" s="408" t="s">
        <v>4410</v>
      </c>
      <c r="F78" s="411">
        <v>18</v>
      </c>
      <c r="G78" s="411">
        <v>60624</v>
      </c>
      <c r="H78" s="408">
        <v>1</v>
      </c>
      <c r="I78" s="408">
        <v>3368</v>
      </c>
      <c r="J78" s="411">
        <v>25</v>
      </c>
      <c r="K78" s="411">
        <v>84431</v>
      </c>
      <c r="L78" s="408">
        <v>1.3926992610187385</v>
      </c>
      <c r="M78" s="408">
        <v>3377.24</v>
      </c>
      <c r="N78" s="411">
        <v>23</v>
      </c>
      <c r="O78" s="411">
        <v>78177</v>
      </c>
      <c r="P78" s="493">
        <v>1.2895387965162313</v>
      </c>
      <c r="Q78" s="412">
        <v>3399</v>
      </c>
    </row>
    <row r="79" spans="1:17" ht="14.4" customHeight="1" x14ac:dyDescent="0.3">
      <c r="A79" s="407" t="s">
        <v>4264</v>
      </c>
      <c r="B79" s="408" t="s">
        <v>441</v>
      </c>
      <c r="C79" s="408" t="s">
        <v>4265</v>
      </c>
      <c r="D79" s="408" t="s">
        <v>4411</v>
      </c>
      <c r="E79" s="408" t="s">
        <v>4412</v>
      </c>
      <c r="F79" s="411">
        <v>9</v>
      </c>
      <c r="G79" s="411">
        <v>2628</v>
      </c>
      <c r="H79" s="408">
        <v>1</v>
      </c>
      <c r="I79" s="408">
        <v>292</v>
      </c>
      <c r="J79" s="411"/>
      <c r="K79" s="411"/>
      <c r="L79" s="408"/>
      <c r="M79" s="408"/>
      <c r="N79" s="411"/>
      <c r="O79" s="411"/>
      <c r="P79" s="493"/>
      <c r="Q79" s="412"/>
    </row>
    <row r="80" spans="1:17" ht="14.4" customHeight="1" x14ac:dyDescent="0.3">
      <c r="A80" s="407" t="s">
        <v>4264</v>
      </c>
      <c r="B80" s="408" t="s">
        <v>441</v>
      </c>
      <c r="C80" s="408" t="s">
        <v>4265</v>
      </c>
      <c r="D80" s="408" t="s">
        <v>4413</v>
      </c>
      <c r="E80" s="408" t="s">
        <v>4414</v>
      </c>
      <c r="F80" s="411">
        <v>36</v>
      </c>
      <c r="G80" s="411">
        <v>8928</v>
      </c>
      <c r="H80" s="408">
        <v>1</v>
      </c>
      <c r="I80" s="408">
        <v>248</v>
      </c>
      <c r="J80" s="411">
        <v>53</v>
      </c>
      <c r="K80" s="411">
        <v>13230</v>
      </c>
      <c r="L80" s="408">
        <v>1.4818548387096775</v>
      </c>
      <c r="M80" s="408">
        <v>249.62264150943398</v>
      </c>
      <c r="N80" s="411">
        <v>60</v>
      </c>
      <c r="O80" s="411">
        <v>15060</v>
      </c>
      <c r="P80" s="493">
        <v>1.6868279569892473</v>
      </c>
      <c r="Q80" s="412">
        <v>251</v>
      </c>
    </row>
    <row r="81" spans="1:17" ht="14.4" customHeight="1" x14ac:dyDescent="0.3">
      <c r="A81" s="407" t="s">
        <v>4264</v>
      </c>
      <c r="B81" s="408" t="s">
        <v>441</v>
      </c>
      <c r="C81" s="408" t="s">
        <v>4265</v>
      </c>
      <c r="D81" s="408" t="s">
        <v>4415</v>
      </c>
      <c r="E81" s="408" t="s">
        <v>4416</v>
      </c>
      <c r="F81" s="411">
        <v>36</v>
      </c>
      <c r="G81" s="411">
        <v>15192</v>
      </c>
      <c r="H81" s="408">
        <v>1</v>
      </c>
      <c r="I81" s="408">
        <v>422</v>
      </c>
      <c r="J81" s="411">
        <v>53</v>
      </c>
      <c r="K81" s="411">
        <v>22409</v>
      </c>
      <c r="L81" s="408">
        <v>1.4750526592943654</v>
      </c>
      <c r="M81" s="408">
        <v>422.81132075471697</v>
      </c>
      <c r="N81" s="411">
        <v>61</v>
      </c>
      <c r="O81" s="411">
        <v>25803</v>
      </c>
      <c r="P81" s="493">
        <v>1.6984597156398105</v>
      </c>
      <c r="Q81" s="412">
        <v>423</v>
      </c>
    </row>
    <row r="82" spans="1:17" ht="14.4" customHeight="1" x14ac:dyDescent="0.3">
      <c r="A82" s="407" t="s">
        <v>4264</v>
      </c>
      <c r="B82" s="408" t="s">
        <v>4258</v>
      </c>
      <c r="C82" s="408" t="s">
        <v>4265</v>
      </c>
      <c r="D82" s="408" t="s">
        <v>4417</v>
      </c>
      <c r="E82" s="408" t="s">
        <v>4418</v>
      </c>
      <c r="F82" s="411"/>
      <c r="G82" s="411"/>
      <c r="H82" s="408"/>
      <c r="I82" s="408"/>
      <c r="J82" s="411">
        <v>248</v>
      </c>
      <c r="K82" s="411">
        <v>256876</v>
      </c>
      <c r="L82" s="408"/>
      <c r="M82" s="408">
        <v>1035.7903225806451</v>
      </c>
      <c r="N82" s="411">
        <v>336</v>
      </c>
      <c r="O82" s="411">
        <v>348432</v>
      </c>
      <c r="P82" s="493"/>
      <c r="Q82" s="412">
        <v>1037</v>
      </c>
    </row>
    <row r="83" spans="1:17" ht="14.4" customHeight="1" thickBot="1" x14ac:dyDescent="0.35">
      <c r="A83" s="413" t="s">
        <v>4264</v>
      </c>
      <c r="B83" s="414" t="s">
        <v>4258</v>
      </c>
      <c r="C83" s="414" t="s">
        <v>4265</v>
      </c>
      <c r="D83" s="414" t="s">
        <v>4312</v>
      </c>
      <c r="E83" s="414" t="s">
        <v>4313</v>
      </c>
      <c r="F83" s="417"/>
      <c r="G83" s="417"/>
      <c r="H83" s="414"/>
      <c r="I83" s="414"/>
      <c r="J83" s="417">
        <v>124</v>
      </c>
      <c r="K83" s="417">
        <v>26957</v>
      </c>
      <c r="L83" s="414"/>
      <c r="M83" s="414">
        <v>217.39516129032259</v>
      </c>
      <c r="N83" s="417">
        <v>168</v>
      </c>
      <c r="O83" s="417">
        <v>36792</v>
      </c>
      <c r="P83" s="428"/>
      <c r="Q83" s="418">
        <v>219</v>
      </c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0.10937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3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3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3" customWidth="1"/>
    <col min="20" max="16384" width="8.88671875" style="105"/>
  </cols>
  <sheetData>
    <row r="1" spans="1:19" ht="18.600000000000001" customHeight="1" thickBot="1" x14ac:dyDescent="0.4">
      <c r="A1" s="302" t="s">
        <v>111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</row>
    <row r="2" spans="1:19" ht="14.4" customHeight="1" thickBot="1" x14ac:dyDescent="0.35">
      <c r="A2" s="202" t="s">
        <v>247</v>
      </c>
      <c r="B2" s="194"/>
      <c r="C2" s="86"/>
      <c r="D2" s="194"/>
      <c r="E2" s="86"/>
      <c r="F2" s="194"/>
      <c r="G2" s="195"/>
      <c r="H2" s="194"/>
      <c r="I2" s="86"/>
      <c r="J2" s="194"/>
      <c r="K2" s="86"/>
      <c r="L2" s="194"/>
      <c r="M2" s="195"/>
      <c r="N2" s="194"/>
      <c r="O2" s="86"/>
      <c r="P2" s="194"/>
      <c r="Q2" s="86"/>
      <c r="R2" s="194"/>
      <c r="S2" s="195"/>
    </row>
    <row r="3" spans="1:19" ht="14.4" customHeight="1" thickBot="1" x14ac:dyDescent="0.35">
      <c r="A3" s="188" t="s">
        <v>112</v>
      </c>
      <c r="B3" s="189">
        <f>SUBTOTAL(9,B6:B1048576)</f>
        <v>7781090</v>
      </c>
      <c r="C3" s="190">
        <f t="shared" ref="C3:R3" si="0">SUBTOTAL(9,C6:C1048576)</f>
        <v>23</v>
      </c>
      <c r="D3" s="190">
        <f t="shared" si="0"/>
        <v>10248921</v>
      </c>
      <c r="E3" s="190">
        <f t="shared" si="0"/>
        <v>34.763145813835912</v>
      </c>
      <c r="F3" s="190">
        <f t="shared" si="0"/>
        <v>7427472</v>
      </c>
      <c r="G3" s="193">
        <f>IF(B3&lt;&gt;0,F3/B3,"")</f>
        <v>0.95455418199763786</v>
      </c>
      <c r="H3" s="189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1" t="str">
        <f>IF(H3&lt;&gt;0,L3/H3,"")</f>
        <v/>
      </c>
      <c r="N3" s="192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IF(N3&lt;&gt;0,R3/N3,"")</f>
        <v/>
      </c>
    </row>
    <row r="4" spans="1:19" ht="14.4" customHeight="1" x14ac:dyDescent="0.3">
      <c r="A4" s="341" t="s">
        <v>91</v>
      </c>
      <c r="B4" s="342" t="s">
        <v>85</v>
      </c>
      <c r="C4" s="343"/>
      <c r="D4" s="343"/>
      <c r="E4" s="343"/>
      <c r="F4" s="343"/>
      <c r="G4" s="344"/>
      <c r="H4" s="342" t="s">
        <v>86</v>
      </c>
      <c r="I4" s="343"/>
      <c r="J4" s="343"/>
      <c r="K4" s="343"/>
      <c r="L4" s="343"/>
      <c r="M4" s="344"/>
      <c r="N4" s="342" t="s">
        <v>87</v>
      </c>
      <c r="O4" s="343"/>
      <c r="P4" s="343"/>
      <c r="Q4" s="343"/>
      <c r="R4" s="343"/>
      <c r="S4" s="344"/>
    </row>
    <row r="5" spans="1:19" ht="14.4" customHeight="1" thickBot="1" x14ac:dyDescent="0.35">
      <c r="A5" s="468"/>
      <c r="B5" s="469">
        <v>2013</v>
      </c>
      <c r="C5" s="470"/>
      <c r="D5" s="470">
        <v>2014</v>
      </c>
      <c r="E5" s="470"/>
      <c r="F5" s="470">
        <v>2015</v>
      </c>
      <c r="G5" s="471" t="s">
        <v>2</v>
      </c>
      <c r="H5" s="469">
        <v>2013</v>
      </c>
      <c r="I5" s="470"/>
      <c r="J5" s="470">
        <v>2014</v>
      </c>
      <c r="K5" s="470"/>
      <c r="L5" s="470">
        <v>2015</v>
      </c>
      <c r="M5" s="471" t="s">
        <v>2</v>
      </c>
      <c r="N5" s="469">
        <v>2013</v>
      </c>
      <c r="O5" s="470"/>
      <c r="P5" s="470">
        <v>2014</v>
      </c>
      <c r="Q5" s="470"/>
      <c r="R5" s="470">
        <v>2015</v>
      </c>
      <c r="S5" s="471" t="s">
        <v>2</v>
      </c>
    </row>
    <row r="6" spans="1:19" ht="14.4" customHeight="1" x14ac:dyDescent="0.3">
      <c r="A6" s="425" t="s">
        <v>4420</v>
      </c>
      <c r="B6" s="475">
        <v>137881</v>
      </c>
      <c r="C6" s="402">
        <v>1</v>
      </c>
      <c r="D6" s="475">
        <v>164593</v>
      </c>
      <c r="E6" s="402">
        <v>1.1937322763832581</v>
      </c>
      <c r="F6" s="475">
        <v>173925</v>
      </c>
      <c r="G6" s="426">
        <v>1.2614138278660585</v>
      </c>
      <c r="H6" s="475"/>
      <c r="I6" s="402"/>
      <c r="J6" s="475"/>
      <c r="K6" s="402"/>
      <c r="L6" s="475"/>
      <c r="M6" s="426"/>
      <c r="N6" s="475"/>
      <c r="O6" s="402"/>
      <c r="P6" s="475"/>
      <c r="Q6" s="402"/>
      <c r="R6" s="475"/>
      <c r="S6" s="427"/>
    </row>
    <row r="7" spans="1:19" ht="14.4" customHeight="1" x14ac:dyDescent="0.3">
      <c r="A7" s="496" t="s">
        <v>4421</v>
      </c>
      <c r="B7" s="494">
        <v>93146</v>
      </c>
      <c r="C7" s="408">
        <v>1</v>
      </c>
      <c r="D7" s="494">
        <v>116897</v>
      </c>
      <c r="E7" s="408">
        <v>1.2549867949240976</v>
      </c>
      <c r="F7" s="494">
        <v>193463</v>
      </c>
      <c r="G7" s="493">
        <v>2.076986666094089</v>
      </c>
      <c r="H7" s="494"/>
      <c r="I7" s="408"/>
      <c r="J7" s="494"/>
      <c r="K7" s="408"/>
      <c r="L7" s="494"/>
      <c r="M7" s="493"/>
      <c r="N7" s="494"/>
      <c r="O7" s="408"/>
      <c r="P7" s="494"/>
      <c r="Q7" s="408"/>
      <c r="R7" s="494"/>
      <c r="S7" s="495"/>
    </row>
    <row r="8" spans="1:19" ht="14.4" customHeight="1" x14ac:dyDescent="0.3">
      <c r="A8" s="496" t="s">
        <v>4422</v>
      </c>
      <c r="B8" s="494">
        <v>1479418</v>
      </c>
      <c r="C8" s="408">
        <v>1</v>
      </c>
      <c r="D8" s="494">
        <v>1014857</v>
      </c>
      <c r="E8" s="408">
        <v>0.68598394774161187</v>
      </c>
      <c r="F8" s="494">
        <v>1104054</v>
      </c>
      <c r="G8" s="493">
        <v>0.74627590038785518</v>
      </c>
      <c r="H8" s="494"/>
      <c r="I8" s="408"/>
      <c r="J8" s="494"/>
      <c r="K8" s="408"/>
      <c r="L8" s="494"/>
      <c r="M8" s="493"/>
      <c r="N8" s="494"/>
      <c r="O8" s="408"/>
      <c r="P8" s="494"/>
      <c r="Q8" s="408"/>
      <c r="R8" s="494"/>
      <c r="S8" s="495"/>
    </row>
    <row r="9" spans="1:19" ht="14.4" customHeight="1" x14ac:dyDescent="0.3">
      <c r="A9" s="496" t="s">
        <v>4423</v>
      </c>
      <c r="B9" s="494">
        <v>14136</v>
      </c>
      <c r="C9" s="408">
        <v>1</v>
      </c>
      <c r="D9" s="494">
        <v>1765</v>
      </c>
      <c r="E9" s="408">
        <v>0.12485851726089417</v>
      </c>
      <c r="F9" s="494">
        <v>22292</v>
      </c>
      <c r="G9" s="493">
        <v>1.5769666100735711</v>
      </c>
      <c r="H9" s="494"/>
      <c r="I9" s="408"/>
      <c r="J9" s="494"/>
      <c r="K9" s="408"/>
      <c r="L9" s="494"/>
      <c r="M9" s="493"/>
      <c r="N9" s="494"/>
      <c r="O9" s="408"/>
      <c r="P9" s="494"/>
      <c r="Q9" s="408"/>
      <c r="R9" s="494"/>
      <c r="S9" s="495"/>
    </row>
    <row r="10" spans="1:19" ht="14.4" customHeight="1" x14ac:dyDescent="0.3">
      <c r="A10" s="496" t="s">
        <v>4424</v>
      </c>
      <c r="B10" s="494">
        <v>160497</v>
      </c>
      <c r="C10" s="408">
        <v>1</v>
      </c>
      <c r="D10" s="494">
        <v>79873</v>
      </c>
      <c r="E10" s="408">
        <v>0.49766039240608861</v>
      </c>
      <c r="F10" s="494">
        <v>38060</v>
      </c>
      <c r="G10" s="493">
        <v>0.23713838887954292</v>
      </c>
      <c r="H10" s="494"/>
      <c r="I10" s="408"/>
      <c r="J10" s="494"/>
      <c r="K10" s="408"/>
      <c r="L10" s="494"/>
      <c r="M10" s="493"/>
      <c r="N10" s="494"/>
      <c r="O10" s="408"/>
      <c r="P10" s="494"/>
      <c r="Q10" s="408"/>
      <c r="R10" s="494"/>
      <c r="S10" s="495"/>
    </row>
    <row r="11" spans="1:19" ht="14.4" customHeight="1" x14ac:dyDescent="0.3">
      <c r="A11" s="496" t="s">
        <v>4425</v>
      </c>
      <c r="B11" s="494"/>
      <c r="C11" s="408"/>
      <c r="D11" s="494">
        <v>2864</v>
      </c>
      <c r="E11" s="408"/>
      <c r="F11" s="494">
        <v>13442</v>
      </c>
      <c r="G11" s="493"/>
      <c r="H11" s="494"/>
      <c r="I11" s="408"/>
      <c r="J11" s="494"/>
      <c r="K11" s="408"/>
      <c r="L11" s="494"/>
      <c r="M11" s="493"/>
      <c r="N11" s="494"/>
      <c r="O11" s="408"/>
      <c r="P11" s="494"/>
      <c r="Q11" s="408"/>
      <c r="R11" s="494"/>
      <c r="S11" s="495"/>
    </row>
    <row r="12" spans="1:19" ht="14.4" customHeight="1" x14ac:dyDescent="0.3">
      <c r="A12" s="496" t="s">
        <v>4426</v>
      </c>
      <c r="B12" s="494">
        <v>479061</v>
      </c>
      <c r="C12" s="408">
        <v>1</v>
      </c>
      <c r="D12" s="494">
        <v>15508</v>
      </c>
      <c r="E12" s="408">
        <v>3.2371660393979054E-2</v>
      </c>
      <c r="F12" s="494">
        <v>15958</v>
      </c>
      <c r="G12" s="493">
        <v>3.3310997973118248E-2</v>
      </c>
      <c r="H12" s="494"/>
      <c r="I12" s="408"/>
      <c r="J12" s="494"/>
      <c r="K12" s="408"/>
      <c r="L12" s="494"/>
      <c r="M12" s="493"/>
      <c r="N12" s="494"/>
      <c r="O12" s="408"/>
      <c r="P12" s="494"/>
      <c r="Q12" s="408"/>
      <c r="R12" s="494"/>
      <c r="S12" s="495"/>
    </row>
    <row r="13" spans="1:19" ht="14.4" customHeight="1" x14ac:dyDescent="0.3">
      <c r="A13" s="496" t="s">
        <v>4427</v>
      </c>
      <c r="B13" s="494">
        <v>22694</v>
      </c>
      <c r="C13" s="408">
        <v>1</v>
      </c>
      <c r="D13" s="494">
        <v>34031</v>
      </c>
      <c r="E13" s="408">
        <v>1.499559354895567</v>
      </c>
      <c r="F13" s="494">
        <v>68716</v>
      </c>
      <c r="G13" s="493">
        <v>3.0279368996210452</v>
      </c>
      <c r="H13" s="494"/>
      <c r="I13" s="408"/>
      <c r="J13" s="494"/>
      <c r="K13" s="408"/>
      <c r="L13" s="494"/>
      <c r="M13" s="493"/>
      <c r="N13" s="494"/>
      <c r="O13" s="408"/>
      <c r="P13" s="494"/>
      <c r="Q13" s="408"/>
      <c r="R13" s="494"/>
      <c r="S13" s="495"/>
    </row>
    <row r="14" spans="1:19" ht="14.4" customHeight="1" x14ac:dyDescent="0.3">
      <c r="A14" s="496" t="s">
        <v>4428</v>
      </c>
      <c r="B14" s="494">
        <v>11890</v>
      </c>
      <c r="C14" s="408">
        <v>1</v>
      </c>
      <c r="D14" s="494">
        <v>53972</v>
      </c>
      <c r="E14" s="408">
        <v>4.5392767031118586</v>
      </c>
      <c r="F14" s="494">
        <v>100062</v>
      </c>
      <c r="G14" s="493">
        <v>8.4156433978132892</v>
      </c>
      <c r="H14" s="494"/>
      <c r="I14" s="408"/>
      <c r="J14" s="494"/>
      <c r="K14" s="408"/>
      <c r="L14" s="494"/>
      <c r="M14" s="493"/>
      <c r="N14" s="494"/>
      <c r="O14" s="408"/>
      <c r="P14" s="494"/>
      <c r="Q14" s="408"/>
      <c r="R14" s="494"/>
      <c r="S14" s="495"/>
    </row>
    <row r="15" spans="1:19" ht="14.4" customHeight="1" x14ac:dyDescent="0.3">
      <c r="A15" s="496" t="s">
        <v>4429</v>
      </c>
      <c r="B15" s="494">
        <v>758158</v>
      </c>
      <c r="C15" s="408">
        <v>1</v>
      </c>
      <c r="D15" s="494">
        <v>535799</v>
      </c>
      <c r="E15" s="408">
        <v>0.70671152978666718</v>
      </c>
      <c r="F15" s="494">
        <v>896837</v>
      </c>
      <c r="G15" s="493">
        <v>1.1829156983109061</v>
      </c>
      <c r="H15" s="494"/>
      <c r="I15" s="408"/>
      <c r="J15" s="494"/>
      <c r="K15" s="408"/>
      <c r="L15" s="494"/>
      <c r="M15" s="493"/>
      <c r="N15" s="494"/>
      <c r="O15" s="408"/>
      <c r="P15" s="494"/>
      <c r="Q15" s="408"/>
      <c r="R15" s="494"/>
      <c r="S15" s="495"/>
    </row>
    <row r="16" spans="1:19" ht="14.4" customHeight="1" x14ac:dyDescent="0.3">
      <c r="A16" s="496" t="s">
        <v>4430</v>
      </c>
      <c r="B16" s="494">
        <v>826</v>
      </c>
      <c r="C16" s="408">
        <v>1</v>
      </c>
      <c r="D16" s="494">
        <v>9751</v>
      </c>
      <c r="E16" s="408">
        <v>11.805084745762711</v>
      </c>
      <c r="F16" s="494">
        <v>7623</v>
      </c>
      <c r="G16" s="493">
        <v>9.2288135593220346</v>
      </c>
      <c r="H16" s="494"/>
      <c r="I16" s="408"/>
      <c r="J16" s="494"/>
      <c r="K16" s="408"/>
      <c r="L16" s="494"/>
      <c r="M16" s="493"/>
      <c r="N16" s="494"/>
      <c r="O16" s="408"/>
      <c r="P16" s="494"/>
      <c r="Q16" s="408"/>
      <c r="R16" s="494"/>
      <c r="S16" s="495"/>
    </row>
    <row r="17" spans="1:19" ht="14.4" customHeight="1" x14ac:dyDescent="0.3">
      <c r="A17" s="496" t="s">
        <v>4431</v>
      </c>
      <c r="B17" s="494">
        <v>2168</v>
      </c>
      <c r="C17" s="408">
        <v>1</v>
      </c>
      <c r="D17" s="494">
        <v>1660</v>
      </c>
      <c r="E17" s="408">
        <v>0.76568265682656822</v>
      </c>
      <c r="F17" s="494">
        <v>7593</v>
      </c>
      <c r="G17" s="493">
        <v>3.5023062730627306</v>
      </c>
      <c r="H17" s="494"/>
      <c r="I17" s="408"/>
      <c r="J17" s="494"/>
      <c r="K17" s="408"/>
      <c r="L17" s="494"/>
      <c r="M17" s="493"/>
      <c r="N17" s="494"/>
      <c r="O17" s="408"/>
      <c r="P17" s="494"/>
      <c r="Q17" s="408"/>
      <c r="R17" s="494"/>
      <c r="S17" s="495"/>
    </row>
    <row r="18" spans="1:19" ht="14.4" customHeight="1" x14ac:dyDescent="0.3">
      <c r="A18" s="496" t="s">
        <v>4432</v>
      </c>
      <c r="B18" s="494">
        <v>9398</v>
      </c>
      <c r="C18" s="408">
        <v>1</v>
      </c>
      <c r="D18" s="494">
        <v>9824</v>
      </c>
      <c r="E18" s="408">
        <v>1.0453287933602895</v>
      </c>
      <c r="F18" s="494">
        <v>2293</v>
      </c>
      <c r="G18" s="493">
        <v>0.24398808257075974</v>
      </c>
      <c r="H18" s="494"/>
      <c r="I18" s="408"/>
      <c r="J18" s="494"/>
      <c r="K18" s="408"/>
      <c r="L18" s="494"/>
      <c r="M18" s="493"/>
      <c r="N18" s="494"/>
      <c r="O18" s="408"/>
      <c r="P18" s="494"/>
      <c r="Q18" s="408"/>
      <c r="R18" s="494"/>
      <c r="S18" s="495"/>
    </row>
    <row r="19" spans="1:19" ht="14.4" customHeight="1" x14ac:dyDescent="0.3">
      <c r="A19" s="496" t="s">
        <v>4433</v>
      </c>
      <c r="B19" s="494">
        <v>9426</v>
      </c>
      <c r="C19" s="408">
        <v>1</v>
      </c>
      <c r="D19" s="494">
        <v>5689</v>
      </c>
      <c r="E19" s="408">
        <v>0.60354339062168472</v>
      </c>
      <c r="F19" s="494">
        <v>14410</v>
      </c>
      <c r="G19" s="493">
        <v>1.5287502652238489</v>
      </c>
      <c r="H19" s="494"/>
      <c r="I19" s="408"/>
      <c r="J19" s="494"/>
      <c r="K19" s="408"/>
      <c r="L19" s="494"/>
      <c r="M19" s="493"/>
      <c r="N19" s="494"/>
      <c r="O19" s="408"/>
      <c r="P19" s="494"/>
      <c r="Q19" s="408"/>
      <c r="R19" s="494"/>
      <c r="S19" s="495"/>
    </row>
    <row r="20" spans="1:19" ht="14.4" customHeight="1" x14ac:dyDescent="0.3">
      <c r="A20" s="496" t="s">
        <v>4434</v>
      </c>
      <c r="B20" s="494">
        <v>872575</v>
      </c>
      <c r="C20" s="408">
        <v>1</v>
      </c>
      <c r="D20" s="494">
        <v>1245191</v>
      </c>
      <c r="E20" s="408">
        <v>1.4270303412314127</v>
      </c>
      <c r="F20" s="494">
        <v>1028434</v>
      </c>
      <c r="G20" s="493">
        <v>1.1786196028994642</v>
      </c>
      <c r="H20" s="494"/>
      <c r="I20" s="408"/>
      <c r="J20" s="494"/>
      <c r="K20" s="408"/>
      <c r="L20" s="494"/>
      <c r="M20" s="493"/>
      <c r="N20" s="494"/>
      <c r="O20" s="408"/>
      <c r="P20" s="494"/>
      <c r="Q20" s="408"/>
      <c r="R20" s="494"/>
      <c r="S20" s="495"/>
    </row>
    <row r="21" spans="1:19" ht="14.4" customHeight="1" x14ac:dyDescent="0.3">
      <c r="A21" s="496" t="s">
        <v>4435</v>
      </c>
      <c r="B21" s="494">
        <v>472022</v>
      </c>
      <c r="C21" s="408">
        <v>1</v>
      </c>
      <c r="D21" s="494">
        <v>455990</v>
      </c>
      <c r="E21" s="408">
        <v>0.96603548139705353</v>
      </c>
      <c r="F21" s="494">
        <v>582801</v>
      </c>
      <c r="G21" s="493">
        <v>1.2346903322302774</v>
      </c>
      <c r="H21" s="494"/>
      <c r="I21" s="408"/>
      <c r="J21" s="494"/>
      <c r="K21" s="408"/>
      <c r="L21" s="494"/>
      <c r="M21" s="493"/>
      <c r="N21" s="494"/>
      <c r="O21" s="408"/>
      <c r="P21" s="494"/>
      <c r="Q21" s="408"/>
      <c r="R21" s="494"/>
      <c r="S21" s="495"/>
    </row>
    <row r="22" spans="1:19" ht="14.4" customHeight="1" x14ac:dyDescent="0.3">
      <c r="A22" s="496" t="s">
        <v>4436</v>
      </c>
      <c r="B22" s="494"/>
      <c r="C22" s="408"/>
      <c r="D22" s="494">
        <v>351</v>
      </c>
      <c r="E22" s="408"/>
      <c r="F22" s="494"/>
      <c r="G22" s="493"/>
      <c r="H22" s="494"/>
      <c r="I22" s="408"/>
      <c r="J22" s="494"/>
      <c r="K22" s="408"/>
      <c r="L22" s="494"/>
      <c r="M22" s="493"/>
      <c r="N22" s="494"/>
      <c r="O22" s="408"/>
      <c r="P22" s="494"/>
      <c r="Q22" s="408"/>
      <c r="R22" s="494"/>
      <c r="S22" s="495"/>
    </row>
    <row r="23" spans="1:19" ht="14.4" customHeight="1" x14ac:dyDescent="0.3">
      <c r="A23" s="496" t="s">
        <v>4437</v>
      </c>
      <c r="B23" s="494">
        <v>376824</v>
      </c>
      <c r="C23" s="408">
        <v>1</v>
      </c>
      <c r="D23" s="494">
        <v>308163</v>
      </c>
      <c r="E23" s="408">
        <v>0.81779026813578748</v>
      </c>
      <c r="F23" s="494">
        <v>465614</v>
      </c>
      <c r="G23" s="493">
        <v>1.2356272424261725</v>
      </c>
      <c r="H23" s="494"/>
      <c r="I23" s="408"/>
      <c r="J23" s="494"/>
      <c r="K23" s="408"/>
      <c r="L23" s="494"/>
      <c r="M23" s="493"/>
      <c r="N23" s="494"/>
      <c r="O23" s="408"/>
      <c r="P23" s="494"/>
      <c r="Q23" s="408"/>
      <c r="R23" s="494"/>
      <c r="S23" s="495"/>
    </row>
    <row r="24" spans="1:19" ht="14.4" customHeight="1" x14ac:dyDescent="0.3">
      <c r="A24" s="496" t="s">
        <v>4438</v>
      </c>
      <c r="B24" s="494">
        <v>6081</v>
      </c>
      <c r="C24" s="408">
        <v>1</v>
      </c>
      <c r="D24" s="494">
        <v>679</v>
      </c>
      <c r="E24" s="408">
        <v>0.11165926656799868</v>
      </c>
      <c r="F24" s="494">
        <v>9362</v>
      </c>
      <c r="G24" s="493">
        <v>1.5395494162144383</v>
      </c>
      <c r="H24" s="494"/>
      <c r="I24" s="408"/>
      <c r="J24" s="494"/>
      <c r="K24" s="408"/>
      <c r="L24" s="494"/>
      <c r="M24" s="493"/>
      <c r="N24" s="494"/>
      <c r="O24" s="408"/>
      <c r="P24" s="494"/>
      <c r="Q24" s="408"/>
      <c r="R24" s="494"/>
      <c r="S24" s="495"/>
    </row>
    <row r="25" spans="1:19" ht="14.4" customHeight="1" x14ac:dyDescent="0.3">
      <c r="A25" s="496" t="s">
        <v>4439</v>
      </c>
      <c r="B25" s="494"/>
      <c r="C25" s="408"/>
      <c r="D25" s="494">
        <v>2401</v>
      </c>
      <c r="E25" s="408"/>
      <c r="F25" s="494"/>
      <c r="G25" s="493"/>
      <c r="H25" s="494"/>
      <c r="I25" s="408"/>
      <c r="J25" s="494"/>
      <c r="K25" s="408"/>
      <c r="L25" s="494"/>
      <c r="M25" s="493"/>
      <c r="N25" s="494"/>
      <c r="O25" s="408"/>
      <c r="P25" s="494"/>
      <c r="Q25" s="408"/>
      <c r="R25" s="494"/>
      <c r="S25" s="495"/>
    </row>
    <row r="26" spans="1:19" ht="14.4" customHeight="1" x14ac:dyDescent="0.3">
      <c r="A26" s="496" t="s">
        <v>4440</v>
      </c>
      <c r="B26" s="494"/>
      <c r="C26" s="408"/>
      <c r="D26" s="494">
        <v>21386</v>
      </c>
      <c r="E26" s="408"/>
      <c r="F26" s="494"/>
      <c r="G26" s="493"/>
      <c r="H26" s="494"/>
      <c r="I26" s="408"/>
      <c r="J26" s="494"/>
      <c r="K26" s="408"/>
      <c r="L26" s="494"/>
      <c r="M26" s="493"/>
      <c r="N26" s="494"/>
      <c r="O26" s="408"/>
      <c r="P26" s="494"/>
      <c r="Q26" s="408"/>
      <c r="R26" s="494"/>
      <c r="S26" s="495"/>
    </row>
    <row r="27" spans="1:19" ht="14.4" customHeight="1" x14ac:dyDescent="0.3">
      <c r="A27" s="496" t="s">
        <v>4441</v>
      </c>
      <c r="B27" s="494">
        <v>2480</v>
      </c>
      <c r="C27" s="408">
        <v>1</v>
      </c>
      <c r="D27" s="494"/>
      <c r="E27" s="408"/>
      <c r="F27" s="494"/>
      <c r="G27" s="493"/>
      <c r="H27" s="494"/>
      <c r="I27" s="408"/>
      <c r="J27" s="494"/>
      <c r="K27" s="408"/>
      <c r="L27" s="494"/>
      <c r="M27" s="493"/>
      <c r="N27" s="494"/>
      <c r="O27" s="408"/>
      <c r="P27" s="494"/>
      <c r="Q27" s="408"/>
      <c r="R27" s="494"/>
      <c r="S27" s="495"/>
    </row>
    <row r="28" spans="1:19" ht="14.4" customHeight="1" x14ac:dyDescent="0.3">
      <c r="A28" s="496" t="s">
        <v>4442</v>
      </c>
      <c r="B28" s="494">
        <v>5772</v>
      </c>
      <c r="C28" s="408">
        <v>1</v>
      </c>
      <c r="D28" s="494">
        <v>9486</v>
      </c>
      <c r="E28" s="408">
        <v>1.6434511434511434</v>
      </c>
      <c r="F28" s="494">
        <v>2867</v>
      </c>
      <c r="G28" s="493">
        <v>0.4967082467082467</v>
      </c>
      <c r="H28" s="494"/>
      <c r="I28" s="408"/>
      <c r="J28" s="494"/>
      <c r="K28" s="408"/>
      <c r="L28" s="494"/>
      <c r="M28" s="493"/>
      <c r="N28" s="494"/>
      <c r="O28" s="408"/>
      <c r="P28" s="494"/>
      <c r="Q28" s="408"/>
      <c r="R28" s="494"/>
      <c r="S28" s="495"/>
    </row>
    <row r="29" spans="1:19" ht="14.4" customHeight="1" x14ac:dyDescent="0.3">
      <c r="A29" s="496" t="s">
        <v>4443</v>
      </c>
      <c r="B29" s="494">
        <v>110</v>
      </c>
      <c r="C29" s="408">
        <v>1</v>
      </c>
      <c r="D29" s="494"/>
      <c r="E29" s="408"/>
      <c r="F29" s="494">
        <v>4546</v>
      </c>
      <c r="G29" s="493">
        <v>41.327272727272728</v>
      </c>
      <c r="H29" s="494"/>
      <c r="I29" s="408"/>
      <c r="J29" s="494"/>
      <c r="K29" s="408"/>
      <c r="L29" s="494"/>
      <c r="M29" s="493"/>
      <c r="N29" s="494"/>
      <c r="O29" s="408"/>
      <c r="P29" s="494"/>
      <c r="Q29" s="408"/>
      <c r="R29" s="494"/>
      <c r="S29" s="495"/>
    </row>
    <row r="30" spans="1:19" ht="14.4" customHeight="1" x14ac:dyDescent="0.3">
      <c r="A30" s="496" t="s">
        <v>4444</v>
      </c>
      <c r="B30" s="494">
        <v>2794993</v>
      </c>
      <c r="C30" s="408">
        <v>1</v>
      </c>
      <c r="D30" s="494">
        <v>6130821</v>
      </c>
      <c r="E30" s="408">
        <v>2.1935013790732212</v>
      </c>
      <c r="F30" s="494">
        <v>2663019</v>
      </c>
      <c r="G30" s="493">
        <v>0.95278199265615338</v>
      </c>
      <c r="H30" s="494"/>
      <c r="I30" s="408"/>
      <c r="J30" s="494"/>
      <c r="K30" s="408"/>
      <c r="L30" s="494"/>
      <c r="M30" s="493"/>
      <c r="N30" s="494"/>
      <c r="O30" s="408"/>
      <c r="P30" s="494"/>
      <c r="Q30" s="408"/>
      <c r="R30" s="494"/>
      <c r="S30" s="495"/>
    </row>
    <row r="31" spans="1:19" ht="14.4" customHeight="1" x14ac:dyDescent="0.3">
      <c r="A31" s="496" t="s">
        <v>4445</v>
      </c>
      <c r="B31" s="494">
        <v>507</v>
      </c>
      <c r="C31" s="408">
        <v>1</v>
      </c>
      <c r="D31" s="494">
        <v>1258</v>
      </c>
      <c r="E31" s="408">
        <v>2.4812623274161734</v>
      </c>
      <c r="F31" s="494"/>
      <c r="G31" s="493"/>
      <c r="H31" s="494"/>
      <c r="I31" s="408"/>
      <c r="J31" s="494"/>
      <c r="K31" s="408"/>
      <c r="L31" s="494"/>
      <c r="M31" s="493"/>
      <c r="N31" s="494"/>
      <c r="O31" s="408"/>
      <c r="P31" s="494"/>
      <c r="Q31" s="408"/>
      <c r="R31" s="494"/>
      <c r="S31" s="495"/>
    </row>
    <row r="32" spans="1:19" ht="14.4" customHeight="1" thickBot="1" x14ac:dyDescent="0.35">
      <c r="A32" s="477" t="s">
        <v>4446</v>
      </c>
      <c r="B32" s="476">
        <v>71027</v>
      </c>
      <c r="C32" s="414">
        <v>1</v>
      </c>
      <c r="D32" s="476">
        <v>26112</v>
      </c>
      <c r="E32" s="414">
        <v>0.36763484308783984</v>
      </c>
      <c r="F32" s="476">
        <v>12101</v>
      </c>
      <c r="G32" s="428">
        <v>0.1703718304306813</v>
      </c>
      <c r="H32" s="476"/>
      <c r="I32" s="414"/>
      <c r="J32" s="476"/>
      <c r="K32" s="414"/>
      <c r="L32" s="476"/>
      <c r="M32" s="428"/>
      <c r="N32" s="476"/>
      <c r="O32" s="414"/>
      <c r="P32" s="476"/>
      <c r="Q32" s="414"/>
      <c r="R32" s="476"/>
      <c r="S32" s="429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790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05" bestFit="1" customWidth="1"/>
    <col min="2" max="2" width="8.6640625" style="105" bestFit="1" customWidth="1"/>
    <col min="3" max="3" width="2.109375" style="105" bestFit="1" customWidth="1"/>
    <col min="4" max="4" width="8" style="105" bestFit="1" customWidth="1"/>
    <col min="5" max="5" width="52.88671875" style="105" bestFit="1" customWidth="1"/>
    <col min="6" max="7" width="11.109375" style="180" customWidth="1"/>
    <col min="8" max="9" width="9.33203125" style="180" hidden="1" customWidth="1"/>
    <col min="10" max="11" width="11.109375" style="180" customWidth="1"/>
    <col min="12" max="13" width="9.33203125" style="180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5"/>
  </cols>
  <sheetData>
    <row r="1" spans="1:17" ht="18.600000000000001" customHeight="1" thickBot="1" x14ac:dyDescent="0.4">
      <c r="A1" s="293" t="s">
        <v>4477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ht="14.4" customHeight="1" thickBot="1" x14ac:dyDescent="0.35">
      <c r="A2" s="202" t="s">
        <v>247</v>
      </c>
      <c r="B2" s="106"/>
      <c r="C2" s="106"/>
      <c r="D2" s="106"/>
      <c r="E2" s="10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7"/>
      <c r="Q2" s="196"/>
    </row>
    <row r="3" spans="1:17" ht="14.4" customHeight="1" thickBot="1" x14ac:dyDescent="0.35">
      <c r="E3" s="63" t="s">
        <v>112</v>
      </c>
      <c r="F3" s="77">
        <f t="shared" ref="F3:O3" si="0">SUBTOTAL(9,F6:F1048576)</f>
        <v>16209</v>
      </c>
      <c r="G3" s="78">
        <f t="shared" si="0"/>
        <v>7781090</v>
      </c>
      <c r="H3" s="78"/>
      <c r="I3" s="78"/>
      <c r="J3" s="78">
        <f t="shared" si="0"/>
        <v>25930</v>
      </c>
      <c r="K3" s="78">
        <f t="shared" si="0"/>
        <v>10248921</v>
      </c>
      <c r="L3" s="78"/>
      <c r="M3" s="78"/>
      <c r="N3" s="78">
        <f t="shared" si="0"/>
        <v>15296</v>
      </c>
      <c r="O3" s="78">
        <f t="shared" si="0"/>
        <v>7427472</v>
      </c>
      <c r="P3" s="59">
        <f>IF(G3=0,0,O3/G3)</f>
        <v>0.95455418199763786</v>
      </c>
      <c r="Q3" s="79">
        <f>IF(N3=0,0,O3/N3)</f>
        <v>485.58263598326357</v>
      </c>
    </row>
    <row r="4" spans="1:17" ht="14.4" customHeight="1" x14ac:dyDescent="0.3">
      <c r="A4" s="350" t="s">
        <v>55</v>
      </c>
      <c r="B4" s="349" t="s">
        <v>81</v>
      </c>
      <c r="C4" s="350" t="s">
        <v>82</v>
      </c>
      <c r="D4" s="359" t="s">
        <v>83</v>
      </c>
      <c r="E4" s="351" t="s">
        <v>56</v>
      </c>
      <c r="F4" s="357">
        <v>2013</v>
      </c>
      <c r="G4" s="358"/>
      <c r="H4" s="80"/>
      <c r="I4" s="80"/>
      <c r="J4" s="357">
        <v>2014</v>
      </c>
      <c r="K4" s="358"/>
      <c r="L4" s="80"/>
      <c r="M4" s="80"/>
      <c r="N4" s="357">
        <v>2015</v>
      </c>
      <c r="O4" s="358"/>
      <c r="P4" s="360" t="s">
        <v>2</v>
      </c>
      <c r="Q4" s="348" t="s">
        <v>84</v>
      </c>
    </row>
    <row r="5" spans="1:17" ht="14.4" customHeight="1" thickBot="1" x14ac:dyDescent="0.35">
      <c r="A5" s="485"/>
      <c r="B5" s="483"/>
      <c r="C5" s="485"/>
      <c r="D5" s="497"/>
      <c r="E5" s="487"/>
      <c r="F5" s="498" t="s">
        <v>58</v>
      </c>
      <c r="G5" s="499" t="s">
        <v>14</v>
      </c>
      <c r="H5" s="500"/>
      <c r="I5" s="500"/>
      <c r="J5" s="498" t="s">
        <v>58</v>
      </c>
      <c r="K5" s="499" t="s">
        <v>14</v>
      </c>
      <c r="L5" s="500"/>
      <c r="M5" s="500"/>
      <c r="N5" s="498" t="s">
        <v>58</v>
      </c>
      <c r="O5" s="499" t="s">
        <v>14</v>
      </c>
      <c r="P5" s="501"/>
      <c r="Q5" s="492"/>
    </row>
    <row r="6" spans="1:17" ht="14.4" customHeight="1" x14ac:dyDescent="0.3">
      <c r="A6" s="401" t="s">
        <v>4447</v>
      </c>
      <c r="B6" s="402" t="s">
        <v>4264</v>
      </c>
      <c r="C6" s="402" t="s">
        <v>4265</v>
      </c>
      <c r="D6" s="402" t="s">
        <v>4266</v>
      </c>
      <c r="E6" s="402" t="s">
        <v>4267</v>
      </c>
      <c r="F6" s="405">
        <v>2</v>
      </c>
      <c r="G6" s="405">
        <v>2360</v>
      </c>
      <c r="H6" s="405">
        <v>1</v>
      </c>
      <c r="I6" s="405">
        <v>1180</v>
      </c>
      <c r="J6" s="405">
        <v>3</v>
      </c>
      <c r="K6" s="405">
        <v>3546</v>
      </c>
      <c r="L6" s="405">
        <v>1.5025423728813558</v>
      </c>
      <c r="M6" s="405">
        <v>1182</v>
      </c>
      <c r="N6" s="405">
        <v>3</v>
      </c>
      <c r="O6" s="405">
        <v>3552</v>
      </c>
      <c r="P6" s="426">
        <v>1.5050847457627119</v>
      </c>
      <c r="Q6" s="406">
        <v>1184</v>
      </c>
    </row>
    <row r="7" spans="1:17" ht="14.4" customHeight="1" x14ac:dyDescent="0.3">
      <c r="A7" s="407" t="s">
        <v>4447</v>
      </c>
      <c r="B7" s="408" t="s">
        <v>4264</v>
      </c>
      <c r="C7" s="408" t="s">
        <v>4265</v>
      </c>
      <c r="D7" s="408" t="s">
        <v>4448</v>
      </c>
      <c r="E7" s="408" t="s">
        <v>4449</v>
      </c>
      <c r="F7" s="411">
        <v>1</v>
      </c>
      <c r="G7" s="411">
        <v>1609</v>
      </c>
      <c r="H7" s="411">
        <v>1</v>
      </c>
      <c r="I7" s="411">
        <v>1609</v>
      </c>
      <c r="J7" s="411"/>
      <c r="K7" s="411"/>
      <c r="L7" s="411"/>
      <c r="M7" s="411"/>
      <c r="N7" s="411"/>
      <c r="O7" s="411"/>
      <c r="P7" s="493"/>
      <c r="Q7" s="412"/>
    </row>
    <row r="8" spans="1:17" ht="14.4" customHeight="1" x14ac:dyDescent="0.3">
      <c r="A8" s="407" t="s">
        <v>4447</v>
      </c>
      <c r="B8" s="408" t="s">
        <v>4264</v>
      </c>
      <c r="C8" s="408" t="s">
        <v>4265</v>
      </c>
      <c r="D8" s="408" t="s">
        <v>4268</v>
      </c>
      <c r="E8" s="408" t="s">
        <v>4269</v>
      </c>
      <c r="F8" s="411">
        <v>1</v>
      </c>
      <c r="G8" s="411">
        <v>3864</v>
      </c>
      <c r="H8" s="411">
        <v>1</v>
      </c>
      <c r="I8" s="411">
        <v>3864</v>
      </c>
      <c r="J8" s="411"/>
      <c r="K8" s="411"/>
      <c r="L8" s="411"/>
      <c r="M8" s="411"/>
      <c r="N8" s="411"/>
      <c r="O8" s="411"/>
      <c r="P8" s="493"/>
      <c r="Q8" s="412"/>
    </row>
    <row r="9" spans="1:17" ht="14.4" customHeight="1" x14ac:dyDescent="0.3">
      <c r="A9" s="407" t="s">
        <v>4447</v>
      </c>
      <c r="B9" s="408" t="s">
        <v>4264</v>
      </c>
      <c r="C9" s="408" t="s">
        <v>4265</v>
      </c>
      <c r="D9" s="408" t="s">
        <v>4278</v>
      </c>
      <c r="E9" s="408" t="s">
        <v>4279</v>
      </c>
      <c r="F9" s="411"/>
      <c r="G9" s="411"/>
      <c r="H9" s="411"/>
      <c r="I9" s="411"/>
      <c r="J9" s="411"/>
      <c r="K9" s="411"/>
      <c r="L9" s="411"/>
      <c r="M9" s="411"/>
      <c r="N9" s="411">
        <v>2</v>
      </c>
      <c r="O9" s="411">
        <v>1662</v>
      </c>
      <c r="P9" s="493"/>
      <c r="Q9" s="412">
        <v>831</v>
      </c>
    </row>
    <row r="10" spans="1:17" ht="14.4" customHeight="1" x14ac:dyDescent="0.3">
      <c r="A10" s="407" t="s">
        <v>4447</v>
      </c>
      <c r="B10" s="408" t="s">
        <v>4264</v>
      </c>
      <c r="C10" s="408" t="s">
        <v>4265</v>
      </c>
      <c r="D10" s="408" t="s">
        <v>4282</v>
      </c>
      <c r="E10" s="408" t="s">
        <v>4283</v>
      </c>
      <c r="F10" s="411">
        <v>1</v>
      </c>
      <c r="G10" s="411">
        <v>809</v>
      </c>
      <c r="H10" s="411">
        <v>1</v>
      </c>
      <c r="I10" s="411">
        <v>809</v>
      </c>
      <c r="J10" s="411">
        <v>1</v>
      </c>
      <c r="K10" s="411">
        <v>811</v>
      </c>
      <c r="L10" s="411">
        <v>1.0024721878862795</v>
      </c>
      <c r="M10" s="411">
        <v>811</v>
      </c>
      <c r="N10" s="411">
        <v>3</v>
      </c>
      <c r="O10" s="411">
        <v>2436</v>
      </c>
      <c r="P10" s="493">
        <v>3.0111248454882573</v>
      </c>
      <c r="Q10" s="412">
        <v>812</v>
      </c>
    </row>
    <row r="11" spans="1:17" ht="14.4" customHeight="1" x14ac:dyDescent="0.3">
      <c r="A11" s="407" t="s">
        <v>4447</v>
      </c>
      <c r="B11" s="408" t="s">
        <v>4264</v>
      </c>
      <c r="C11" s="408" t="s">
        <v>4265</v>
      </c>
      <c r="D11" s="408" t="s">
        <v>4284</v>
      </c>
      <c r="E11" s="408" t="s">
        <v>4285</v>
      </c>
      <c r="F11" s="411">
        <v>1</v>
      </c>
      <c r="G11" s="411">
        <v>809</v>
      </c>
      <c r="H11" s="411">
        <v>1</v>
      </c>
      <c r="I11" s="411">
        <v>809</v>
      </c>
      <c r="J11" s="411">
        <v>1</v>
      </c>
      <c r="K11" s="411">
        <v>811</v>
      </c>
      <c r="L11" s="411">
        <v>1.0024721878862795</v>
      </c>
      <c r="M11" s="411">
        <v>811</v>
      </c>
      <c r="N11" s="411">
        <v>3</v>
      </c>
      <c r="O11" s="411">
        <v>2436</v>
      </c>
      <c r="P11" s="493">
        <v>3.0111248454882573</v>
      </c>
      <c r="Q11" s="412">
        <v>812</v>
      </c>
    </row>
    <row r="12" spans="1:17" ht="14.4" customHeight="1" x14ac:dyDescent="0.3">
      <c r="A12" s="407" t="s">
        <v>4447</v>
      </c>
      <c r="B12" s="408" t="s">
        <v>4264</v>
      </c>
      <c r="C12" s="408" t="s">
        <v>4265</v>
      </c>
      <c r="D12" s="408" t="s">
        <v>4286</v>
      </c>
      <c r="E12" s="408" t="s">
        <v>4287</v>
      </c>
      <c r="F12" s="411">
        <v>5</v>
      </c>
      <c r="G12" s="411">
        <v>830</v>
      </c>
      <c r="H12" s="411">
        <v>1</v>
      </c>
      <c r="I12" s="411">
        <v>166</v>
      </c>
      <c r="J12" s="411">
        <v>4</v>
      </c>
      <c r="K12" s="411">
        <v>668</v>
      </c>
      <c r="L12" s="411">
        <v>0.80481927710843371</v>
      </c>
      <c r="M12" s="411">
        <v>167</v>
      </c>
      <c r="N12" s="411">
        <v>4</v>
      </c>
      <c r="O12" s="411">
        <v>668</v>
      </c>
      <c r="P12" s="493">
        <v>0.80481927710843371</v>
      </c>
      <c r="Q12" s="412">
        <v>167</v>
      </c>
    </row>
    <row r="13" spans="1:17" ht="14.4" customHeight="1" x14ac:dyDescent="0.3">
      <c r="A13" s="407" t="s">
        <v>4447</v>
      </c>
      <c r="B13" s="408" t="s">
        <v>4264</v>
      </c>
      <c r="C13" s="408" t="s">
        <v>4265</v>
      </c>
      <c r="D13" s="408" t="s">
        <v>4288</v>
      </c>
      <c r="E13" s="408" t="s">
        <v>4289</v>
      </c>
      <c r="F13" s="411">
        <v>5</v>
      </c>
      <c r="G13" s="411">
        <v>860</v>
      </c>
      <c r="H13" s="411">
        <v>1</v>
      </c>
      <c r="I13" s="411">
        <v>172</v>
      </c>
      <c r="J13" s="411">
        <v>8</v>
      </c>
      <c r="K13" s="411">
        <v>1383</v>
      </c>
      <c r="L13" s="411">
        <v>1.6081395348837209</v>
      </c>
      <c r="M13" s="411">
        <v>172.875</v>
      </c>
      <c r="N13" s="411">
        <v>4</v>
      </c>
      <c r="O13" s="411">
        <v>692</v>
      </c>
      <c r="P13" s="493">
        <v>0.8046511627906977</v>
      </c>
      <c r="Q13" s="412">
        <v>173</v>
      </c>
    </row>
    <row r="14" spans="1:17" ht="14.4" customHeight="1" x14ac:dyDescent="0.3">
      <c r="A14" s="407" t="s">
        <v>4447</v>
      </c>
      <c r="B14" s="408" t="s">
        <v>4264</v>
      </c>
      <c r="C14" s="408" t="s">
        <v>4265</v>
      </c>
      <c r="D14" s="408" t="s">
        <v>4290</v>
      </c>
      <c r="E14" s="408" t="s">
        <v>4291</v>
      </c>
      <c r="F14" s="411">
        <v>6</v>
      </c>
      <c r="G14" s="411">
        <v>2094</v>
      </c>
      <c r="H14" s="411">
        <v>1</v>
      </c>
      <c r="I14" s="411">
        <v>349</v>
      </c>
      <c r="J14" s="411">
        <v>24</v>
      </c>
      <c r="K14" s="411">
        <v>8418</v>
      </c>
      <c r="L14" s="411">
        <v>4.0200573065902576</v>
      </c>
      <c r="M14" s="411">
        <v>350.75</v>
      </c>
      <c r="N14" s="411">
        <v>39</v>
      </c>
      <c r="O14" s="411">
        <v>13689</v>
      </c>
      <c r="P14" s="493">
        <v>6.5372492836676219</v>
      </c>
      <c r="Q14" s="412">
        <v>351</v>
      </c>
    </row>
    <row r="15" spans="1:17" ht="14.4" customHeight="1" x14ac:dyDescent="0.3">
      <c r="A15" s="407" t="s">
        <v>4447</v>
      </c>
      <c r="B15" s="408" t="s">
        <v>4264</v>
      </c>
      <c r="C15" s="408" t="s">
        <v>4265</v>
      </c>
      <c r="D15" s="408" t="s">
        <v>4417</v>
      </c>
      <c r="E15" s="408" t="s">
        <v>4418</v>
      </c>
      <c r="F15" s="411"/>
      <c r="G15" s="411"/>
      <c r="H15" s="411"/>
      <c r="I15" s="411"/>
      <c r="J15" s="411">
        <v>2</v>
      </c>
      <c r="K15" s="411">
        <v>2074</v>
      </c>
      <c r="L15" s="411"/>
      <c r="M15" s="411">
        <v>1037</v>
      </c>
      <c r="N15" s="411"/>
      <c r="O15" s="411"/>
      <c r="P15" s="493"/>
      <c r="Q15" s="412"/>
    </row>
    <row r="16" spans="1:17" ht="14.4" customHeight="1" x14ac:dyDescent="0.3">
      <c r="A16" s="407" t="s">
        <v>4447</v>
      </c>
      <c r="B16" s="408" t="s">
        <v>4264</v>
      </c>
      <c r="C16" s="408" t="s">
        <v>4265</v>
      </c>
      <c r="D16" s="408" t="s">
        <v>4292</v>
      </c>
      <c r="E16" s="408" t="s">
        <v>4293</v>
      </c>
      <c r="F16" s="411"/>
      <c r="G16" s="411"/>
      <c r="H16" s="411"/>
      <c r="I16" s="411"/>
      <c r="J16" s="411">
        <v>1</v>
      </c>
      <c r="K16" s="411">
        <v>188</v>
      </c>
      <c r="L16" s="411"/>
      <c r="M16" s="411">
        <v>188</v>
      </c>
      <c r="N16" s="411">
        <v>1</v>
      </c>
      <c r="O16" s="411">
        <v>189</v>
      </c>
      <c r="P16" s="493"/>
      <c r="Q16" s="412">
        <v>189</v>
      </c>
    </row>
    <row r="17" spans="1:17" ht="14.4" customHeight="1" x14ac:dyDescent="0.3">
      <c r="A17" s="407" t="s">
        <v>4447</v>
      </c>
      <c r="B17" s="408" t="s">
        <v>4264</v>
      </c>
      <c r="C17" s="408" t="s">
        <v>4265</v>
      </c>
      <c r="D17" s="408" t="s">
        <v>4298</v>
      </c>
      <c r="E17" s="408" t="s">
        <v>4299</v>
      </c>
      <c r="F17" s="411">
        <v>16</v>
      </c>
      <c r="G17" s="411">
        <v>8720</v>
      </c>
      <c r="H17" s="411">
        <v>1</v>
      </c>
      <c r="I17" s="411">
        <v>545</v>
      </c>
      <c r="J17" s="411">
        <v>30</v>
      </c>
      <c r="K17" s="411">
        <v>16375</v>
      </c>
      <c r="L17" s="411">
        <v>1.8778669724770642</v>
      </c>
      <c r="M17" s="411">
        <v>545.83333333333337</v>
      </c>
      <c r="N17" s="411">
        <v>39</v>
      </c>
      <c r="O17" s="411">
        <v>21333</v>
      </c>
      <c r="P17" s="493">
        <v>2.4464449541284403</v>
      </c>
      <c r="Q17" s="412">
        <v>547</v>
      </c>
    </row>
    <row r="18" spans="1:17" ht="14.4" customHeight="1" x14ac:dyDescent="0.3">
      <c r="A18" s="407" t="s">
        <v>4447</v>
      </c>
      <c r="B18" s="408" t="s">
        <v>4264</v>
      </c>
      <c r="C18" s="408" t="s">
        <v>4265</v>
      </c>
      <c r="D18" s="408" t="s">
        <v>4300</v>
      </c>
      <c r="E18" s="408" t="s">
        <v>4301</v>
      </c>
      <c r="F18" s="411">
        <v>3</v>
      </c>
      <c r="G18" s="411">
        <v>1950</v>
      </c>
      <c r="H18" s="411">
        <v>1</v>
      </c>
      <c r="I18" s="411">
        <v>650</v>
      </c>
      <c r="J18" s="411">
        <v>7</v>
      </c>
      <c r="K18" s="411">
        <v>4556</v>
      </c>
      <c r="L18" s="411">
        <v>2.3364102564102565</v>
      </c>
      <c r="M18" s="411">
        <v>650.85714285714289</v>
      </c>
      <c r="N18" s="411">
        <v>6</v>
      </c>
      <c r="O18" s="411">
        <v>3912</v>
      </c>
      <c r="P18" s="493">
        <v>2.006153846153846</v>
      </c>
      <c r="Q18" s="412">
        <v>652</v>
      </c>
    </row>
    <row r="19" spans="1:17" ht="14.4" customHeight="1" x14ac:dyDescent="0.3">
      <c r="A19" s="407" t="s">
        <v>4447</v>
      </c>
      <c r="B19" s="408" t="s">
        <v>4264</v>
      </c>
      <c r="C19" s="408" t="s">
        <v>4265</v>
      </c>
      <c r="D19" s="408" t="s">
        <v>4302</v>
      </c>
      <c r="E19" s="408" t="s">
        <v>4303</v>
      </c>
      <c r="F19" s="411">
        <v>3</v>
      </c>
      <c r="G19" s="411">
        <v>1950</v>
      </c>
      <c r="H19" s="411">
        <v>1</v>
      </c>
      <c r="I19" s="411">
        <v>650</v>
      </c>
      <c r="J19" s="411">
        <v>7</v>
      </c>
      <c r="K19" s="411">
        <v>4556</v>
      </c>
      <c r="L19" s="411">
        <v>2.3364102564102565</v>
      </c>
      <c r="M19" s="411">
        <v>650.85714285714289</v>
      </c>
      <c r="N19" s="411">
        <v>6</v>
      </c>
      <c r="O19" s="411">
        <v>3912</v>
      </c>
      <c r="P19" s="493">
        <v>2.006153846153846</v>
      </c>
      <c r="Q19" s="412">
        <v>652</v>
      </c>
    </row>
    <row r="20" spans="1:17" ht="14.4" customHeight="1" x14ac:dyDescent="0.3">
      <c r="A20" s="407" t="s">
        <v>4447</v>
      </c>
      <c r="B20" s="408" t="s">
        <v>4264</v>
      </c>
      <c r="C20" s="408" t="s">
        <v>4265</v>
      </c>
      <c r="D20" s="408" t="s">
        <v>4304</v>
      </c>
      <c r="E20" s="408" t="s">
        <v>4305</v>
      </c>
      <c r="F20" s="411">
        <v>3</v>
      </c>
      <c r="G20" s="411">
        <v>2022</v>
      </c>
      <c r="H20" s="411">
        <v>1</v>
      </c>
      <c r="I20" s="411">
        <v>674</v>
      </c>
      <c r="J20" s="411">
        <v>1</v>
      </c>
      <c r="K20" s="411">
        <v>675</v>
      </c>
      <c r="L20" s="411">
        <v>0.33382789317507416</v>
      </c>
      <c r="M20" s="411">
        <v>675</v>
      </c>
      <c r="N20" s="411"/>
      <c r="O20" s="411"/>
      <c r="P20" s="493"/>
      <c r="Q20" s="412"/>
    </row>
    <row r="21" spans="1:17" ht="14.4" customHeight="1" x14ac:dyDescent="0.3">
      <c r="A21" s="407" t="s">
        <v>4447</v>
      </c>
      <c r="B21" s="408" t="s">
        <v>4264</v>
      </c>
      <c r="C21" s="408" t="s">
        <v>4265</v>
      </c>
      <c r="D21" s="408" t="s">
        <v>4306</v>
      </c>
      <c r="E21" s="408" t="s">
        <v>4307</v>
      </c>
      <c r="F21" s="411">
        <v>14</v>
      </c>
      <c r="G21" s="411">
        <v>7126</v>
      </c>
      <c r="H21" s="411">
        <v>1</v>
      </c>
      <c r="I21" s="411">
        <v>509</v>
      </c>
      <c r="J21" s="411">
        <v>30</v>
      </c>
      <c r="K21" s="411">
        <v>15295</v>
      </c>
      <c r="L21" s="411">
        <v>2.1463654223968565</v>
      </c>
      <c r="M21" s="411">
        <v>509.83333333333331</v>
      </c>
      <c r="N21" s="411">
        <v>38</v>
      </c>
      <c r="O21" s="411">
        <v>19418</v>
      </c>
      <c r="P21" s="493">
        <v>2.7249508840864438</v>
      </c>
      <c r="Q21" s="412">
        <v>511</v>
      </c>
    </row>
    <row r="22" spans="1:17" ht="14.4" customHeight="1" x14ac:dyDescent="0.3">
      <c r="A22" s="407" t="s">
        <v>4447</v>
      </c>
      <c r="B22" s="408" t="s">
        <v>4264</v>
      </c>
      <c r="C22" s="408" t="s">
        <v>4265</v>
      </c>
      <c r="D22" s="408" t="s">
        <v>4308</v>
      </c>
      <c r="E22" s="408" t="s">
        <v>4309</v>
      </c>
      <c r="F22" s="411">
        <v>14</v>
      </c>
      <c r="G22" s="411">
        <v>5866</v>
      </c>
      <c r="H22" s="411">
        <v>1</v>
      </c>
      <c r="I22" s="411">
        <v>419</v>
      </c>
      <c r="J22" s="411">
        <v>30</v>
      </c>
      <c r="K22" s="411">
        <v>12595</v>
      </c>
      <c r="L22" s="411">
        <v>2.1471189907944086</v>
      </c>
      <c r="M22" s="411">
        <v>419.83333333333331</v>
      </c>
      <c r="N22" s="411">
        <v>38</v>
      </c>
      <c r="O22" s="411">
        <v>15998</v>
      </c>
      <c r="P22" s="493">
        <v>2.7272417320150018</v>
      </c>
      <c r="Q22" s="412">
        <v>421</v>
      </c>
    </row>
    <row r="23" spans="1:17" ht="14.4" customHeight="1" x14ac:dyDescent="0.3">
      <c r="A23" s="407" t="s">
        <v>4447</v>
      </c>
      <c r="B23" s="408" t="s">
        <v>4264</v>
      </c>
      <c r="C23" s="408" t="s">
        <v>4265</v>
      </c>
      <c r="D23" s="408" t="s">
        <v>4310</v>
      </c>
      <c r="E23" s="408" t="s">
        <v>4311</v>
      </c>
      <c r="F23" s="411">
        <v>18</v>
      </c>
      <c r="G23" s="411">
        <v>6192</v>
      </c>
      <c r="H23" s="411">
        <v>1</v>
      </c>
      <c r="I23" s="411">
        <v>344</v>
      </c>
      <c r="J23" s="411">
        <v>28</v>
      </c>
      <c r="K23" s="411">
        <v>9680</v>
      </c>
      <c r="L23" s="411">
        <v>1.5633074935400517</v>
      </c>
      <c r="M23" s="411">
        <v>345.71428571428572</v>
      </c>
      <c r="N23" s="411">
        <v>40</v>
      </c>
      <c r="O23" s="411">
        <v>13880</v>
      </c>
      <c r="P23" s="493">
        <v>2.2416020671834627</v>
      </c>
      <c r="Q23" s="412">
        <v>347</v>
      </c>
    </row>
    <row r="24" spans="1:17" ht="14.4" customHeight="1" x14ac:dyDescent="0.3">
      <c r="A24" s="407" t="s">
        <v>4447</v>
      </c>
      <c r="B24" s="408" t="s">
        <v>4264</v>
      </c>
      <c r="C24" s="408" t="s">
        <v>4265</v>
      </c>
      <c r="D24" s="408" t="s">
        <v>4312</v>
      </c>
      <c r="E24" s="408" t="s">
        <v>4313</v>
      </c>
      <c r="F24" s="411">
        <v>1</v>
      </c>
      <c r="G24" s="411">
        <v>217</v>
      </c>
      <c r="H24" s="411">
        <v>1</v>
      </c>
      <c r="I24" s="411">
        <v>217</v>
      </c>
      <c r="J24" s="411">
        <v>1</v>
      </c>
      <c r="K24" s="411">
        <v>218</v>
      </c>
      <c r="L24" s="411">
        <v>1.0046082949308757</v>
      </c>
      <c r="M24" s="411">
        <v>218</v>
      </c>
      <c r="N24" s="411"/>
      <c r="O24" s="411"/>
      <c r="P24" s="493"/>
      <c r="Q24" s="412"/>
    </row>
    <row r="25" spans="1:17" ht="14.4" customHeight="1" x14ac:dyDescent="0.3">
      <c r="A25" s="407" t="s">
        <v>4447</v>
      </c>
      <c r="B25" s="408" t="s">
        <v>4264</v>
      </c>
      <c r="C25" s="408" t="s">
        <v>4265</v>
      </c>
      <c r="D25" s="408" t="s">
        <v>4314</v>
      </c>
      <c r="E25" s="408" t="s">
        <v>4315</v>
      </c>
      <c r="F25" s="411">
        <v>8</v>
      </c>
      <c r="G25" s="411">
        <v>3976</v>
      </c>
      <c r="H25" s="411">
        <v>1</v>
      </c>
      <c r="I25" s="411">
        <v>497</v>
      </c>
      <c r="J25" s="411"/>
      <c r="K25" s="411"/>
      <c r="L25" s="411"/>
      <c r="M25" s="411"/>
      <c r="N25" s="411"/>
      <c r="O25" s="411"/>
      <c r="P25" s="493"/>
      <c r="Q25" s="412"/>
    </row>
    <row r="26" spans="1:17" ht="14.4" customHeight="1" x14ac:dyDescent="0.3">
      <c r="A26" s="407" t="s">
        <v>4447</v>
      </c>
      <c r="B26" s="408" t="s">
        <v>4264</v>
      </c>
      <c r="C26" s="408" t="s">
        <v>4265</v>
      </c>
      <c r="D26" s="408" t="s">
        <v>4318</v>
      </c>
      <c r="E26" s="408" t="s">
        <v>4319</v>
      </c>
      <c r="F26" s="411">
        <v>1</v>
      </c>
      <c r="G26" s="411">
        <v>237</v>
      </c>
      <c r="H26" s="411">
        <v>1</v>
      </c>
      <c r="I26" s="411">
        <v>237</v>
      </c>
      <c r="J26" s="411">
        <v>3</v>
      </c>
      <c r="K26" s="411">
        <v>713</v>
      </c>
      <c r="L26" s="411">
        <v>3.0084388185654007</v>
      </c>
      <c r="M26" s="411">
        <v>237.66666666666666</v>
      </c>
      <c r="N26" s="411">
        <v>1</v>
      </c>
      <c r="O26" s="411">
        <v>238</v>
      </c>
      <c r="P26" s="493">
        <v>1.0042194092827004</v>
      </c>
      <c r="Q26" s="412">
        <v>238</v>
      </c>
    </row>
    <row r="27" spans="1:17" ht="14.4" customHeight="1" x14ac:dyDescent="0.3">
      <c r="A27" s="407" t="s">
        <v>4447</v>
      </c>
      <c r="B27" s="408" t="s">
        <v>4264</v>
      </c>
      <c r="C27" s="408" t="s">
        <v>4265</v>
      </c>
      <c r="D27" s="408" t="s">
        <v>4320</v>
      </c>
      <c r="E27" s="408" t="s">
        <v>4321</v>
      </c>
      <c r="F27" s="411">
        <v>12</v>
      </c>
      <c r="G27" s="411">
        <v>1320</v>
      </c>
      <c r="H27" s="411">
        <v>1</v>
      </c>
      <c r="I27" s="411">
        <v>110</v>
      </c>
      <c r="J27" s="411">
        <v>4</v>
      </c>
      <c r="K27" s="411">
        <v>442</v>
      </c>
      <c r="L27" s="411">
        <v>0.33484848484848484</v>
      </c>
      <c r="M27" s="411">
        <v>110.5</v>
      </c>
      <c r="N27" s="411">
        <v>6</v>
      </c>
      <c r="O27" s="411">
        <v>666</v>
      </c>
      <c r="P27" s="493">
        <v>0.50454545454545452</v>
      </c>
      <c r="Q27" s="412">
        <v>111</v>
      </c>
    </row>
    <row r="28" spans="1:17" ht="14.4" customHeight="1" x14ac:dyDescent="0.3">
      <c r="A28" s="407" t="s">
        <v>4447</v>
      </c>
      <c r="B28" s="408" t="s">
        <v>4264</v>
      </c>
      <c r="C28" s="408" t="s">
        <v>4265</v>
      </c>
      <c r="D28" s="408" t="s">
        <v>4322</v>
      </c>
      <c r="E28" s="408" t="s">
        <v>4323</v>
      </c>
      <c r="F28" s="411"/>
      <c r="G28" s="411"/>
      <c r="H28" s="411"/>
      <c r="I28" s="411"/>
      <c r="J28" s="411"/>
      <c r="K28" s="411"/>
      <c r="L28" s="411"/>
      <c r="M28" s="411"/>
      <c r="N28" s="411">
        <v>2</v>
      </c>
      <c r="O28" s="411">
        <v>658</v>
      </c>
      <c r="P28" s="493"/>
      <c r="Q28" s="412">
        <v>329</v>
      </c>
    </row>
    <row r="29" spans="1:17" ht="14.4" customHeight="1" x14ac:dyDescent="0.3">
      <c r="A29" s="407" t="s">
        <v>4447</v>
      </c>
      <c r="B29" s="408" t="s">
        <v>4264</v>
      </c>
      <c r="C29" s="408" t="s">
        <v>4265</v>
      </c>
      <c r="D29" s="408" t="s">
        <v>4324</v>
      </c>
      <c r="E29" s="408" t="s">
        <v>4325</v>
      </c>
      <c r="F29" s="411">
        <v>11</v>
      </c>
      <c r="G29" s="411">
        <v>3410</v>
      </c>
      <c r="H29" s="411">
        <v>1</v>
      </c>
      <c r="I29" s="411">
        <v>310</v>
      </c>
      <c r="J29" s="411">
        <v>7</v>
      </c>
      <c r="K29" s="411">
        <v>2176</v>
      </c>
      <c r="L29" s="411">
        <v>0.63812316715542527</v>
      </c>
      <c r="M29" s="411">
        <v>310.85714285714283</v>
      </c>
      <c r="N29" s="411">
        <v>22</v>
      </c>
      <c r="O29" s="411">
        <v>6842</v>
      </c>
      <c r="P29" s="493">
        <v>2.0064516129032257</v>
      </c>
      <c r="Q29" s="412">
        <v>311</v>
      </c>
    </row>
    <row r="30" spans="1:17" ht="14.4" customHeight="1" x14ac:dyDescent="0.3">
      <c r="A30" s="407" t="s">
        <v>4447</v>
      </c>
      <c r="B30" s="408" t="s">
        <v>4264</v>
      </c>
      <c r="C30" s="408" t="s">
        <v>4265</v>
      </c>
      <c r="D30" s="408" t="s">
        <v>4326</v>
      </c>
      <c r="E30" s="408" t="s">
        <v>4327</v>
      </c>
      <c r="F30" s="411">
        <v>3</v>
      </c>
      <c r="G30" s="411">
        <v>69</v>
      </c>
      <c r="H30" s="411">
        <v>1</v>
      </c>
      <c r="I30" s="411">
        <v>23</v>
      </c>
      <c r="J30" s="411"/>
      <c r="K30" s="411"/>
      <c r="L30" s="411"/>
      <c r="M30" s="411"/>
      <c r="N30" s="411"/>
      <c r="O30" s="411"/>
      <c r="P30" s="493"/>
      <c r="Q30" s="412"/>
    </row>
    <row r="31" spans="1:17" ht="14.4" customHeight="1" x14ac:dyDescent="0.3">
      <c r="A31" s="407" t="s">
        <v>4447</v>
      </c>
      <c r="B31" s="408" t="s">
        <v>4264</v>
      </c>
      <c r="C31" s="408" t="s">
        <v>4265</v>
      </c>
      <c r="D31" s="408" t="s">
        <v>4328</v>
      </c>
      <c r="E31" s="408" t="s">
        <v>4329</v>
      </c>
      <c r="F31" s="411">
        <v>1</v>
      </c>
      <c r="G31" s="411">
        <v>16</v>
      </c>
      <c r="H31" s="411">
        <v>1</v>
      </c>
      <c r="I31" s="411">
        <v>16</v>
      </c>
      <c r="J31" s="411">
        <v>17</v>
      </c>
      <c r="K31" s="411">
        <v>272</v>
      </c>
      <c r="L31" s="411">
        <v>17</v>
      </c>
      <c r="M31" s="411">
        <v>16</v>
      </c>
      <c r="N31" s="411">
        <v>32</v>
      </c>
      <c r="O31" s="411">
        <v>512</v>
      </c>
      <c r="P31" s="493">
        <v>32</v>
      </c>
      <c r="Q31" s="412">
        <v>16</v>
      </c>
    </row>
    <row r="32" spans="1:17" ht="14.4" customHeight="1" x14ac:dyDescent="0.3">
      <c r="A32" s="407" t="s">
        <v>4447</v>
      </c>
      <c r="B32" s="408" t="s">
        <v>4264</v>
      </c>
      <c r="C32" s="408" t="s">
        <v>4265</v>
      </c>
      <c r="D32" s="408" t="s">
        <v>4332</v>
      </c>
      <c r="E32" s="408" t="s">
        <v>4333</v>
      </c>
      <c r="F32" s="411">
        <v>8</v>
      </c>
      <c r="G32" s="411">
        <v>2784</v>
      </c>
      <c r="H32" s="411">
        <v>1</v>
      </c>
      <c r="I32" s="411">
        <v>348</v>
      </c>
      <c r="J32" s="411">
        <v>7</v>
      </c>
      <c r="K32" s="411">
        <v>2443</v>
      </c>
      <c r="L32" s="411">
        <v>0.87751436781609193</v>
      </c>
      <c r="M32" s="411">
        <v>349</v>
      </c>
      <c r="N32" s="411">
        <v>3</v>
      </c>
      <c r="O32" s="411">
        <v>1047</v>
      </c>
      <c r="P32" s="493">
        <v>0.37607758620689657</v>
      </c>
      <c r="Q32" s="412">
        <v>349</v>
      </c>
    </row>
    <row r="33" spans="1:17" ht="14.4" customHeight="1" x14ac:dyDescent="0.3">
      <c r="A33" s="407" t="s">
        <v>4447</v>
      </c>
      <c r="B33" s="408" t="s">
        <v>4264</v>
      </c>
      <c r="C33" s="408" t="s">
        <v>4265</v>
      </c>
      <c r="D33" s="408" t="s">
        <v>4334</v>
      </c>
      <c r="E33" s="408" t="s">
        <v>4335</v>
      </c>
      <c r="F33" s="411">
        <v>1</v>
      </c>
      <c r="G33" s="411">
        <v>1245</v>
      </c>
      <c r="H33" s="411">
        <v>1</v>
      </c>
      <c r="I33" s="411">
        <v>1245</v>
      </c>
      <c r="J33" s="411"/>
      <c r="K33" s="411"/>
      <c r="L33" s="411"/>
      <c r="M33" s="411"/>
      <c r="N33" s="411"/>
      <c r="O33" s="411"/>
      <c r="P33" s="493"/>
      <c r="Q33" s="412"/>
    </row>
    <row r="34" spans="1:17" ht="14.4" customHeight="1" x14ac:dyDescent="0.3">
      <c r="A34" s="407" t="s">
        <v>4447</v>
      </c>
      <c r="B34" s="408" t="s">
        <v>4264</v>
      </c>
      <c r="C34" s="408" t="s">
        <v>4265</v>
      </c>
      <c r="D34" s="408" t="s">
        <v>4336</v>
      </c>
      <c r="E34" s="408" t="s">
        <v>4337</v>
      </c>
      <c r="F34" s="411"/>
      <c r="G34" s="411"/>
      <c r="H34" s="411"/>
      <c r="I34" s="411"/>
      <c r="J34" s="411">
        <v>1</v>
      </c>
      <c r="K34" s="411">
        <v>147</v>
      </c>
      <c r="L34" s="411"/>
      <c r="M34" s="411">
        <v>147</v>
      </c>
      <c r="N34" s="411"/>
      <c r="O34" s="411"/>
      <c r="P34" s="493"/>
      <c r="Q34" s="412"/>
    </row>
    <row r="35" spans="1:17" ht="14.4" customHeight="1" x14ac:dyDescent="0.3">
      <c r="A35" s="407" t="s">
        <v>4447</v>
      </c>
      <c r="B35" s="408" t="s">
        <v>4264</v>
      </c>
      <c r="C35" s="408" t="s">
        <v>4265</v>
      </c>
      <c r="D35" s="408" t="s">
        <v>4340</v>
      </c>
      <c r="E35" s="408" t="s">
        <v>4341</v>
      </c>
      <c r="F35" s="411"/>
      <c r="G35" s="411"/>
      <c r="H35" s="411"/>
      <c r="I35" s="411"/>
      <c r="J35" s="411">
        <v>1</v>
      </c>
      <c r="K35" s="411">
        <v>293</v>
      </c>
      <c r="L35" s="411"/>
      <c r="M35" s="411">
        <v>293</v>
      </c>
      <c r="N35" s="411">
        <v>1</v>
      </c>
      <c r="O35" s="411">
        <v>294</v>
      </c>
      <c r="P35" s="493"/>
      <c r="Q35" s="412">
        <v>294</v>
      </c>
    </row>
    <row r="36" spans="1:17" ht="14.4" customHeight="1" x14ac:dyDescent="0.3">
      <c r="A36" s="407" t="s">
        <v>4447</v>
      </c>
      <c r="B36" s="408" t="s">
        <v>4264</v>
      </c>
      <c r="C36" s="408" t="s">
        <v>4265</v>
      </c>
      <c r="D36" s="408" t="s">
        <v>4342</v>
      </c>
      <c r="E36" s="408" t="s">
        <v>4343</v>
      </c>
      <c r="F36" s="411">
        <v>12</v>
      </c>
      <c r="G36" s="411">
        <v>2448</v>
      </c>
      <c r="H36" s="411">
        <v>1</v>
      </c>
      <c r="I36" s="411">
        <v>204</v>
      </c>
      <c r="J36" s="411">
        <v>7</v>
      </c>
      <c r="K36" s="411">
        <v>1438</v>
      </c>
      <c r="L36" s="411">
        <v>0.58741830065359479</v>
      </c>
      <c r="M36" s="411">
        <v>205.42857142857142</v>
      </c>
      <c r="N36" s="411">
        <v>6</v>
      </c>
      <c r="O36" s="411">
        <v>1242</v>
      </c>
      <c r="P36" s="493">
        <v>0.50735294117647056</v>
      </c>
      <c r="Q36" s="412">
        <v>207</v>
      </c>
    </row>
    <row r="37" spans="1:17" ht="14.4" customHeight="1" x14ac:dyDescent="0.3">
      <c r="A37" s="407" t="s">
        <v>4447</v>
      </c>
      <c r="B37" s="408" t="s">
        <v>4264</v>
      </c>
      <c r="C37" s="408" t="s">
        <v>4265</v>
      </c>
      <c r="D37" s="408" t="s">
        <v>4344</v>
      </c>
      <c r="E37" s="408" t="s">
        <v>4345</v>
      </c>
      <c r="F37" s="411">
        <v>10</v>
      </c>
      <c r="G37" s="411">
        <v>380</v>
      </c>
      <c r="H37" s="411">
        <v>1</v>
      </c>
      <c r="I37" s="411">
        <v>38</v>
      </c>
      <c r="J37" s="411">
        <v>10</v>
      </c>
      <c r="K37" s="411">
        <v>388</v>
      </c>
      <c r="L37" s="411">
        <v>1.0210526315789474</v>
      </c>
      <c r="M37" s="411">
        <v>38.799999999999997</v>
      </c>
      <c r="N37" s="411">
        <v>5</v>
      </c>
      <c r="O37" s="411">
        <v>195</v>
      </c>
      <c r="P37" s="493">
        <v>0.51315789473684215</v>
      </c>
      <c r="Q37" s="412">
        <v>39</v>
      </c>
    </row>
    <row r="38" spans="1:17" ht="14.4" customHeight="1" x14ac:dyDescent="0.3">
      <c r="A38" s="407" t="s">
        <v>4447</v>
      </c>
      <c r="B38" s="408" t="s">
        <v>4264</v>
      </c>
      <c r="C38" s="408" t="s">
        <v>4265</v>
      </c>
      <c r="D38" s="408" t="s">
        <v>4346</v>
      </c>
      <c r="E38" s="408" t="s">
        <v>4347</v>
      </c>
      <c r="F38" s="411">
        <v>1</v>
      </c>
      <c r="G38" s="411">
        <v>4993</v>
      </c>
      <c r="H38" s="411">
        <v>1</v>
      </c>
      <c r="I38" s="411">
        <v>4993</v>
      </c>
      <c r="J38" s="411">
        <v>3</v>
      </c>
      <c r="K38" s="411">
        <v>15000</v>
      </c>
      <c r="L38" s="411">
        <v>3.0042058882435412</v>
      </c>
      <c r="M38" s="411">
        <v>5000</v>
      </c>
      <c r="N38" s="411"/>
      <c r="O38" s="411"/>
      <c r="P38" s="493"/>
      <c r="Q38" s="412"/>
    </row>
    <row r="39" spans="1:17" ht="14.4" customHeight="1" x14ac:dyDescent="0.3">
      <c r="A39" s="407" t="s">
        <v>4447</v>
      </c>
      <c r="B39" s="408" t="s">
        <v>4264</v>
      </c>
      <c r="C39" s="408" t="s">
        <v>4265</v>
      </c>
      <c r="D39" s="408" t="s">
        <v>4348</v>
      </c>
      <c r="E39" s="408" t="s">
        <v>4349</v>
      </c>
      <c r="F39" s="411">
        <v>5</v>
      </c>
      <c r="G39" s="411">
        <v>845</v>
      </c>
      <c r="H39" s="411">
        <v>1</v>
      </c>
      <c r="I39" s="411">
        <v>169</v>
      </c>
      <c r="J39" s="411">
        <v>4</v>
      </c>
      <c r="K39" s="411">
        <v>680</v>
      </c>
      <c r="L39" s="411">
        <v>0.80473372781065089</v>
      </c>
      <c r="M39" s="411">
        <v>170</v>
      </c>
      <c r="N39" s="411">
        <v>4</v>
      </c>
      <c r="O39" s="411">
        <v>680</v>
      </c>
      <c r="P39" s="493">
        <v>0.80473372781065089</v>
      </c>
      <c r="Q39" s="412">
        <v>170</v>
      </c>
    </row>
    <row r="40" spans="1:17" ht="14.4" customHeight="1" x14ac:dyDescent="0.3">
      <c r="A40" s="407" t="s">
        <v>4447</v>
      </c>
      <c r="B40" s="408" t="s">
        <v>4264</v>
      </c>
      <c r="C40" s="408" t="s">
        <v>4265</v>
      </c>
      <c r="D40" s="408" t="s">
        <v>4350</v>
      </c>
      <c r="E40" s="408" t="s">
        <v>4351</v>
      </c>
      <c r="F40" s="411">
        <v>1</v>
      </c>
      <c r="G40" s="411">
        <v>324</v>
      </c>
      <c r="H40" s="411">
        <v>1</v>
      </c>
      <c r="I40" s="411">
        <v>324</v>
      </c>
      <c r="J40" s="411"/>
      <c r="K40" s="411"/>
      <c r="L40" s="411"/>
      <c r="M40" s="411"/>
      <c r="N40" s="411"/>
      <c r="O40" s="411"/>
      <c r="P40" s="493"/>
      <c r="Q40" s="412"/>
    </row>
    <row r="41" spans="1:17" ht="14.4" customHeight="1" x14ac:dyDescent="0.3">
      <c r="A41" s="407" t="s">
        <v>4447</v>
      </c>
      <c r="B41" s="408" t="s">
        <v>4264</v>
      </c>
      <c r="C41" s="408" t="s">
        <v>4265</v>
      </c>
      <c r="D41" s="408" t="s">
        <v>4352</v>
      </c>
      <c r="E41" s="408" t="s">
        <v>4353</v>
      </c>
      <c r="F41" s="411">
        <v>5</v>
      </c>
      <c r="G41" s="411">
        <v>3430</v>
      </c>
      <c r="H41" s="411">
        <v>1</v>
      </c>
      <c r="I41" s="411">
        <v>686</v>
      </c>
      <c r="J41" s="411">
        <v>9</v>
      </c>
      <c r="K41" s="411">
        <v>6182</v>
      </c>
      <c r="L41" s="411">
        <v>1.8023323615160349</v>
      </c>
      <c r="M41" s="411">
        <v>686.88888888888891</v>
      </c>
      <c r="N41" s="411">
        <v>7</v>
      </c>
      <c r="O41" s="411">
        <v>4816</v>
      </c>
      <c r="P41" s="493">
        <v>1.4040816326530612</v>
      </c>
      <c r="Q41" s="412">
        <v>688</v>
      </c>
    </row>
    <row r="42" spans="1:17" ht="14.4" customHeight="1" x14ac:dyDescent="0.3">
      <c r="A42" s="407" t="s">
        <v>4447</v>
      </c>
      <c r="B42" s="408" t="s">
        <v>4264</v>
      </c>
      <c r="C42" s="408" t="s">
        <v>4265</v>
      </c>
      <c r="D42" s="408" t="s">
        <v>4354</v>
      </c>
      <c r="E42" s="408" t="s">
        <v>4355</v>
      </c>
      <c r="F42" s="411">
        <v>3</v>
      </c>
      <c r="G42" s="411">
        <v>1041</v>
      </c>
      <c r="H42" s="411">
        <v>1</v>
      </c>
      <c r="I42" s="411">
        <v>347</v>
      </c>
      <c r="J42" s="411">
        <v>2</v>
      </c>
      <c r="K42" s="411">
        <v>696</v>
      </c>
      <c r="L42" s="411">
        <v>0.66858789625360227</v>
      </c>
      <c r="M42" s="411">
        <v>348</v>
      </c>
      <c r="N42" s="411">
        <v>3</v>
      </c>
      <c r="O42" s="411">
        <v>1044</v>
      </c>
      <c r="P42" s="493">
        <v>1.0028818443804035</v>
      </c>
      <c r="Q42" s="412">
        <v>348</v>
      </c>
    </row>
    <row r="43" spans="1:17" ht="14.4" customHeight="1" x14ac:dyDescent="0.3">
      <c r="A43" s="407" t="s">
        <v>4447</v>
      </c>
      <c r="B43" s="408" t="s">
        <v>4264</v>
      </c>
      <c r="C43" s="408" t="s">
        <v>4265</v>
      </c>
      <c r="D43" s="408" t="s">
        <v>4356</v>
      </c>
      <c r="E43" s="408" t="s">
        <v>4357</v>
      </c>
      <c r="F43" s="411">
        <v>5</v>
      </c>
      <c r="G43" s="411">
        <v>860</v>
      </c>
      <c r="H43" s="411">
        <v>1</v>
      </c>
      <c r="I43" s="411">
        <v>172</v>
      </c>
      <c r="J43" s="411">
        <v>4</v>
      </c>
      <c r="K43" s="411">
        <v>692</v>
      </c>
      <c r="L43" s="411">
        <v>0.8046511627906977</v>
      </c>
      <c r="M43" s="411">
        <v>173</v>
      </c>
      <c r="N43" s="411">
        <v>4</v>
      </c>
      <c r="O43" s="411">
        <v>692</v>
      </c>
      <c r="P43" s="493">
        <v>0.8046511627906977</v>
      </c>
      <c r="Q43" s="412">
        <v>173</v>
      </c>
    </row>
    <row r="44" spans="1:17" ht="14.4" customHeight="1" x14ac:dyDescent="0.3">
      <c r="A44" s="407" t="s">
        <v>4447</v>
      </c>
      <c r="B44" s="408" t="s">
        <v>4264</v>
      </c>
      <c r="C44" s="408" t="s">
        <v>4265</v>
      </c>
      <c r="D44" s="408" t="s">
        <v>4358</v>
      </c>
      <c r="E44" s="408" t="s">
        <v>4359</v>
      </c>
      <c r="F44" s="411">
        <v>12</v>
      </c>
      <c r="G44" s="411">
        <v>4788</v>
      </c>
      <c r="H44" s="411">
        <v>1</v>
      </c>
      <c r="I44" s="411">
        <v>399</v>
      </c>
      <c r="J44" s="411">
        <v>8</v>
      </c>
      <c r="K44" s="411">
        <v>3200</v>
      </c>
      <c r="L44" s="411">
        <v>0.66833751044277356</v>
      </c>
      <c r="M44" s="411">
        <v>400</v>
      </c>
      <c r="N44" s="411"/>
      <c r="O44" s="411"/>
      <c r="P44" s="493"/>
      <c r="Q44" s="412"/>
    </row>
    <row r="45" spans="1:17" ht="14.4" customHeight="1" x14ac:dyDescent="0.3">
      <c r="A45" s="407" t="s">
        <v>4447</v>
      </c>
      <c r="B45" s="408" t="s">
        <v>4264</v>
      </c>
      <c r="C45" s="408" t="s">
        <v>4265</v>
      </c>
      <c r="D45" s="408" t="s">
        <v>4360</v>
      </c>
      <c r="E45" s="408" t="s">
        <v>4361</v>
      </c>
      <c r="F45" s="411">
        <v>3</v>
      </c>
      <c r="G45" s="411">
        <v>1950</v>
      </c>
      <c r="H45" s="411">
        <v>1</v>
      </c>
      <c r="I45" s="411">
        <v>650</v>
      </c>
      <c r="J45" s="411">
        <v>7</v>
      </c>
      <c r="K45" s="411">
        <v>4556</v>
      </c>
      <c r="L45" s="411">
        <v>2.3364102564102565</v>
      </c>
      <c r="M45" s="411">
        <v>650.85714285714289</v>
      </c>
      <c r="N45" s="411">
        <v>6</v>
      </c>
      <c r="O45" s="411">
        <v>3912</v>
      </c>
      <c r="P45" s="493">
        <v>2.006153846153846</v>
      </c>
      <c r="Q45" s="412">
        <v>652</v>
      </c>
    </row>
    <row r="46" spans="1:17" ht="14.4" customHeight="1" x14ac:dyDescent="0.3">
      <c r="A46" s="407" t="s">
        <v>4447</v>
      </c>
      <c r="B46" s="408" t="s">
        <v>4264</v>
      </c>
      <c r="C46" s="408" t="s">
        <v>4265</v>
      </c>
      <c r="D46" s="408" t="s">
        <v>4362</v>
      </c>
      <c r="E46" s="408" t="s">
        <v>4363</v>
      </c>
      <c r="F46" s="411">
        <v>3</v>
      </c>
      <c r="G46" s="411">
        <v>1950</v>
      </c>
      <c r="H46" s="411">
        <v>1</v>
      </c>
      <c r="I46" s="411">
        <v>650</v>
      </c>
      <c r="J46" s="411">
        <v>7</v>
      </c>
      <c r="K46" s="411">
        <v>4556</v>
      </c>
      <c r="L46" s="411">
        <v>2.3364102564102565</v>
      </c>
      <c r="M46" s="411">
        <v>650.85714285714289</v>
      </c>
      <c r="N46" s="411">
        <v>6</v>
      </c>
      <c r="O46" s="411">
        <v>3912</v>
      </c>
      <c r="P46" s="493">
        <v>2.006153846153846</v>
      </c>
      <c r="Q46" s="412">
        <v>652</v>
      </c>
    </row>
    <row r="47" spans="1:17" ht="14.4" customHeight="1" x14ac:dyDescent="0.3">
      <c r="A47" s="407" t="s">
        <v>4447</v>
      </c>
      <c r="B47" s="408" t="s">
        <v>4264</v>
      </c>
      <c r="C47" s="408" t="s">
        <v>4265</v>
      </c>
      <c r="D47" s="408" t="s">
        <v>4364</v>
      </c>
      <c r="E47" s="408" t="s">
        <v>4365</v>
      </c>
      <c r="F47" s="411">
        <v>21</v>
      </c>
      <c r="G47" s="411">
        <v>8904</v>
      </c>
      <c r="H47" s="411">
        <v>1</v>
      </c>
      <c r="I47" s="411">
        <v>424</v>
      </c>
      <c r="J47" s="411"/>
      <c r="K47" s="411"/>
      <c r="L47" s="411"/>
      <c r="M47" s="411"/>
      <c r="N47" s="411"/>
      <c r="O47" s="411"/>
      <c r="P47" s="493"/>
      <c r="Q47" s="412"/>
    </row>
    <row r="48" spans="1:17" ht="14.4" customHeight="1" x14ac:dyDescent="0.3">
      <c r="A48" s="407" t="s">
        <v>4447</v>
      </c>
      <c r="B48" s="408" t="s">
        <v>4264</v>
      </c>
      <c r="C48" s="408" t="s">
        <v>4265</v>
      </c>
      <c r="D48" s="408" t="s">
        <v>4368</v>
      </c>
      <c r="E48" s="408" t="s">
        <v>4369</v>
      </c>
      <c r="F48" s="411">
        <v>4</v>
      </c>
      <c r="G48" s="411">
        <v>2760</v>
      </c>
      <c r="H48" s="411">
        <v>1</v>
      </c>
      <c r="I48" s="411">
        <v>690</v>
      </c>
      <c r="J48" s="411">
        <v>3</v>
      </c>
      <c r="K48" s="411">
        <v>2072</v>
      </c>
      <c r="L48" s="411">
        <v>0.75072463768115938</v>
      </c>
      <c r="M48" s="411">
        <v>690.66666666666663</v>
      </c>
      <c r="N48" s="411"/>
      <c r="O48" s="411"/>
      <c r="P48" s="493"/>
      <c r="Q48" s="412"/>
    </row>
    <row r="49" spans="1:17" ht="14.4" customHeight="1" x14ac:dyDescent="0.3">
      <c r="A49" s="407" t="s">
        <v>4447</v>
      </c>
      <c r="B49" s="408" t="s">
        <v>4264</v>
      </c>
      <c r="C49" s="408" t="s">
        <v>4265</v>
      </c>
      <c r="D49" s="408" t="s">
        <v>4370</v>
      </c>
      <c r="E49" s="408" t="s">
        <v>4371</v>
      </c>
      <c r="F49" s="411">
        <v>3</v>
      </c>
      <c r="G49" s="411">
        <v>2022</v>
      </c>
      <c r="H49" s="411">
        <v>1</v>
      </c>
      <c r="I49" s="411">
        <v>674</v>
      </c>
      <c r="J49" s="411">
        <v>1</v>
      </c>
      <c r="K49" s="411">
        <v>675</v>
      </c>
      <c r="L49" s="411">
        <v>0.33382789317507416</v>
      </c>
      <c r="M49" s="411">
        <v>675</v>
      </c>
      <c r="N49" s="411"/>
      <c r="O49" s="411"/>
      <c r="P49" s="493"/>
      <c r="Q49" s="412"/>
    </row>
    <row r="50" spans="1:17" ht="14.4" customHeight="1" x14ac:dyDescent="0.3">
      <c r="A50" s="407" t="s">
        <v>4447</v>
      </c>
      <c r="B50" s="408" t="s">
        <v>4264</v>
      </c>
      <c r="C50" s="408" t="s">
        <v>4265</v>
      </c>
      <c r="D50" s="408" t="s">
        <v>4372</v>
      </c>
      <c r="E50" s="408" t="s">
        <v>4373</v>
      </c>
      <c r="F50" s="411">
        <v>14</v>
      </c>
      <c r="G50" s="411">
        <v>6622</v>
      </c>
      <c r="H50" s="411">
        <v>1</v>
      </c>
      <c r="I50" s="411">
        <v>473</v>
      </c>
      <c r="J50" s="411">
        <v>27</v>
      </c>
      <c r="K50" s="411">
        <v>12794</v>
      </c>
      <c r="L50" s="411">
        <v>1.9320446994865599</v>
      </c>
      <c r="M50" s="411">
        <v>473.85185185185185</v>
      </c>
      <c r="N50" s="411">
        <v>38</v>
      </c>
      <c r="O50" s="411">
        <v>18050</v>
      </c>
      <c r="P50" s="493">
        <v>2.7257626094835397</v>
      </c>
      <c r="Q50" s="412">
        <v>475</v>
      </c>
    </row>
    <row r="51" spans="1:17" ht="14.4" customHeight="1" x14ac:dyDescent="0.3">
      <c r="A51" s="407" t="s">
        <v>4447</v>
      </c>
      <c r="B51" s="408" t="s">
        <v>4264</v>
      </c>
      <c r="C51" s="408" t="s">
        <v>4265</v>
      </c>
      <c r="D51" s="408" t="s">
        <v>4374</v>
      </c>
      <c r="E51" s="408" t="s">
        <v>4375</v>
      </c>
      <c r="F51" s="411">
        <v>14</v>
      </c>
      <c r="G51" s="411">
        <v>4018</v>
      </c>
      <c r="H51" s="411">
        <v>1</v>
      </c>
      <c r="I51" s="411">
        <v>287</v>
      </c>
      <c r="J51" s="411">
        <v>30</v>
      </c>
      <c r="K51" s="411">
        <v>8635</v>
      </c>
      <c r="L51" s="411">
        <v>2.1490791438526631</v>
      </c>
      <c r="M51" s="411">
        <v>287.83333333333331</v>
      </c>
      <c r="N51" s="411">
        <v>38</v>
      </c>
      <c r="O51" s="411">
        <v>10982</v>
      </c>
      <c r="P51" s="493">
        <v>2.7332005973120954</v>
      </c>
      <c r="Q51" s="412">
        <v>289</v>
      </c>
    </row>
    <row r="52" spans="1:17" ht="14.4" customHeight="1" x14ac:dyDescent="0.3">
      <c r="A52" s="407" t="s">
        <v>4447</v>
      </c>
      <c r="B52" s="408" t="s">
        <v>4264</v>
      </c>
      <c r="C52" s="408" t="s">
        <v>4265</v>
      </c>
      <c r="D52" s="408" t="s">
        <v>4376</v>
      </c>
      <c r="E52" s="408" t="s">
        <v>4377</v>
      </c>
      <c r="F52" s="411">
        <v>1</v>
      </c>
      <c r="G52" s="411">
        <v>809</v>
      </c>
      <c r="H52" s="411">
        <v>1</v>
      </c>
      <c r="I52" s="411">
        <v>809</v>
      </c>
      <c r="J52" s="411">
        <v>1</v>
      </c>
      <c r="K52" s="411">
        <v>811</v>
      </c>
      <c r="L52" s="411">
        <v>1.0024721878862795</v>
      </c>
      <c r="M52" s="411">
        <v>811</v>
      </c>
      <c r="N52" s="411">
        <v>3</v>
      </c>
      <c r="O52" s="411">
        <v>2436</v>
      </c>
      <c r="P52" s="493">
        <v>3.0111248454882573</v>
      </c>
      <c r="Q52" s="412">
        <v>812</v>
      </c>
    </row>
    <row r="53" spans="1:17" ht="14.4" customHeight="1" x14ac:dyDescent="0.3">
      <c r="A53" s="407" t="s">
        <v>4447</v>
      </c>
      <c r="B53" s="408" t="s">
        <v>4264</v>
      </c>
      <c r="C53" s="408" t="s">
        <v>4265</v>
      </c>
      <c r="D53" s="408" t="s">
        <v>4378</v>
      </c>
      <c r="E53" s="408" t="s">
        <v>4379</v>
      </c>
      <c r="F53" s="411">
        <v>21</v>
      </c>
      <c r="G53" s="411">
        <v>21042</v>
      </c>
      <c r="H53" s="411">
        <v>1</v>
      </c>
      <c r="I53" s="411">
        <v>1002</v>
      </c>
      <c r="J53" s="411"/>
      <c r="K53" s="411"/>
      <c r="L53" s="411"/>
      <c r="M53" s="411"/>
      <c r="N53" s="411"/>
      <c r="O53" s="411"/>
      <c r="P53" s="493"/>
      <c r="Q53" s="412"/>
    </row>
    <row r="54" spans="1:17" ht="14.4" customHeight="1" x14ac:dyDescent="0.3">
      <c r="A54" s="407" t="s">
        <v>4447</v>
      </c>
      <c r="B54" s="408" t="s">
        <v>4264</v>
      </c>
      <c r="C54" s="408" t="s">
        <v>4265</v>
      </c>
      <c r="D54" s="408" t="s">
        <v>4380</v>
      </c>
      <c r="E54" s="408" t="s">
        <v>4381</v>
      </c>
      <c r="F54" s="411">
        <v>5</v>
      </c>
      <c r="G54" s="411">
        <v>830</v>
      </c>
      <c r="H54" s="411">
        <v>1</v>
      </c>
      <c r="I54" s="411">
        <v>166</v>
      </c>
      <c r="J54" s="411">
        <v>8</v>
      </c>
      <c r="K54" s="411">
        <v>1335</v>
      </c>
      <c r="L54" s="411">
        <v>1.6084337349397591</v>
      </c>
      <c r="M54" s="411">
        <v>166.875</v>
      </c>
      <c r="N54" s="411">
        <v>4</v>
      </c>
      <c r="O54" s="411">
        <v>668</v>
      </c>
      <c r="P54" s="493">
        <v>0.80481927710843371</v>
      </c>
      <c r="Q54" s="412">
        <v>167</v>
      </c>
    </row>
    <row r="55" spans="1:17" ht="14.4" customHeight="1" x14ac:dyDescent="0.3">
      <c r="A55" s="407" t="s">
        <v>4447</v>
      </c>
      <c r="B55" s="408" t="s">
        <v>4264</v>
      </c>
      <c r="C55" s="408" t="s">
        <v>4265</v>
      </c>
      <c r="D55" s="408" t="s">
        <v>4384</v>
      </c>
      <c r="E55" s="408" t="s">
        <v>4385</v>
      </c>
      <c r="F55" s="411">
        <v>3</v>
      </c>
      <c r="G55" s="411">
        <v>1716</v>
      </c>
      <c r="H55" s="411">
        <v>1</v>
      </c>
      <c r="I55" s="411">
        <v>572</v>
      </c>
      <c r="J55" s="411">
        <v>2</v>
      </c>
      <c r="K55" s="411">
        <v>1146</v>
      </c>
      <c r="L55" s="411">
        <v>0.66783216783216781</v>
      </c>
      <c r="M55" s="411">
        <v>573</v>
      </c>
      <c r="N55" s="411"/>
      <c r="O55" s="411"/>
      <c r="P55" s="493"/>
      <c r="Q55" s="412"/>
    </row>
    <row r="56" spans="1:17" ht="14.4" customHeight="1" x14ac:dyDescent="0.3">
      <c r="A56" s="407" t="s">
        <v>4447</v>
      </c>
      <c r="B56" s="408" t="s">
        <v>4264</v>
      </c>
      <c r="C56" s="408" t="s">
        <v>4265</v>
      </c>
      <c r="D56" s="408" t="s">
        <v>4388</v>
      </c>
      <c r="E56" s="408" t="s">
        <v>4389</v>
      </c>
      <c r="F56" s="411"/>
      <c r="G56" s="411"/>
      <c r="H56" s="411"/>
      <c r="I56" s="411"/>
      <c r="J56" s="411">
        <v>1</v>
      </c>
      <c r="K56" s="411">
        <v>185</v>
      </c>
      <c r="L56" s="411"/>
      <c r="M56" s="411">
        <v>185</v>
      </c>
      <c r="N56" s="411">
        <v>1</v>
      </c>
      <c r="O56" s="411">
        <v>186</v>
      </c>
      <c r="P56" s="493"/>
      <c r="Q56" s="412">
        <v>186</v>
      </c>
    </row>
    <row r="57" spans="1:17" ht="14.4" customHeight="1" x14ac:dyDescent="0.3">
      <c r="A57" s="407" t="s">
        <v>4447</v>
      </c>
      <c r="B57" s="408" t="s">
        <v>4264</v>
      </c>
      <c r="C57" s="408" t="s">
        <v>4265</v>
      </c>
      <c r="D57" s="408" t="s">
        <v>4394</v>
      </c>
      <c r="E57" s="408" t="s">
        <v>4395</v>
      </c>
      <c r="F57" s="411">
        <v>3</v>
      </c>
      <c r="G57" s="411">
        <v>4185</v>
      </c>
      <c r="H57" s="411">
        <v>1</v>
      </c>
      <c r="I57" s="411">
        <v>1395</v>
      </c>
      <c r="J57" s="411">
        <v>7</v>
      </c>
      <c r="K57" s="411">
        <v>9771</v>
      </c>
      <c r="L57" s="411">
        <v>2.3347670250896058</v>
      </c>
      <c r="M57" s="411">
        <v>1395.8571428571429</v>
      </c>
      <c r="N57" s="411">
        <v>6</v>
      </c>
      <c r="O57" s="411">
        <v>8382</v>
      </c>
      <c r="P57" s="493">
        <v>2.002867383512545</v>
      </c>
      <c r="Q57" s="412">
        <v>1397</v>
      </c>
    </row>
    <row r="58" spans="1:17" ht="14.4" customHeight="1" x14ac:dyDescent="0.3">
      <c r="A58" s="407" t="s">
        <v>4447</v>
      </c>
      <c r="B58" s="408" t="s">
        <v>4264</v>
      </c>
      <c r="C58" s="408" t="s">
        <v>4265</v>
      </c>
      <c r="D58" s="408" t="s">
        <v>4398</v>
      </c>
      <c r="E58" s="408" t="s">
        <v>4399</v>
      </c>
      <c r="F58" s="411">
        <v>3</v>
      </c>
      <c r="G58" s="411">
        <v>564</v>
      </c>
      <c r="H58" s="411">
        <v>1</v>
      </c>
      <c r="I58" s="411">
        <v>188</v>
      </c>
      <c r="J58" s="411">
        <v>2</v>
      </c>
      <c r="K58" s="411">
        <v>378</v>
      </c>
      <c r="L58" s="411">
        <v>0.67021276595744683</v>
      </c>
      <c r="M58" s="411">
        <v>189</v>
      </c>
      <c r="N58" s="411"/>
      <c r="O58" s="411"/>
      <c r="P58" s="493"/>
      <c r="Q58" s="412"/>
    </row>
    <row r="59" spans="1:17" ht="14.4" customHeight="1" x14ac:dyDescent="0.3">
      <c r="A59" s="407" t="s">
        <v>4447</v>
      </c>
      <c r="B59" s="408" t="s">
        <v>4264</v>
      </c>
      <c r="C59" s="408" t="s">
        <v>4265</v>
      </c>
      <c r="D59" s="408" t="s">
        <v>4400</v>
      </c>
      <c r="E59" s="408" t="s">
        <v>4401</v>
      </c>
      <c r="F59" s="411">
        <v>1</v>
      </c>
      <c r="G59" s="411">
        <v>809</v>
      </c>
      <c r="H59" s="411">
        <v>1</v>
      </c>
      <c r="I59" s="411">
        <v>809</v>
      </c>
      <c r="J59" s="411">
        <v>1</v>
      </c>
      <c r="K59" s="411">
        <v>811</v>
      </c>
      <c r="L59" s="411">
        <v>1.0024721878862795</v>
      </c>
      <c r="M59" s="411">
        <v>811</v>
      </c>
      <c r="N59" s="411">
        <v>3</v>
      </c>
      <c r="O59" s="411">
        <v>2436</v>
      </c>
      <c r="P59" s="493">
        <v>3.0111248454882573</v>
      </c>
      <c r="Q59" s="412">
        <v>812</v>
      </c>
    </row>
    <row r="60" spans="1:17" ht="14.4" customHeight="1" x14ac:dyDescent="0.3">
      <c r="A60" s="407" t="s">
        <v>4447</v>
      </c>
      <c r="B60" s="408" t="s">
        <v>4264</v>
      </c>
      <c r="C60" s="408" t="s">
        <v>4265</v>
      </c>
      <c r="D60" s="408" t="s">
        <v>4404</v>
      </c>
      <c r="E60" s="408" t="s">
        <v>4405</v>
      </c>
      <c r="F60" s="411">
        <v>1</v>
      </c>
      <c r="G60" s="411">
        <v>256</v>
      </c>
      <c r="H60" s="411">
        <v>1</v>
      </c>
      <c r="I60" s="411">
        <v>256</v>
      </c>
      <c r="J60" s="411">
        <v>1</v>
      </c>
      <c r="K60" s="411">
        <v>257</v>
      </c>
      <c r="L60" s="411">
        <v>1.00390625</v>
      </c>
      <c r="M60" s="411">
        <v>257</v>
      </c>
      <c r="N60" s="411">
        <v>1</v>
      </c>
      <c r="O60" s="411">
        <v>258</v>
      </c>
      <c r="P60" s="493">
        <v>1.0078125</v>
      </c>
      <c r="Q60" s="412">
        <v>258</v>
      </c>
    </row>
    <row r="61" spans="1:17" ht="14.4" customHeight="1" x14ac:dyDescent="0.3">
      <c r="A61" s="407" t="s">
        <v>4450</v>
      </c>
      <c r="B61" s="408" t="s">
        <v>4264</v>
      </c>
      <c r="C61" s="408" t="s">
        <v>4265</v>
      </c>
      <c r="D61" s="408" t="s">
        <v>4266</v>
      </c>
      <c r="E61" s="408" t="s">
        <v>4267</v>
      </c>
      <c r="F61" s="411">
        <v>4</v>
      </c>
      <c r="G61" s="411">
        <v>4720</v>
      </c>
      <c r="H61" s="411">
        <v>1</v>
      </c>
      <c r="I61" s="411">
        <v>1180</v>
      </c>
      <c r="J61" s="411">
        <v>6</v>
      </c>
      <c r="K61" s="411">
        <v>7092</v>
      </c>
      <c r="L61" s="411">
        <v>1.5025423728813558</v>
      </c>
      <c r="M61" s="411">
        <v>1182</v>
      </c>
      <c r="N61" s="411">
        <v>4</v>
      </c>
      <c r="O61" s="411">
        <v>4736</v>
      </c>
      <c r="P61" s="493">
        <v>1.0033898305084745</v>
      </c>
      <c r="Q61" s="412">
        <v>1184</v>
      </c>
    </row>
    <row r="62" spans="1:17" ht="14.4" customHeight="1" x14ac:dyDescent="0.3">
      <c r="A62" s="407" t="s">
        <v>4450</v>
      </c>
      <c r="B62" s="408" t="s">
        <v>4264</v>
      </c>
      <c r="C62" s="408" t="s">
        <v>4265</v>
      </c>
      <c r="D62" s="408" t="s">
        <v>4270</v>
      </c>
      <c r="E62" s="408" t="s">
        <v>4271</v>
      </c>
      <c r="F62" s="411"/>
      <c r="G62" s="411"/>
      <c r="H62" s="411"/>
      <c r="I62" s="411"/>
      <c r="J62" s="411"/>
      <c r="K62" s="411"/>
      <c r="L62" s="411"/>
      <c r="M62" s="411"/>
      <c r="N62" s="411">
        <v>1</v>
      </c>
      <c r="O62" s="411">
        <v>654</v>
      </c>
      <c r="P62" s="493"/>
      <c r="Q62" s="412">
        <v>654</v>
      </c>
    </row>
    <row r="63" spans="1:17" ht="14.4" customHeight="1" x14ac:dyDescent="0.3">
      <c r="A63" s="407" t="s">
        <v>4450</v>
      </c>
      <c r="B63" s="408" t="s">
        <v>4264</v>
      </c>
      <c r="C63" s="408" t="s">
        <v>4265</v>
      </c>
      <c r="D63" s="408" t="s">
        <v>4278</v>
      </c>
      <c r="E63" s="408" t="s">
        <v>4279</v>
      </c>
      <c r="F63" s="411">
        <v>6</v>
      </c>
      <c r="G63" s="411">
        <v>4956</v>
      </c>
      <c r="H63" s="411">
        <v>1</v>
      </c>
      <c r="I63" s="411">
        <v>826</v>
      </c>
      <c r="J63" s="411">
        <v>2</v>
      </c>
      <c r="K63" s="411">
        <v>1652</v>
      </c>
      <c r="L63" s="411">
        <v>0.33333333333333331</v>
      </c>
      <c r="M63" s="411">
        <v>826</v>
      </c>
      <c r="N63" s="411">
        <v>8</v>
      </c>
      <c r="O63" s="411">
        <v>6648</v>
      </c>
      <c r="P63" s="493">
        <v>1.3414043583535109</v>
      </c>
      <c r="Q63" s="412">
        <v>831</v>
      </c>
    </row>
    <row r="64" spans="1:17" ht="14.4" customHeight="1" x14ac:dyDescent="0.3">
      <c r="A64" s="407" t="s">
        <v>4450</v>
      </c>
      <c r="B64" s="408" t="s">
        <v>4264</v>
      </c>
      <c r="C64" s="408" t="s">
        <v>4265</v>
      </c>
      <c r="D64" s="408" t="s">
        <v>4282</v>
      </c>
      <c r="E64" s="408" t="s">
        <v>4283</v>
      </c>
      <c r="F64" s="411">
        <v>4</v>
      </c>
      <c r="G64" s="411">
        <v>3236</v>
      </c>
      <c r="H64" s="411">
        <v>1</v>
      </c>
      <c r="I64" s="411">
        <v>809</v>
      </c>
      <c r="J64" s="411">
        <v>1</v>
      </c>
      <c r="K64" s="411">
        <v>811</v>
      </c>
      <c r="L64" s="411">
        <v>0.25061804697156986</v>
      </c>
      <c r="M64" s="411">
        <v>811</v>
      </c>
      <c r="N64" s="411">
        <v>3</v>
      </c>
      <c r="O64" s="411">
        <v>2436</v>
      </c>
      <c r="P64" s="493">
        <v>0.75278121137206433</v>
      </c>
      <c r="Q64" s="412">
        <v>812</v>
      </c>
    </row>
    <row r="65" spans="1:17" ht="14.4" customHeight="1" x14ac:dyDescent="0.3">
      <c r="A65" s="407" t="s">
        <v>4450</v>
      </c>
      <c r="B65" s="408" t="s">
        <v>4264</v>
      </c>
      <c r="C65" s="408" t="s">
        <v>4265</v>
      </c>
      <c r="D65" s="408" t="s">
        <v>4284</v>
      </c>
      <c r="E65" s="408" t="s">
        <v>4285</v>
      </c>
      <c r="F65" s="411">
        <v>4</v>
      </c>
      <c r="G65" s="411">
        <v>3236</v>
      </c>
      <c r="H65" s="411">
        <v>1</v>
      </c>
      <c r="I65" s="411">
        <v>809</v>
      </c>
      <c r="J65" s="411">
        <v>1</v>
      </c>
      <c r="K65" s="411">
        <v>811</v>
      </c>
      <c r="L65" s="411">
        <v>0.25061804697156986</v>
      </c>
      <c r="M65" s="411">
        <v>811</v>
      </c>
      <c r="N65" s="411">
        <v>3</v>
      </c>
      <c r="O65" s="411">
        <v>2436</v>
      </c>
      <c r="P65" s="493">
        <v>0.75278121137206433</v>
      </c>
      <c r="Q65" s="412">
        <v>812</v>
      </c>
    </row>
    <row r="66" spans="1:17" ht="14.4" customHeight="1" x14ac:dyDescent="0.3">
      <c r="A66" s="407" t="s">
        <v>4450</v>
      </c>
      <c r="B66" s="408" t="s">
        <v>4264</v>
      </c>
      <c r="C66" s="408" t="s">
        <v>4265</v>
      </c>
      <c r="D66" s="408" t="s">
        <v>4286</v>
      </c>
      <c r="E66" s="408" t="s">
        <v>4287</v>
      </c>
      <c r="F66" s="411">
        <v>8</v>
      </c>
      <c r="G66" s="411">
        <v>1328</v>
      </c>
      <c r="H66" s="411">
        <v>1</v>
      </c>
      <c r="I66" s="411">
        <v>166</v>
      </c>
      <c r="J66" s="411">
        <v>8</v>
      </c>
      <c r="K66" s="411">
        <v>1331</v>
      </c>
      <c r="L66" s="411">
        <v>1.0022590361445782</v>
      </c>
      <c r="M66" s="411">
        <v>166.375</v>
      </c>
      <c r="N66" s="411">
        <v>20</v>
      </c>
      <c r="O66" s="411">
        <v>3340</v>
      </c>
      <c r="P66" s="493">
        <v>2.5150602409638556</v>
      </c>
      <c r="Q66" s="412">
        <v>167</v>
      </c>
    </row>
    <row r="67" spans="1:17" ht="14.4" customHeight="1" x14ac:dyDescent="0.3">
      <c r="A67" s="407" t="s">
        <v>4450</v>
      </c>
      <c r="B67" s="408" t="s">
        <v>4264</v>
      </c>
      <c r="C67" s="408" t="s">
        <v>4265</v>
      </c>
      <c r="D67" s="408" t="s">
        <v>4288</v>
      </c>
      <c r="E67" s="408" t="s">
        <v>4289</v>
      </c>
      <c r="F67" s="411">
        <v>3</v>
      </c>
      <c r="G67" s="411">
        <v>516</v>
      </c>
      <c r="H67" s="411">
        <v>1</v>
      </c>
      <c r="I67" s="411">
        <v>172</v>
      </c>
      <c r="J67" s="411">
        <v>4</v>
      </c>
      <c r="K67" s="411">
        <v>691</v>
      </c>
      <c r="L67" s="411">
        <v>1.3391472868217054</v>
      </c>
      <c r="M67" s="411">
        <v>172.75</v>
      </c>
      <c r="N67" s="411">
        <v>11</v>
      </c>
      <c r="O67" s="411">
        <v>1903</v>
      </c>
      <c r="P67" s="493">
        <v>3.6879844961240309</v>
      </c>
      <c r="Q67" s="412">
        <v>173</v>
      </c>
    </row>
    <row r="68" spans="1:17" ht="14.4" customHeight="1" x14ac:dyDescent="0.3">
      <c r="A68" s="407" t="s">
        <v>4450</v>
      </c>
      <c r="B68" s="408" t="s">
        <v>4264</v>
      </c>
      <c r="C68" s="408" t="s">
        <v>4265</v>
      </c>
      <c r="D68" s="408" t="s">
        <v>4290</v>
      </c>
      <c r="E68" s="408" t="s">
        <v>4291</v>
      </c>
      <c r="F68" s="411">
        <v>15</v>
      </c>
      <c r="G68" s="411">
        <v>5235</v>
      </c>
      <c r="H68" s="411">
        <v>1</v>
      </c>
      <c r="I68" s="411">
        <v>349</v>
      </c>
      <c r="J68" s="411">
        <v>9</v>
      </c>
      <c r="K68" s="411">
        <v>3157</v>
      </c>
      <c r="L68" s="411">
        <v>0.60305635148042025</v>
      </c>
      <c r="M68" s="411">
        <v>350.77777777777777</v>
      </c>
      <c r="N68" s="411">
        <v>7</v>
      </c>
      <c r="O68" s="411">
        <v>2457</v>
      </c>
      <c r="P68" s="493">
        <v>0.46934097421203436</v>
      </c>
      <c r="Q68" s="412">
        <v>351</v>
      </c>
    </row>
    <row r="69" spans="1:17" ht="14.4" customHeight="1" x14ac:dyDescent="0.3">
      <c r="A69" s="407" t="s">
        <v>4450</v>
      </c>
      <c r="B69" s="408" t="s">
        <v>4264</v>
      </c>
      <c r="C69" s="408" t="s">
        <v>4265</v>
      </c>
      <c r="D69" s="408" t="s">
        <v>4417</v>
      </c>
      <c r="E69" s="408" t="s">
        <v>4418</v>
      </c>
      <c r="F69" s="411"/>
      <c r="G69" s="411"/>
      <c r="H69" s="411"/>
      <c r="I69" s="411"/>
      <c r="J69" s="411">
        <v>2</v>
      </c>
      <c r="K69" s="411">
        <v>2070</v>
      </c>
      <c r="L69" s="411"/>
      <c r="M69" s="411">
        <v>1035</v>
      </c>
      <c r="N69" s="411"/>
      <c r="O69" s="411"/>
      <c r="P69" s="493"/>
      <c r="Q69" s="412"/>
    </row>
    <row r="70" spans="1:17" ht="14.4" customHeight="1" x14ac:dyDescent="0.3">
      <c r="A70" s="407" t="s">
        <v>4450</v>
      </c>
      <c r="B70" s="408" t="s">
        <v>4264</v>
      </c>
      <c r="C70" s="408" t="s">
        <v>4265</v>
      </c>
      <c r="D70" s="408" t="s">
        <v>4292</v>
      </c>
      <c r="E70" s="408" t="s">
        <v>4293</v>
      </c>
      <c r="F70" s="411">
        <v>18</v>
      </c>
      <c r="G70" s="411">
        <v>3384</v>
      </c>
      <c r="H70" s="411">
        <v>1</v>
      </c>
      <c r="I70" s="411">
        <v>188</v>
      </c>
      <c r="J70" s="411">
        <v>8</v>
      </c>
      <c r="K70" s="411">
        <v>1512</v>
      </c>
      <c r="L70" s="411">
        <v>0.44680851063829785</v>
      </c>
      <c r="M70" s="411">
        <v>189</v>
      </c>
      <c r="N70" s="411">
        <v>12</v>
      </c>
      <c r="O70" s="411">
        <v>2268</v>
      </c>
      <c r="P70" s="493">
        <v>0.67021276595744683</v>
      </c>
      <c r="Q70" s="412">
        <v>189</v>
      </c>
    </row>
    <row r="71" spans="1:17" ht="14.4" customHeight="1" x14ac:dyDescent="0.3">
      <c r="A71" s="407" t="s">
        <v>4450</v>
      </c>
      <c r="B71" s="408" t="s">
        <v>4264</v>
      </c>
      <c r="C71" s="408" t="s">
        <v>4265</v>
      </c>
      <c r="D71" s="408" t="s">
        <v>4298</v>
      </c>
      <c r="E71" s="408" t="s">
        <v>4299</v>
      </c>
      <c r="F71" s="411">
        <v>4</v>
      </c>
      <c r="G71" s="411">
        <v>2180</v>
      </c>
      <c r="H71" s="411">
        <v>1</v>
      </c>
      <c r="I71" s="411">
        <v>545</v>
      </c>
      <c r="J71" s="411">
        <v>5</v>
      </c>
      <c r="K71" s="411">
        <v>2729</v>
      </c>
      <c r="L71" s="411">
        <v>1.251834862385321</v>
      </c>
      <c r="M71" s="411">
        <v>545.79999999999995</v>
      </c>
      <c r="N71" s="411">
        <v>11</v>
      </c>
      <c r="O71" s="411">
        <v>6017</v>
      </c>
      <c r="P71" s="493">
        <v>2.7600917431192662</v>
      </c>
      <c r="Q71" s="412">
        <v>547</v>
      </c>
    </row>
    <row r="72" spans="1:17" ht="14.4" customHeight="1" x14ac:dyDescent="0.3">
      <c r="A72" s="407" t="s">
        <v>4450</v>
      </c>
      <c r="B72" s="408" t="s">
        <v>4264</v>
      </c>
      <c r="C72" s="408" t="s">
        <v>4265</v>
      </c>
      <c r="D72" s="408" t="s">
        <v>4300</v>
      </c>
      <c r="E72" s="408" t="s">
        <v>4301</v>
      </c>
      <c r="F72" s="411"/>
      <c r="G72" s="411"/>
      <c r="H72" s="411"/>
      <c r="I72" s="411"/>
      <c r="J72" s="411">
        <v>1</v>
      </c>
      <c r="K72" s="411">
        <v>651</v>
      </c>
      <c r="L72" s="411"/>
      <c r="M72" s="411">
        <v>651</v>
      </c>
      <c r="N72" s="411">
        <v>1</v>
      </c>
      <c r="O72" s="411">
        <v>652</v>
      </c>
      <c r="P72" s="493"/>
      <c r="Q72" s="412">
        <v>652</v>
      </c>
    </row>
    <row r="73" spans="1:17" ht="14.4" customHeight="1" x14ac:dyDescent="0.3">
      <c r="A73" s="407" t="s">
        <v>4450</v>
      </c>
      <c r="B73" s="408" t="s">
        <v>4264</v>
      </c>
      <c r="C73" s="408" t="s">
        <v>4265</v>
      </c>
      <c r="D73" s="408" t="s">
        <v>4302</v>
      </c>
      <c r="E73" s="408" t="s">
        <v>4303</v>
      </c>
      <c r="F73" s="411"/>
      <c r="G73" s="411"/>
      <c r="H73" s="411"/>
      <c r="I73" s="411"/>
      <c r="J73" s="411">
        <v>1</v>
      </c>
      <c r="K73" s="411">
        <v>651</v>
      </c>
      <c r="L73" s="411"/>
      <c r="M73" s="411">
        <v>651</v>
      </c>
      <c r="N73" s="411">
        <v>1</v>
      </c>
      <c r="O73" s="411">
        <v>652</v>
      </c>
      <c r="P73" s="493"/>
      <c r="Q73" s="412">
        <v>652</v>
      </c>
    </row>
    <row r="74" spans="1:17" ht="14.4" customHeight="1" x14ac:dyDescent="0.3">
      <c r="A74" s="407" t="s">
        <v>4450</v>
      </c>
      <c r="B74" s="408" t="s">
        <v>4264</v>
      </c>
      <c r="C74" s="408" t="s">
        <v>4265</v>
      </c>
      <c r="D74" s="408" t="s">
        <v>4304</v>
      </c>
      <c r="E74" s="408" t="s">
        <v>4305</v>
      </c>
      <c r="F74" s="411">
        <v>1</v>
      </c>
      <c r="G74" s="411">
        <v>674</v>
      </c>
      <c r="H74" s="411">
        <v>1</v>
      </c>
      <c r="I74" s="411">
        <v>674</v>
      </c>
      <c r="J74" s="411"/>
      <c r="K74" s="411"/>
      <c r="L74" s="411"/>
      <c r="M74" s="411"/>
      <c r="N74" s="411">
        <v>2</v>
      </c>
      <c r="O74" s="411">
        <v>1352</v>
      </c>
      <c r="P74" s="493">
        <v>2.0059347181008902</v>
      </c>
      <c r="Q74" s="412">
        <v>676</v>
      </c>
    </row>
    <row r="75" spans="1:17" ht="14.4" customHeight="1" x14ac:dyDescent="0.3">
      <c r="A75" s="407" t="s">
        <v>4450</v>
      </c>
      <c r="B75" s="408" t="s">
        <v>4264</v>
      </c>
      <c r="C75" s="408" t="s">
        <v>4265</v>
      </c>
      <c r="D75" s="408" t="s">
        <v>4306</v>
      </c>
      <c r="E75" s="408" t="s">
        <v>4307</v>
      </c>
      <c r="F75" s="411">
        <v>5</v>
      </c>
      <c r="G75" s="411">
        <v>2545</v>
      </c>
      <c r="H75" s="411">
        <v>1</v>
      </c>
      <c r="I75" s="411">
        <v>509</v>
      </c>
      <c r="J75" s="411">
        <v>3</v>
      </c>
      <c r="K75" s="411">
        <v>1530</v>
      </c>
      <c r="L75" s="411">
        <v>0.6011787819253438</v>
      </c>
      <c r="M75" s="411">
        <v>510</v>
      </c>
      <c r="N75" s="411"/>
      <c r="O75" s="411"/>
      <c r="P75" s="493"/>
      <c r="Q75" s="412"/>
    </row>
    <row r="76" spans="1:17" ht="14.4" customHeight="1" x14ac:dyDescent="0.3">
      <c r="A76" s="407" t="s">
        <v>4450</v>
      </c>
      <c r="B76" s="408" t="s">
        <v>4264</v>
      </c>
      <c r="C76" s="408" t="s">
        <v>4265</v>
      </c>
      <c r="D76" s="408" t="s">
        <v>4308</v>
      </c>
      <c r="E76" s="408" t="s">
        <v>4309</v>
      </c>
      <c r="F76" s="411">
        <v>5</v>
      </c>
      <c r="G76" s="411">
        <v>2095</v>
      </c>
      <c r="H76" s="411">
        <v>1</v>
      </c>
      <c r="I76" s="411">
        <v>419</v>
      </c>
      <c r="J76" s="411">
        <v>3</v>
      </c>
      <c r="K76" s="411">
        <v>1260</v>
      </c>
      <c r="L76" s="411">
        <v>0.60143198090692129</v>
      </c>
      <c r="M76" s="411">
        <v>420</v>
      </c>
      <c r="N76" s="411"/>
      <c r="O76" s="411"/>
      <c r="P76" s="493"/>
      <c r="Q76" s="412"/>
    </row>
    <row r="77" spans="1:17" ht="14.4" customHeight="1" x14ac:dyDescent="0.3">
      <c r="A77" s="407" t="s">
        <v>4450</v>
      </c>
      <c r="B77" s="408" t="s">
        <v>4264</v>
      </c>
      <c r="C77" s="408" t="s">
        <v>4265</v>
      </c>
      <c r="D77" s="408" t="s">
        <v>4310</v>
      </c>
      <c r="E77" s="408" t="s">
        <v>4311</v>
      </c>
      <c r="F77" s="411">
        <v>7</v>
      </c>
      <c r="G77" s="411">
        <v>2408</v>
      </c>
      <c r="H77" s="411">
        <v>1</v>
      </c>
      <c r="I77" s="411">
        <v>344</v>
      </c>
      <c r="J77" s="411">
        <v>8</v>
      </c>
      <c r="K77" s="411">
        <v>2766</v>
      </c>
      <c r="L77" s="411">
        <v>1.1486710963455149</v>
      </c>
      <c r="M77" s="411">
        <v>345.75</v>
      </c>
      <c r="N77" s="411">
        <v>16</v>
      </c>
      <c r="O77" s="411">
        <v>5552</v>
      </c>
      <c r="P77" s="493">
        <v>2.3056478405315612</v>
      </c>
      <c r="Q77" s="412">
        <v>347</v>
      </c>
    </row>
    <row r="78" spans="1:17" ht="14.4" customHeight="1" x14ac:dyDescent="0.3">
      <c r="A78" s="407" t="s">
        <v>4450</v>
      </c>
      <c r="B78" s="408" t="s">
        <v>4264</v>
      </c>
      <c r="C78" s="408" t="s">
        <v>4265</v>
      </c>
      <c r="D78" s="408" t="s">
        <v>4312</v>
      </c>
      <c r="E78" s="408" t="s">
        <v>4313</v>
      </c>
      <c r="F78" s="411"/>
      <c r="G78" s="411"/>
      <c r="H78" s="411"/>
      <c r="I78" s="411"/>
      <c r="J78" s="411">
        <v>1</v>
      </c>
      <c r="K78" s="411">
        <v>217</v>
      </c>
      <c r="L78" s="411"/>
      <c r="M78" s="411">
        <v>217</v>
      </c>
      <c r="N78" s="411">
        <v>1</v>
      </c>
      <c r="O78" s="411">
        <v>219</v>
      </c>
      <c r="P78" s="493"/>
      <c r="Q78" s="412">
        <v>219</v>
      </c>
    </row>
    <row r="79" spans="1:17" ht="14.4" customHeight="1" x14ac:dyDescent="0.3">
      <c r="A79" s="407" t="s">
        <v>4450</v>
      </c>
      <c r="B79" s="408" t="s">
        <v>4264</v>
      </c>
      <c r="C79" s="408" t="s">
        <v>4265</v>
      </c>
      <c r="D79" s="408" t="s">
        <v>4314</v>
      </c>
      <c r="E79" s="408" t="s">
        <v>4315</v>
      </c>
      <c r="F79" s="411">
        <v>4</v>
      </c>
      <c r="G79" s="411">
        <v>1988</v>
      </c>
      <c r="H79" s="411">
        <v>1</v>
      </c>
      <c r="I79" s="411">
        <v>497</v>
      </c>
      <c r="J79" s="411"/>
      <c r="K79" s="411"/>
      <c r="L79" s="411"/>
      <c r="M79" s="411"/>
      <c r="N79" s="411">
        <v>2</v>
      </c>
      <c r="O79" s="411">
        <v>1006</v>
      </c>
      <c r="P79" s="493">
        <v>0.50603621730382298</v>
      </c>
      <c r="Q79" s="412">
        <v>503</v>
      </c>
    </row>
    <row r="80" spans="1:17" ht="14.4" customHeight="1" x14ac:dyDescent="0.3">
      <c r="A80" s="407" t="s">
        <v>4450</v>
      </c>
      <c r="B80" s="408" t="s">
        <v>4264</v>
      </c>
      <c r="C80" s="408" t="s">
        <v>4265</v>
      </c>
      <c r="D80" s="408" t="s">
        <v>4318</v>
      </c>
      <c r="E80" s="408" t="s">
        <v>4319</v>
      </c>
      <c r="F80" s="411">
        <v>14</v>
      </c>
      <c r="G80" s="411">
        <v>3318</v>
      </c>
      <c r="H80" s="411">
        <v>1</v>
      </c>
      <c r="I80" s="411">
        <v>237</v>
      </c>
      <c r="J80" s="411">
        <v>8</v>
      </c>
      <c r="K80" s="411">
        <v>1903</v>
      </c>
      <c r="L80" s="411">
        <v>0.57353827606992169</v>
      </c>
      <c r="M80" s="411">
        <v>237.875</v>
      </c>
      <c r="N80" s="411">
        <v>5</v>
      </c>
      <c r="O80" s="411">
        <v>1190</v>
      </c>
      <c r="P80" s="493">
        <v>0.35864978902953587</v>
      </c>
      <c r="Q80" s="412">
        <v>238</v>
      </c>
    </row>
    <row r="81" spans="1:17" ht="14.4" customHeight="1" x14ac:dyDescent="0.3">
      <c r="A81" s="407" t="s">
        <v>4450</v>
      </c>
      <c r="B81" s="408" t="s">
        <v>4264</v>
      </c>
      <c r="C81" s="408" t="s">
        <v>4265</v>
      </c>
      <c r="D81" s="408" t="s">
        <v>4320</v>
      </c>
      <c r="E81" s="408" t="s">
        <v>4321</v>
      </c>
      <c r="F81" s="411">
        <v>1</v>
      </c>
      <c r="G81" s="411">
        <v>110</v>
      </c>
      <c r="H81" s="411">
        <v>1</v>
      </c>
      <c r="I81" s="411">
        <v>110</v>
      </c>
      <c r="J81" s="411">
        <v>1</v>
      </c>
      <c r="K81" s="411">
        <v>110</v>
      </c>
      <c r="L81" s="411">
        <v>1</v>
      </c>
      <c r="M81" s="411">
        <v>110</v>
      </c>
      <c r="N81" s="411">
        <v>3</v>
      </c>
      <c r="O81" s="411">
        <v>333</v>
      </c>
      <c r="P81" s="493">
        <v>3.0272727272727273</v>
      </c>
      <c r="Q81" s="412">
        <v>111</v>
      </c>
    </row>
    <row r="82" spans="1:17" ht="14.4" customHeight="1" x14ac:dyDescent="0.3">
      <c r="A82" s="407" t="s">
        <v>4450</v>
      </c>
      <c r="B82" s="408" t="s">
        <v>4264</v>
      </c>
      <c r="C82" s="408" t="s">
        <v>4265</v>
      </c>
      <c r="D82" s="408" t="s">
        <v>4324</v>
      </c>
      <c r="E82" s="408" t="s">
        <v>4325</v>
      </c>
      <c r="F82" s="411"/>
      <c r="G82" s="411"/>
      <c r="H82" s="411"/>
      <c r="I82" s="411"/>
      <c r="J82" s="411">
        <v>4</v>
      </c>
      <c r="K82" s="411">
        <v>1244</v>
      </c>
      <c r="L82" s="411"/>
      <c r="M82" s="411">
        <v>311</v>
      </c>
      <c r="N82" s="411">
        <v>1</v>
      </c>
      <c r="O82" s="411">
        <v>311</v>
      </c>
      <c r="P82" s="493"/>
      <c r="Q82" s="412">
        <v>311</v>
      </c>
    </row>
    <row r="83" spans="1:17" ht="14.4" customHeight="1" x14ac:dyDescent="0.3">
      <c r="A83" s="407" t="s">
        <v>4450</v>
      </c>
      <c r="B83" s="408" t="s">
        <v>4264</v>
      </c>
      <c r="C83" s="408" t="s">
        <v>4265</v>
      </c>
      <c r="D83" s="408" t="s">
        <v>4328</v>
      </c>
      <c r="E83" s="408" t="s">
        <v>4329</v>
      </c>
      <c r="F83" s="411">
        <v>4</v>
      </c>
      <c r="G83" s="411">
        <v>64</v>
      </c>
      <c r="H83" s="411">
        <v>1</v>
      </c>
      <c r="I83" s="411">
        <v>16</v>
      </c>
      <c r="J83" s="411">
        <v>1</v>
      </c>
      <c r="K83" s="411">
        <v>16</v>
      </c>
      <c r="L83" s="411">
        <v>0.25</v>
      </c>
      <c r="M83" s="411">
        <v>16</v>
      </c>
      <c r="N83" s="411">
        <v>4</v>
      </c>
      <c r="O83" s="411">
        <v>64</v>
      </c>
      <c r="P83" s="493">
        <v>1</v>
      </c>
      <c r="Q83" s="412">
        <v>16</v>
      </c>
    </row>
    <row r="84" spans="1:17" ht="14.4" customHeight="1" x14ac:dyDescent="0.3">
      <c r="A84" s="407" t="s">
        <v>4450</v>
      </c>
      <c r="B84" s="408" t="s">
        <v>4264</v>
      </c>
      <c r="C84" s="408" t="s">
        <v>4265</v>
      </c>
      <c r="D84" s="408" t="s">
        <v>4332</v>
      </c>
      <c r="E84" s="408" t="s">
        <v>4333</v>
      </c>
      <c r="F84" s="411">
        <v>9</v>
      </c>
      <c r="G84" s="411">
        <v>3132</v>
      </c>
      <c r="H84" s="411">
        <v>1</v>
      </c>
      <c r="I84" s="411">
        <v>348</v>
      </c>
      <c r="J84" s="411"/>
      <c r="K84" s="411"/>
      <c r="L84" s="411"/>
      <c r="M84" s="411"/>
      <c r="N84" s="411">
        <v>28</v>
      </c>
      <c r="O84" s="411">
        <v>9772</v>
      </c>
      <c r="P84" s="493">
        <v>3.1200510855683268</v>
      </c>
      <c r="Q84" s="412">
        <v>349</v>
      </c>
    </row>
    <row r="85" spans="1:17" ht="14.4" customHeight="1" x14ac:dyDescent="0.3">
      <c r="A85" s="407" t="s">
        <v>4450</v>
      </c>
      <c r="B85" s="408" t="s">
        <v>4264</v>
      </c>
      <c r="C85" s="408" t="s">
        <v>4265</v>
      </c>
      <c r="D85" s="408" t="s">
        <v>4340</v>
      </c>
      <c r="E85" s="408" t="s">
        <v>4341</v>
      </c>
      <c r="F85" s="411">
        <v>14</v>
      </c>
      <c r="G85" s="411">
        <v>4102</v>
      </c>
      <c r="H85" s="411">
        <v>1</v>
      </c>
      <c r="I85" s="411">
        <v>293</v>
      </c>
      <c r="J85" s="411">
        <v>8</v>
      </c>
      <c r="K85" s="411">
        <v>2351</v>
      </c>
      <c r="L85" s="411">
        <v>0.57313505607020965</v>
      </c>
      <c r="M85" s="411">
        <v>293.875</v>
      </c>
      <c r="N85" s="411">
        <v>6</v>
      </c>
      <c r="O85" s="411">
        <v>1764</v>
      </c>
      <c r="P85" s="493">
        <v>0.43003412969283278</v>
      </c>
      <c r="Q85" s="412">
        <v>294</v>
      </c>
    </row>
    <row r="86" spans="1:17" ht="14.4" customHeight="1" x14ac:dyDescent="0.3">
      <c r="A86" s="407" t="s">
        <v>4450</v>
      </c>
      <c r="B86" s="408" t="s">
        <v>4264</v>
      </c>
      <c r="C86" s="408" t="s">
        <v>4265</v>
      </c>
      <c r="D86" s="408" t="s">
        <v>4342</v>
      </c>
      <c r="E86" s="408" t="s">
        <v>4343</v>
      </c>
      <c r="F86" s="411">
        <v>5</v>
      </c>
      <c r="G86" s="411">
        <v>1020</v>
      </c>
      <c r="H86" s="411">
        <v>1</v>
      </c>
      <c r="I86" s="411">
        <v>204</v>
      </c>
      <c r="J86" s="411">
        <v>4</v>
      </c>
      <c r="K86" s="411">
        <v>822</v>
      </c>
      <c r="L86" s="411">
        <v>0.80588235294117649</v>
      </c>
      <c r="M86" s="411">
        <v>205.5</v>
      </c>
      <c r="N86" s="411">
        <v>12</v>
      </c>
      <c r="O86" s="411">
        <v>2484</v>
      </c>
      <c r="P86" s="493">
        <v>2.4352941176470586</v>
      </c>
      <c r="Q86" s="412">
        <v>207</v>
      </c>
    </row>
    <row r="87" spans="1:17" ht="14.4" customHeight="1" x14ac:dyDescent="0.3">
      <c r="A87" s="407" t="s">
        <v>4450</v>
      </c>
      <c r="B87" s="408" t="s">
        <v>4264</v>
      </c>
      <c r="C87" s="408" t="s">
        <v>4265</v>
      </c>
      <c r="D87" s="408" t="s">
        <v>4344</v>
      </c>
      <c r="E87" s="408" t="s">
        <v>4345</v>
      </c>
      <c r="F87" s="411">
        <v>3</v>
      </c>
      <c r="G87" s="411">
        <v>114</v>
      </c>
      <c r="H87" s="411">
        <v>1</v>
      </c>
      <c r="I87" s="411">
        <v>38</v>
      </c>
      <c r="J87" s="411">
        <v>1</v>
      </c>
      <c r="K87" s="411">
        <v>39</v>
      </c>
      <c r="L87" s="411">
        <v>0.34210526315789475</v>
      </c>
      <c r="M87" s="411">
        <v>39</v>
      </c>
      <c r="N87" s="411">
        <v>8</v>
      </c>
      <c r="O87" s="411">
        <v>312</v>
      </c>
      <c r="P87" s="493">
        <v>2.736842105263158</v>
      </c>
      <c r="Q87" s="412">
        <v>39</v>
      </c>
    </row>
    <row r="88" spans="1:17" ht="14.4" customHeight="1" x14ac:dyDescent="0.3">
      <c r="A88" s="407" t="s">
        <v>4450</v>
      </c>
      <c r="B88" s="408" t="s">
        <v>4264</v>
      </c>
      <c r="C88" s="408" t="s">
        <v>4265</v>
      </c>
      <c r="D88" s="408" t="s">
        <v>4346</v>
      </c>
      <c r="E88" s="408" t="s">
        <v>4347</v>
      </c>
      <c r="F88" s="411">
        <v>2</v>
      </c>
      <c r="G88" s="411">
        <v>9986</v>
      </c>
      <c r="H88" s="411">
        <v>1</v>
      </c>
      <c r="I88" s="411">
        <v>4993</v>
      </c>
      <c r="J88" s="411">
        <v>1</v>
      </c>
      <c r="K88" s="411">
        <v>5000</v>
      </c>
      <c r="L88" s="411">
        <v>0.50070098137392349</v>
      </c>
      <c r="M88" s="411">
        <v>5000</v>
      </c>
      <c r="N88" s="411">
        <v>1</v>
      </c>
      <c r="O88" s="411">
        <v>5003</v>
      </c>
      <c r="P88" s="493">
        <v>0.50100140196274789</v>
      </c>
      <c r="Q88" s="412">
        <v>5003</v>
      </c>
    </row>
    <row r="89" spans="1:17" ht="14.4" customHeight="1" x14ac:dyDescent="0.3">
      <c r="A89" s="407" t="s">
        <v>4450</v>
      </c>
      <c r="B89" s="408" t="s">
        <v>4264</v>
      </c>
      <c r="C89" s="408" t="s">
        <v>4265</v>
      </c>
      <c r="D89" s="408" t="s">
        <v>4348</v>
      </c>
      <c r="E89" s="408" t="s">
        <v>4349</v>
      </c>
      <c r="F89" s="411">
        <v>6</v>
      </c>
      <c r="G89" s="411">
        <v>1014</v>
      </c>
      <c r="H89" s="411">
        <v>1</v>
      </c>
      <c r="I89" s="411">
        <v>169</v>
      </c>
      <c r="J89" s="411">
        <v>5</v>
      </c>
      <c r="K89" s="411">
        <v>848</v>
      </c>
      <c r="L89" s="411">
        <v>0.83629191321499019</v>
      </c>
      <c r="M89" s="411">
        <v>169.6</v>
      </c>
      <c r="N89" s="411">
        <v>21</v>
      </c>
      <c r="O89" s="411">
        <v>3570</v>
      </c>
      <c r="P89" s="493">
        <v>3.5207100591715976</v>
      </c>
      <c r="Q89" s="412">
        <v>170</v>
      </c>
    </row>
    <row r="90" spans="1:17" ht="14.4" customHeight="1" x14ac:dyDescent="0.3">
      <c r="A90" s="407" t="s">
        <v>4450</v>
      </c>
      <c r="B90" s="408" t="s">
        <v>4264</v>
      </c>
      <c r="C90" s="408" t="s">
        <v>4265</v>
      </c>
      <c r="D90" s="408" t="s">
        <v>4350</v>
      </c>
      <c r="E90" s="408" t="s">
        <v>4351</v>
      </c>
      <c r="F90" s="411">
        <v>4</v>
      </c>
      <c r="G90" s="411">
        <v>1296</v>
      </c>
      <c r="H90" s="411">
        <v>1</v>
      </c>
      <c r="I90" s="411">
        <v>324</v>
      </c>
      <c r="J90" s="411">
        <v>1</v>
      </c>
      <c r="K90" s="411">
        <v>324</v>
      </c>
      <c r="L90" s="411">
        <v>0.25</v>
      </c>
      <c r="M90" s="411">
        <v>324</v>
      </c>
      <c r="N90" s="411"/>
      <c r="O90" s="411"/>
      <c r="P90" s="493"/>
      <c r="Q90" s="412"/>
    </row>
    <row r="91" spans="1:17" ht="14.4" customHeight="1" x14ac:dyDescent="0.3">
      <c r="A91" s="407" t="s">
        <v>4450</v>
      </c>
      <c r="B91" s="408" t="s">
        <v>4264</v>
      </c>
      <c r="C91" s="408" t="s">
        <v>4265</v>
      </c>
      <c r="D91" s="408" t="s">
        <v>4352</v>
      </c>
      <c r="E91" s="408" t="s">
        <v>4353</v>
      </c>
      <c r="F91" s="411">
        <v>1</v>
      </c>
      <c r="G91" s="411">
        <v>686</v>
      </c>
      <c r="H91" s="411">
        <v>1</v>
      </c>
      <c r="I91" s="411">
        <v>686</v>
      </c>
      <c r="J91" s="411">
        <v>2</v>
      </c>
      <c r="K91" s="411">
        <v>1374</v>
      </c>
      <c r="L91" s="411">
        <v>2.0029154518950438</v>
      </c>
      <c r="M91" s="411">
        <v>687</v>
      </c>
      <c r="N91" s="411">
        <v>2</v>
      </c>
      <c r="O91" s="411">
        <v>1376</v>
      </c>
      <c r="P91" s="493">
        <v>2.0058309037900877</v>
      </c>
      <c r="Q91" s="412">
        <v>688</v>
      </c>
    </row>
    <row r="92" spans="1:17" ht="14.4" customHeight="1" x14ac:dyDescent="0.3">
      <c r="A92" s="407" t="s">
        <v>4450</v>
      </c>
      <c r="B92" s="408" t="s">
        <v>4264</v>
      </c>
      <c r="C92" s="408" t="s">
        <v>4265</v>
      </c>
      <c r="D92" s="408" t="s">
        <v>4354</v>
      </c>
      <c r="E92" s="408" t="s">
        <v>4355</v>
      </c>
      <c r="F92" s="411">
        <v>3</v>
      </c>
      <c r="G92" s="411">
        <v>1041</v>
      </c>
      <c r="H92" s="411">
        <v>1</v>
      </c>
      <c r="I92" s="411">
        <v>347</v>
      </c>
      <c r="J92" s="411">
        <v>4</v>
      </c>
      <c r="K92" s="411">
        <v>1390</v>
      </c>
      <c r="L92" s="411">
        <v>1.335254562920269</v>
      </c>
      <c r="M92" s="411">
        <v>347.5</v>
      </c>
      <c r="N92" s="411">
        <v>19</v>
      </c>
      <c r="O92" s="411">
        <v>6612</v>
      </c>
      <c r="P92" s="493">
        <v>6.3515850144092223</v>
      </c>
      <c r="Q92" s="412">
        <v>348</v>
      </c>
    </row>
    <row r="93" spans="1:17" ht="14.4" customHeight="1" x14ac:dyDescent="0.3">
      <c r="A93" s="407" t="s">
        <v>4450</v>
      </c>
      <c r="B93" s="408" t="s">
        <v>4264</v>
      </c>
      <c r="C93" s="408" t="s">
        <v>4265</v>
      </c>
      <c r="D93" s="408" t="s">
        <v>4356</v>
      </c>
      <c r="E93" s="408" t="s">
        <v>4357</v>
      </c>
      <c r="F93" s="411">
        <v>5</v>
      </c>
      <c r="G93" s="411">
        <v>860</v>
      </c>
      <c r="H93" s="411">
        <v>1</v>
      </c>
      <c r="I93" s="411">
        <v>172</v>
      </c>
      <c r="J93" s="411">
        <v>5</v>
      </c>
      <c r="K93" s="411">
        <v>863</v>
      </c>
      <c r="L93" s="411">
        <v>1.0034883720930232</v>
      </c>
      <c r="M93" s="411">
        <v>172.6</v>
      </c>
      <c r="N93" s="411">
        <v>20</v>
      </c>
      <c r="O93" s="411">
        <v>3460</v>
      </c>
      <c r="P93" s="493">
        <v>4.0232558139534884</v>
      </c>
      <c r="Q93" s="412">
        <v>173</v>
      </c>
    </row>
    <row r="94" spans="1:17" ht="14.4" customHeight="1" x14ac:dyDescent="0.3">
      <c r="A94" s="407" t="s">
        <v>4450</v>
      </c>
      <c r="B94" s="408" t="s">
        <v>4264</v>
      </c>
      <c r="C94" s="408" t="s">
        <v>4265</v>
      </c>
      <c r="D94" s="408" t="s">
        <v>4358</v>
      </c>
      <c r="E94" s="408" t="s">
        <v>4359</v>
      </c>
      <c r="F94" s="411">
        <v>24</v>
      </c>
      <c r="G94" s="411">
        <v>9576</v>
      </c>
      <c r="H94" s="411">
        <v>1</v>
      </c>
      <c r="I94" s="411">
        <v>399</v>
      </c>
      <c r="J94" s="411">
        <v>108</v>
      </c>
      <c r="K94" s="411">
        <v>43180</v>
      </c>
      <c r="L94" s="411">
        <v>4.5091896407685885</v>
      </c>
      <c r="M94" s="411">
        <v>399.81481481481484</v>
      </c>
      <c r="N94" s="411">
        <v>168</v>
      </c>
      <c r="O94" s="411">
        <v>67200</v>
      </c>
      <c r="P94" s="493">
        <v>7.0175438596491224</v>
      </c>
      <c r="Q94" s="412">
        <v>400</v>
      </c>
    </row>
    <row r="95" spans="1:17" ht="14.4" customHeight="1" x14ac:dyDescent="0.3">
      <c r="A95" s="407" t="s">
        <v>4450</v>
      </c>
      <c r="B95" s="408" t="s">
        <v>4264</v>
      </c>
      <c r="C95" s="408" t="s">
        <v>4265</v>
      </c>
      <c r="D95" s="408" t="s">
        <v>4360</v>
      </c>
      <c r="E95" s="408" t="s">
        <v>4361</v>
      </c>
      <c r="F95" s="411"/>
      <c r="G95" s="411"/>
      <c r="H95" s="411"/>
      <c r="I95" s="411"/>
      <c r="J95" s="411">
        <v>1</v>
      </c>
      <c r="K95" s="411">
        <v>651</v>
      </c>
      <c r="L95" s="411"/>
      <c r="M95" s="411">
        <v>651</v>
      </c>
      <c r="N95" s="411">
        <v>1</v>
      </c>
      <c r="O95" s="411">
        <v>652</v>
      </c>
      <c r="P95" s="493"/>
      <c r="Q95" s="412">
        <v>652</v>
      </c>
    </row>
    <row r="96" spans="1:17" ht="14.4" customHeight="1" x14ac:dyDescent="0.3">
      <c r="A96" s="407" t="s">
        <v>4450</v>
      </c>
      <c r="B96" s="408" t="s">
        <v>4264</v>
      </c>
      <c r="C96" s="408" t="s">
        <v>4265</v>
      </c>
      <c r="D96" s="408" t="s">
        <v>4362</v>
      </c>
      <c r="E96" s="408" t="s">
        <v>4363</v>
      </c>
      <c r="F96" s="411"/>
      <c r="G96" s="411"/>
      <c r="H96" s="411"/>
      <c r="I96" s="411"/>
      <c r="J96" s="411">
        <v>1</v>
      </c>
      <c r="K96" s="411">
        <v>651</v>
      </c>
      <c r="L96" s="411"/>
      <c r="M96" s="411">
        <v>651</v>
      </c>
      <c r="N96" s="411">
        <v>1</v>
      </c>
      <c r="O96" s="411">
        <v>652</v>
      </c>
      <c r="P96" s="493"/>
      <c r="Q96" s="412">
        <v>652</v>
      </c>
    </row>
    <row r="97" spans="1:17" ht="14.4" customHeight="1" x14ac:dyDescent="0.3">
      <c r="A97" s="407" t="s">
        <v>4450</v>
      </c>
      <c r="B97" s="408" t="s">
        <v>4264</v>
      </c>
      <c r="C97" s="408" t="s">
        <v>4265</v>
      </c>
      <c r="D97" s="408" t="s">
        <v>4368</v>
      </c>
      <c r="E97" s="408" t="s">
        <v>4369</v>
      </c>
      <c r="F97" s="411">
        <v>1</v>
      </c>
      <c r="G97" s="411">
        <v>690</v>
      </c>
      <c r="H97" s="411">
        <v>1</v>
      </c>
      <c r="I97" s="411">
        <v>690</v>
      </c>
      <c r="J97" s="411"/>
      <c r="K97" s="411"/>
      <c r="L97" s="411"/>
      <c r="M97" s="411"/>
      <c r="N97" s="411">
        <v>1</v>
      </c>
      <c r="O97" s="411">
        <v>692</v>
      </c>
      <c r="P97" s="493">
        <v>1.0028985507246377</v>
      </c>
      <c r="Q97" s="412">
        <v>692</v>
      </c>
    </row>
    <row r="98" spans="1:17" ht="14.4" customHeight="1" x14ac:dyDescent="0.3">
      <c r="A98" s="407" t="s">
        <v>4450</v>
      </c>
      <c r="B98" s="408" t="s">
        <v>4264</v>
      </c>
      <c r="C98" s="408" t="s">
        <v>4265</v>
      </c>
      <c r="D98" s="408" t="s">
        <v>4370</v>
      </c>
      <c r="E98" s="408" t="s">
        <v>4371</v>
      </c>
      <c r="F98" s="411">
        <v>1</v>
      </c>
      <c r="G98" s="411">
        <v>674</v>
      </c>
      <c r="H98" s="411">
        <v>1</v>
      </c>
      <c r="I98" s="411">
        <v>674</v>
      </c>
      <c r="J98" s="411"/>
      <c r="K98" s="411"/>
      <c r="L98" s="411"/>
      <c r="M98" s="411"/>
      <c r="N98" s="411">
        <v>2</v>
      </c>
      <c r="O98" s="411">
        <v>1352</v>
      </c>
      <c r="P98" s="493">
        <v>2.0059347181008902</v>
      </c>
      <c r="Q98" s="412">
        <v>676</v>
      </c>
    </row>
    <row r="99" spans="1:17" ht="14.4" customHeight="1" x14ac:dyDescent="0.3">
      <c r="A99" s="407" t="s">
        <v>4450</v>
      </c>
      <c r="B99" s="408" t="s">
        <v>4264</v>
      </c>
      <c r="C99" s="408" t="s">
        <v>4265</v>
      </c>
      <c r="D99" s="408" t="s">
        <v>4372</v>
      </c>
      <c r="E99" s="408" t="s">
        <v>4373</v>
      </c>
      <c r="F99" s="411">
        <v>3</v>
      </c>
      <c r="G99" s="411">
        <v>1419</v>
      </c>
      <c r="H99" s="411">
        <v>1</v>
      </c>
      <c r="I99" s="411">
        <v>473</v>
      </c>
      <c r="J99" s="411">
        <v>3</v>
      </c>
      <c r="K99" s="411">
        <v>1422</v>
      </c>
      <c r="L99" s="411">
        <v>1.0021141649048626</v>
      </c>
      <c r="M99" s="411">
        <v>474</v>
      </c>
      <c r="N99" s="411">
        <v>17</v>
      </c>
      <c r="O99" s="411">
        <v>8075</v>
      </c>
      <c r="P99" s="493">
        <v>5.6906272022551097</v>
      </c>
      <c r="Q99" s="412">
        <v>475</v>
      </c>
    </row>
    <row r="100" spans="1:17" ht="14.4" customHeight="1" x14ac:dyDescent="0.3">
      <c r="A100" s="407" t="s">
        <v>4450</v>
      </c>
      <c r="B100" s="408" t="s">
        <v>4264</v>
      </c>
      <c r="C100" s="408" t="s">
        <v>4265</v>
      </c>
      <c r="D100" s="408" t="s">
        <v>4374</v>
      </c>
      <c r="E100" s="408" t="s">
        <v>4375</v>
      </c>
      <c r="F100" s="411">
        <v>5</v>
      </c>
      <c r="G100" s="411">
        <v>1435</v>
      </c>
      <c r="H100" s="411">
        <v>1</v>
      </c>
      <c r="I100" s="411">
        <v>287</v>
      </c>
      <c r="J100" s="411">
        <v>3</v>
      </c>
      <c r="K100" s="411">
        <v>864</v>
      </c>
      <c r="L100" s="411">
        <v>0.6020905923344948</v>
      </c>
      <c r="M100" s="411">
        <v>288</v>
      </c>
      <c r="N100" s="411"/>
      <c r="O100" s="411"/>
      <c r="P100" s="493"/>
      <c r="Q100" s="412"/>
    </row>
    <row r="101" spans="1:17" ht="14.4" customHeight="1" x14ac:dyDescent="0.3">
      <c r="A101" s="407" t="s">
        <v>4450</v>
      </c>
      <c r="B101" s="408" t="s">
        <v>4264</v>
      </c>
      <c r="C101" s="408" t="s">
        <v>4265</v>
      </c>
      <c r="D101" s="408" t="s">
        <v>4376</v>
      </c>
      <c r="E101" s="408" t="s">
        <v>4377</v>
      </c>
      <c r="F101" s="411">
        <v>4</v>
      </c>
      <c r="G101" s="411">
        <v>3236</v>
      </c>
      <c r="H101" s="411">
        <v>1</v>
      </c>
      <c r="I101" s="411">
        <v>809</v>
      </c>
      <c r="J101" s="411">
        <v>1</v>
      </c>
      <c r="K101" s="411">
        <v>811</v>
      </c>
      <c r="L101" s="411">
        <v>0.25061804697156986</v>
      </c>
      <c r="M101" s="411">
        <v>811</v>
      </c>
      <c r="N101" s="411">
        <v>3</v>
      </c>
      <c r="O101" s="411">
        <v>2436</v>
      </c>
      <c r="P101" s="493">
        <v>0.75278121137206433</v>
      </c>
      <c r="Q101" s="412">
        <v>812</v>
      </c>
    </row>
    <row r="102" spans="1:17" ht="14.4" customHeight="1" x14ac:dyDescent="0.3">
      <c r="A102" s="407" t="s">
        <v>4450</v>
      </c>
      <c r="B102" s="408" t="s">
        <v>4264</v>
      </c>
      <c r="C102" s="408" t="s">
        <v>4265</v>
      </c>
      <c r="D102" s="408" t="s">
        <v>4380</v>
      </c>
      <c r="E102" s="408" t="s">
        <v>4381</v>
      </c>
      <c r="F102" s="411">
        <v>3</v>
      </c>
      <c r="G102" s="411">
        <v>498</v>
      </c>
      <c r="H102" s="411">
        <v>1</v>
      </c>
      <c r="I102" s="411">
        <v>166</v>
      </c>
      <c r="J102" s="411">
        <v>4</v>
      </c>
      <c r="K102" s="411">
        <v>667</v>
      </c>
      <c r="L102" s="411">
        <v>1.3393574297188755</v>
      </c>
      <c r="M102" s="411">
        <v>166.75</v>
      </c>
      <c r="N102" s="411">
        <v>11</v>
      </c>
      <c r="O102" s="411">
        <v>1837</v>
      </c>
      <c r="P102" s="493">
        <v>3.6887550200803214</v>
      </c>
      <c r="Q102" s="412">
        <v>167</v>
      </c>
    </row>
    <row r="103" spans="1:17" ht="14.4" customHeight="1" x14ac:dyDescent="0.3">
      <c r="A103" s="407" t="s">
        <v>4450</v>
      </c>
      <c r="B103" s="408" t="s">
        <v>4264</v>
      </c>
      <c r="C103" s="408" t="s">
        <v>4265</v>
      </c>
      <c r="D103" s="408" t="s">
        <v>4384</v>
      </c>
      <c r="E103" s="408" t="s">
        <v>4385</v>
      </c>
      <c r="F103" s="411">
        <v>6</v>
      </c>
      <c r="G103" s="411">
        <v>3432</v>
      </c>
      <c r="H103" s="411">
        <v>1</v>
      </c>
      <c r="I103" s="411">
        <v>572</v>
      </c>
      <c r="J103" s="411">
        <v>27</v>
      </c>
      <c r="K103" s="411">
        <v>15466</v>
      </c>
      <c r="L103" s="411">
        <v>4.5064102564102564</v>
      </c>
      <c r="M103" s="411">
        <v>572.81481481481478</v>
      </c>
      <c r="N103" s="411">
        <v>42</v>
      </c>
      <c r="O103" s="411">
        <v>24066</v>
      </c>
      <c r="P103" s="493">
        <v>7.0122377622377625</v>
      </c>
      <c r="Q103" s="412">
        <v>573</v>
      </c>
    </row>
    <row r="104" spans="1:17" ht="14.4" customHeight="1" x14ac:dyDescent="0.3">
      <c r="A104" s="407" t="s">
        <v>4450</v>
      </c>
      <c r="B104" s="408" t="s">
        <v>4264</v>
      </c>
      <c r="C104" s="408" t="s">
        <v>4265</v>
      </c>
      <c r="D104" s="408" t="s">
        <v>4388</v>
      </c>
      <c r="E104" s="408" t="s">
        <v>4389</v>
      </c>
      <c r="F104" s="411">
        <v>18</v>
      </c>
      <c r="G104" s="411">
        <v>3330</v>
      </c>
      <c r="H104" s="411">
        <v>1</v>
      </c>
      <c r="I104" s="411">
        <v>185</v>
      </c>
      <c r="J104" s="411">
        <v>8</v>
      </c>
      <c r="K104" s="411">
        <v>1488</v>
      </c>
      <c r="L104" s="411">
        <v>0.44684684684684683</v>
      </c>
      <c r="M104" s="411">
        <v>186</v>
      </c>
      <c r="N104" s="411">
        <v>12</v>
      </c>
      <c r="O104" s="411">
        <v>2232</v>
      </c>
      <c r="P104" s="493">
        <v>0.67027027027027031</v>
      </c>
      <c r="Q104" s="412">
        <v>186</v>
      </c>
    </row>
    <row r="105" spans="1:17" ht="14.4" customHeight="1" x14ac:dyDescent="0.3">
      <c r="A105" s="407" t="s">
        <v>4450</v>
      </c>
      <c r="B105" s="408" t="s">
        <v>4264</v>
      </c>
      <c r="C105" s="408" t="s">
        <v>4265</v>
      </c>
      <c r="D105" s="408" t="s">
        <v>4390</v>
      </c>
      <c r="E105" s="408" t="s">
        <v>4391</v>
      </c>
      <c r="F105" s="411"/>
      <c r="G105" s="411"/>
      <c r="H105" s="411"/>
      <c r="I105" s="411"/>
      <c r="J105" s="411">
        <v>7</v>
      </c>
      <c r="K105" s="411">
        <v>4018</v>
      </c>
      <c r="L105" s="411"/>
      <c r="M105" s="411">
        <v>574</v>
      </c>
      <c r="N105" s="411"/>
      <c r="O105" s="411"/>
      <c r="P105" s="493"/>
      <c r="Q105" s="412"/>
    </row>
    <row r="106" spans="1:17" ht="14.4" customHeight="1" x14ac:dyDescent="0.3">
      <c r="A106" s="407" t="s">
        <v>4450</v>
      </c>
      <c r="B106" s="408" t="s">
        <v>4264</v>
      </c>
      <c r="C106" s="408" t="s">
        <v>4265</v>
      </c>
      <c r="D106" s="408" t="s">
        <v>4394</v>
      </c>
      <c r="E106" s="408" t="s">
        <v>4395</v>
      </c>
      <c r="F106" s="411"/>
      <c r="G106" s="411"/>
      <c r="H106" s="411"/>
      <c r="I106" s="411"/>
      <c r="J106" s="411">
        <v>1</v>
      </c>
      <c r="K106" s="411">
        <v>1396</v>
      </c>
      <c r="L106" s="411"/>
      <c r="M106" s="411">
        <v>1396</v>
      </c>
      <c r="N106" s="411">
        <v>1</v>
      </c>
      <c r="O106" s="411">
        <v>1397</v>
      </c>
      <c r="P106" s="493"/>
      <c r="Q106" s="412">
        <v>1397</v>
      </c>
    </row>
    <row r="107" spans="1:17" ht="14.4" customHeight="1" x14ac:dyDescent="0.3">
      <c r="A107" s="407" t="s">
        <v>4450</v>
      </c>
      <c r="B107" s="408" t="s">
        <v>4264</v>
      </c>
      <c r="C107" s="408" t="s">
        <v>4265</v>
      </c>
      <c r="D107" s="408" t="s">
        <v>4398</v>
      </c>
      <c r="E107" s="408" t="s">
        <v>4399</v>
      </c>
      <c r="F107" s="411">
        <v>2</v>
      </c>
      <c r="G107" s="411">
        <v>376</v>
      </c>
      <c r="H107" s="411">
        <v>1</v>
      </c>
      <c r="I107" s="411">
        <v>188</v>
      </c>
      <c r="J107" s="411"/>
      <c r="K107" s="411"/>
      <c r="L107" s="411"/>
      <c r="M107" s="411"/>
      <c r="N107" s="411">
        <v>3</v>
      </c>
      <c r="O107" s="411">
        <v>567</v>
      </c>
      <c r="P107" s="493">
        <v>1.5079787234042554</v>
      </c>
      <c r="Q107" s="412">
        <v>189</v>
      </c>
    </row>
    <row r="108" spans="1:17" ht="14.4" customHeight="1" x14ac:dyDescent="0.3">
      <c r="A108" s="407" t="s">
        <v>4450</v>
      </c>
      <c r="B108" s="408" t="s">
        <v>4264</v>
      </c>
      <c r="C108" s="408" t="s">
        <v>4265</v>
      </c>
      <c r="D108" s="408" t="s">
        <v>4400</v>
      </c>
      <c r="E108" s="408" t="s">
        <v>4401</v>
      </c>
      <c r="F108" s="411">
        <v>4</v>
      </c>
      <c r="G108" s="411">
        <v>3236</v>
      </c>
      <c r="H108" s="411">
        <v>1</v>
      </c>
      <c r="I108" s="411">
        <v>809</v>
      </c>
      <c r="J108" s="411">
        <v>1</v>
      </c>
      <c r="K108" s="411">
        <v>811</v>
      </c>
      <c r="L108" s="411">
        <v>0.25061804697156986</v>
      </c>
      <c r="M108" s="411">
        <v>811</v>
      </c>
      <c r="N108" s="411">
        <v>3</v>
      </c>
      <c r="O108" s="411">
        <v>2436</v>
      </c>
      <c r="P108" s="493">
        <v>0.75278121137206433</v>
      </c>
      <c r="Q108" s="412">
        <v>812</v>
      </c>
    </row>
    <row r="109" spans="1:17" ht="14.4" customHeight="1" x14ac:dyDescent="0.3">
      <c r="A109" s="407" t="s">
        <v>4450</v>
      </c>
      <c r="B109" s="408" t="s">
        <v>4264</v>
      </c>
      <c r="C109" s="408" t="s">
        <v>4265</v>
      </c>
      <c r="D109" s="408" t="s">
        <v>4404</v>
      </c>
      <c r="E109" s="408" t="s">
        <v>4405</v>
      </c>
      <c r="F109" s="411"/>
      <c r="G109" s="411"/>
      <c r="H109" s="411"/>
      <c r="I109" s="411"/>
      <c r="J109" s="411">
        <v>1</v>
      </c>
      <c r="K109" s="411">
        <v>257</v>
      </c>
      <c r="L109" s="411"/>
      <c r="M109" s="411">
        <v>257</v>
      </c>
      <c r="N109" s="411">
        <v>5</v>
      </c>
      <c r="O109" s="411">
        <v>1290</v>
      </c>
      <c r="P109" s="493"/>
      <c r="Q109" s="412">
        <v>258</v>
      </c>
    </row>
    <row r="110" spans="1:17" ht="14.4" customHeight="1" x14ac:dyDescent="0.3">
      <c r="A110" s="407" t="s">
        <v>4451</v>
      </c>
      <c r="B110" s="408" t="s">
        <v>4264</v>
      </c>
      <c r="C110" s="408" t="s">
        <v>4265</v>
      </c>
      <c r="D110" s="408" t="s">
        <v>4266</v>
      </c>
      <c r="E110" s="408" t="s">
        <v>4267</v>
      </c>
      <c r="F110" s="411">
        <v>27</v>
      </c>
      <c r="G110" s="411">
        <v>31860</v>
      </c>
      <c r="H110" s="411">
        <v>1</v>
      </c>
      <c r="I110" s="411">
        <v>1180</v>
      </c>
      <c r="J110" s="411">
        <v>22</v>
      </c>
      <c r="K110" s="411">
        <v>26005</v>
      </c>
      <c r="L110" s="411">
        <v>0.81622724419334591</v>
      </c>
      <c r="M110" s="411">
        <v>1182.0454545454545</v>
      </c>
      <c r="N110" s="411">
        <v>22</v>
      </c>
      <c r="O110" s="411">
        <v>26048</v>
      </c>
      <c r="P110" s="493">
        <v>0.81757689893283114</v>
      </c>
      <c r="Q110" s="412">
        <v>1184</v>
      </c>
    </row>
    <row r="111" spans="1:17" ht="14.4" customHeight="1" x14ac:dyDescent="0.3">
      <c r="A111" s="407" t="s">
        <v>4451</v>
      </c>
      <c r="B111" s="408" t="s">
        <v>4264</v>
      </c>
      <c r="C111" s="408" t="s">
        <v>4265</v>
      </c>
      <c r="D111" s="408" t="s">
        <v>4268</v>
      </c>
      <c r="E111" s="408" t="s">
        <v>4269</v>
      </c>
      <c r="F111" s="411">
        <v>5</v>
      </c>
      <c r="G111" s="411">
        <v>19320</v>
      </c>
      <c r="H111" s="411">
        <v>1</v>
      </c>
      <c r="I111" s="411">
        <v>3864</v>
      </c>
      <c r="J111" s="411"/>
      <c r="K111" s="411"/>
      <c r="L111" s="411"/>
      <c r="M111" s="411"/>
      <c r="N111" s="411"/>
      <c r="O111" s="411"/>
      <c r="P111" s="493"/>
      <c r="Q111" s="412"/>
    </row>
    <row r="112" spans="1:17" ht="14.4" customHeight="1" x14ac:dyDescent="0.3">
      <c r="A112" s="407" t="s">
        <v>4451</v>
      </c>
      <c r="B112" s="408" t="s">
        <v>4264</v>
      </c>
      <c r="C112" s="408" t="s">
        <v>4265</v>
      </c>
      <c r="D112" s="408" t="s">
        <v>4270</v>
      </c>
      <c r="E112" s="408" t="s">
        <v>4271</v>
      </c>
      <c r="F112" s="411">
        <v>19</v>
      </c>
      <c r="G112" s="411">
        <v>12350</v>
      </c>
      <c r="H112" s="411">
        <v>1</v>
      </c>
      <c r="I112" s="411">
        <v>650</v>
      </c>
      <c r="J112" s="411">
        <v>24</v>
      </c>
      <c r="K112" s="411">
        <v>15639</v>
      </c>
      <c r="L112" s="411">
        <v>1.2663157894736843</v>
      </c>
      <c r="M112" s="411">
        <v>651.625</v>
      </c>
      <c r="N112" s="411">
        <v>31</v>
      </c>
      <c r="O112" s="411">
        <v>20274</v>
      </c>
      <c r="P112" s="493">
        <v>1.6416194331983807</v>
      </c>
      <c r="Q112" s="412">
        <v>654</v>
      </c>
    </row>
    <row r="113" spans="1:17" ht="14.4" customHeight="1" x14ac:dyDescent="0.3">
      <c r="A113" s="407" t="s">
        <v>4451</v>
      </c>
      <c r="B113" s="408" t="s">
        <v>4264</v>
      </c>
      <c r="C113" s="408" t="s">
        <v>4265</v>
      </c>
      <c r="D113" s="408" t="s">
        <v>4274</v>
      </c>
      <c r="E113" s="408" t="s">
        <v>4275</v>
      </c>
      <c r="F113" s="411">
        <v>11</v>
      </c>
      <c r="G113" s="411">
        <v>10879</v>
      </c>
      <c r="H113" s="411">
        <v>1</v>
      </c>
      <c r="I113" s="411">
        <v>989</v>
      </c>
      <c r="J113" s="411"/>
      <c r="K113" s="411"/>
      <c r="L113" s="411"/>
      <c r="M113" s="411"/>
      <c r="N113" s="411">
        <v>3</v>
      </c>
      <c r="O113" s="411">
        <v>3045</v>
      </c>
      <c r="P113" s="493">
        <v>0.2798970493611545</v>
      </c>
      <c r="Q113" s="412">
        <v>1015</v>
      </c>
    </row>
    <row r="114" spans="1:17" ht="14.4" customHeight="1" x14ac:dyDescent="0.3">
      <c r="A114" s="407" t="s">
        <v>4451</v>
      </c>
      <c r="B114" s="408" t="s">
        <v>4264</v>
      </c>
      <c r="C114" s="408" t="s">
        <v>4265</v>
      </c>
      <c r="D114" s="408" t="s">
        <v>4276</v>
      </c>
      <c r="E114" s="408" t="s">
        <v>4277</v>
      </c>
      <c r="F114" s="411">
        <v>46</v>
      </c>
      <c r="G114" s="411">
        <v>46966</v>
      </c>
      <c r="H114" s="411">
        <v>1</v>
      </c>
      <c r="I114" s="411">
        <v>1021</v>
      </c>
      <c r="J114" s="411">
        <v>64</v>
      </c>
      <c r="K114" s="411">
        <v>65854</v>
      </c>
      <c r="L114" s="411">
        <v>1.4021632670442448</v>
      </c>
      <c r="M114" s="411">
        <v>1028.96875</v>
      </c>
      <c r="N114" s="411">
        <v>42</v>
      </c>
      <c r="O114" s="411">
        <v>43806</v>
      </c>
      <c r="P114" s="493">
        <v>0.93271728484435545</v>
      </c>
      <c r="Q114" s="412">
        <v>1043</v>
      </c>
    </row>
    <row r="115" spans="1:17" ht="14.4" customHeight="1" x14ac:dyDescent="0.3">
      <c r="A115" s="407" t="s">
        <v>4451</v>
      </c>
      <c r="B115" s="408" t="s">
        <v>4264</v>
      </c>
      <c r="C115" s="408" t="s">
        <v>4265</v>
      </c>
      <c r="D115" s="408" t="s">
        <v>4278</v>
      </c>
      <c r="E115" s="408" t="s">
        <v>4279</v>
      </c>
      <c r="F115" s="411">
        <v>9</v>
      </c>
      <c r="G115" s="411">
        <v>7434</v>
      </c>
      <c r="H115" s="411">
        <v>1</v>
      </c>
      <c r="I115" s="411">
        <v>826</v>
      </c>
      <c r="J115" s="411">
        <v>4</v>
      </c>
      <c r="K115" s="411">
        <v>3304</v>
      </c>
      <c r="L115" s="411">
        <v>0.44444444444444442</v>
      </c>
      <c r="M115" s="411">
        <v>826</v>
      </c>
      <c r="N115" s="411">
        <v>7</v>
      </c>
      <c r="O115" s="411">
        <v>5817</v>
      </c>
      <c r="P115" s="493">
        <v>0.78248587570621464</v>
      </c>
      <c r="Q115" s="412">
        <v>831</v>
      </c>
    </row>
    <row r="116" spans="1:17" ht="14.4" customHeight="1" x14ac:dyDescent="0.3">
      <c r="A116" s="407" t="s">
        <v>4451</v>
      </c>
      <c r="B116" s="408" t="s">
        <v>4264</v>
      </c>
      <c r="C116" s="408" t="s">
        <v>4265</v>
      </c>
      <c r="D116" s="408" t="s">
        <v>4280</v>
      </c>
      <c r="E116" s="408" t="s">
        <v>4281</v>
      </c>
      <c r="F116" s="411">
        <v>47</v>
      </c>
      <c r="G116" s="411">
        <v>9353</v>
      </c>
      <c r="H116" s="411">
        <v>1</v>
      </c>
      <c r="I116" s="411">
        <v>199</v>
      </c>
      <c r="J116" s="411">
        <v>63</v>
      </c>
      <c r="K116" s="411">
        <v>12639</v>
      </c>
      <c r="L116" s="411">
        <v>1.3513311237036245</v>
      </c>
      <c r="M116" s="411">
        <v>200.61904761904762</v>
      </c>
      <c r="N116" s="411">
        <v>44</v>
      </c>
      <c r="O116" s="411">
        <v>8932</v>
      </c>
      <c r="P116" s="493">
        <v>0.95498770447984604</v>
      </c>
      <c r="Q116" s="412">
        <v>203</v>
      </c>
    </row>
    <row r="117" spans="1:17" ht="14.4" customHeight="1" x14ac:dyDescent="0.3">
      <c r="A117" s="407" t="s">
        <v>4451</v>
      </c>
      <c r="B117" s="408" t="s">
        <v>4264</v>
      </c>
      <c r="C117" s="408" t="s">
        <v>4265</v>
      </c>
      <c r="D117" s="408" t="s">
        <v>4282</v>
      </c>
      <c r="E117" s="408" t="s">
        <v>4283</v>
      </c>
      <c r="F117" s="411">
        <v>1</v>
      </c>
      <c r="G117" s="411">
        <v>809</v>
      </c>
      <c r="H117" s="411">
        <v>1</v>
      </c>
      <c r="I117" s="411">
        <v>809</v>
      </c>
      <c r="J117" s="411">
        <v>5</v>
      </c>
      <c r="K117" s="411">
        <v>4047</v>
      </c>
      <c r="L117" s="411">
        <v>5.002472187886279</v>
      </c>
      <c r="M117" s="411">
        <v>809.4</v>
      </c>
      <c r="N117" s="411">
        <v>5</v>
      </c>
      <c r="O117" s="411">
        <v>4060</v>
      </c>
      <c r="P117" s="493">
        <v>5.0185414091470948</v>
      </c>
      <c r="Q117" s="412">
        <v>812</v>
      </c>
    </row>
    <row r="118" spans="1:17" ht="14.4" customHeight="1" x14ac:dyDescent="0.3">
      <c r="A118" s="407" t="s">
        <v>4451</v>
      </c>
      <c r="B118" s="408" t="s">
        <v>4264</v>
      </c>
      <c r="C118" s="408" t="s">
        <v>4265</v>
      </c>
      <c r="D118" s="408" t="s">
        <v>4284</v>
      </c>
      <c r="E118" s="408" t="s">
        <v>4285</v>
      </c>
      <c r="F118" s="411">
        <v>1</v>
      </c>
      <c r="G118" s="411">
        <v>809</v>
      </c>
      <c r="H118" s="411">
        <v>1</v>
      </c>
      <c r="I118" s="411">
        <v>809</v>
      </c>
      <c r="J118" s="411">
        <v>5</v>
      </c>
      <c r="K118" s="411">
        <v>4047</v>
      </c>
      <c r="L118" s="411">
        <v>5.002472187886279</v>
      </c>
      <c r="M118" s="411">
        <v>809.4</v>
      </c>
      <c r="N118" s="411">
        <v>5</v>
      </c>
      <c r="O118" s="411">
        <v>4060</v>
      </c>
      <c r="P118" s="493">
        <v>5.0185414091470948</v>
      </c>
      <c r="Q118" s="412">
        <v>812</v>
      </c>
    </row>
    <row r="119" spans="1:17" ht="14.4" customHeight="1" x14ac:dyDescent="0.3">
      <c r="A119" s="407" t="s">
        <v>4451</v>
      </c>
      <c r="B119" s="408" t="s">
        <v>4264</v>
      </c>
      <c r="C119" s="408" t="s">
        <v>4265</v>
      </c>
      <c r="D119" s="408" t="s">
        <v>4286</v>
      </c>
      <c r="E119" s="408" t="s">
        <v>4287</v>
      </c>
      <c r="F119" s="411">
        <v>50</v>
      </c>
      <c r="G119" s="411">
        <v>8300</v>
      </c>
      <c r="H119" s="411">
        <v>1</v>
      </c>
      <c r="I119" s="411">
        <v>166</v>
      </c>
      <c r="J119" s="411">
        <v>31</v>
      </c>
      <c r="K119" s="411">
        <v>5164</v>
      </c>
      <c r="L119" s="411">
        <v>0.62216867469879522</v>
      </c>
      <c r="M119" s="411">
        <v>166.58064516129033</v>
      </c>
      <c r="N119" s="411">
        <v>40</v>
      </c>
      <c r="O119" s="411">
        <v>6680</v>
      </c>
      <c r="P119" s="493">
        <v>0.80481927710843371</v>
      </c>
      <c r="Q119" s="412">
        <v>167</v>
      </c>
    </row>
    <row r="120" spans="1:17" ht="14.4" customHeight="1" x14ac:dyDescent="0.3">
      <c r="A120" s="407" t="s">
        <v>4451</v>
      </c>
      <c r="B120" s="408" t="s">
        <v>4264</v>
      </c>
      <c r="C120" s="408" t="s">
        <v>4265</v>
      </c>
      <c r="D120" s="408" t="s">
        <v>4288</v>
      </c>
      <c r="E120" s="408" t="s">
        <v>4289</v>
      </c>
      <c r="F120" s="411">
        <v>154</v>
      </c>
      <c r="G120" s="411">
        <v>26488</v>
      </c>
      <c r="H120" s="411">
        <v>1</v>
      </c>
      <c r="I120" s="411">
        <v>172</v>
      </c>
      <c r="J120" s="411">
        <v>146</v>
      </c>
      <c r="K120" s="411">
        <v>24859</v>
      </c>
      <c r="L120" s="411">
        <v>0.9385004530353368</v>
      </c>
      <c r="M120" s="411">
        <v>170.26712328767124</v>
      </c>
      <c r="N120" s="411">
        <v>142</v>
      </c>
      <c r="O120" s="411">
        <v>24566</v>
      </c>
      <c r="P120" s="493">
        <v>0.92743884022953793</v>
      </c>
      <c r="Q120" s="412">
        <v>173</v>
      </c>
    </row>
    <row r="121" spans="1:17" ht="14.4" customHeight="1" x14ac:dyDescent="0.3">
      <c r="A121" s="407" t="s">
        <v>4451</v>
      </c>
      <c r="B121" s="408" t="s">
        <v>4264</v>
      </c>
      <c r="C121" s="408" t="s">
        <v>4265</v>
      </c>
      <c r="D121" s="408" t="s">
        <v>4290</v>
      </c>
      <c r="E121" s="408" t="s">
        <v>4291</v>
      </c>
      <c r="F121" s="411">
        <v>111</v>
      </c>
      <c r="G121" s="411">
        <v>38739</v>
      </c>
      <c r="H121" s="411">
        <v>1</v>
      </c>
      <c r="I121" s="411">
        <v>349</v>
      </c>
      <c r="J121" s="411">
        <v>143</v>
      </c>
      <c r="K121" s="411">
        <v>50099</v>
      </c>
      <c r="L121" s="411">
        <v>1.2932445339322129</v>
      </c>
      <c r="M121" s="411">
        <v>350.34265734265733</v>
      </c>
      <c r="N121" s="411">
        <v>149</v>
      </c>
      <c r="O121" s="411">
        <v>52299</v>
      </c>
      <c r="P121" s="493">
        <v>1.3500348486021838</v>
      </c>
      <c r="Q121" s="412">
        <v>351</v>
      </c>
    </row>
    <row r="122" spans="1:17" ht="14.4" customHeight="1" x14ac:dyDescent="0.3">
      <c r="A122" s="407" t="s">
        <v>4451</v>
      </c>
      <c r="B122" s="408" t="s">
        <v>4264</v>
      </c>
      <c r="C122" s="408" t="s">
        <v>4265</v>
      </c>
      <c r="D122" s="408" t="s">
        <v>4417</v>
      </c>
      <c r="E122" s="408" t="s">
        <v>4418</v>
      </c>
      <c r="F122" s="411"/>
      <c r="G122" s="411"/>
      <c r="H122" s="411"/>
      <c r="I122" s="411"/>
      <c r="J122" s="411">
        <v>6</v>
      </c>
      <c r="K122" s="411">
        <v>6222</v>
      </c>
      <c r="L122" s="411"/>
      <c r="M122" s="411">
        <v>1037</v>
      </c>
      <c r="N122" s="411">
        <v>40</v>
      </c>
      <c r="O122" s="411">
        <v>41480</v>
      </c>
      <c r="P122" s="493"/>
      <c r="Q122" s="412">
        <v>1037</v>
      </c>
    </row>
    <row r="123" spans="1:17" ht="14.4" customHeight="1" x14ac:dyDescent="0.3">
      <c r="A123" s="407" t="s">
        <v>4451</v>
      </c>
      <c r="B123" s="408" t="s">
        <v>4264</v>
      </c>
      <c r="C123" s="408" t="s">
        <v>4265</v>
      </c>
      <c r="D123" s="408" t="s">
        <v>4292</v>
      </c>
      <c r="E123" s="408" t="s">
        <v>4293</v>
      </c>
      <c r="F123" s="411">
        <v>11</v>
      </c>
      <c r="G123" s="411">
        <v>2068</v>
      </c>
      <c r="H123" s="411">
        <v>1</v>
      </c>
      <c r="I123" s="411">
        <v>188</v>
      </c>
      <c r="J123" s="411">
        <v>29</v>
      </c>
      <c r="K123" s="411">
        <v>5469</v>
      </c>
      <c r="L123" s="411">
        <v>2.6445841392649903</v>
      </c>
      <c r="M123" s="411">
        <v>188.58620689655172</v>
      </c>
      <c r="N123" s="411">
        <v>43</v>
      </c>
      <c r="O123" s="411">
        <v>8127</v>
      </c>
      <c r="P123" s="493">
        <v>3.9298839458413926</v>
      </c>
      <c r="Q123" s="412">
        <v>189</v>
      </c>
    </row>
    <row r="124" spans="1:17" ht="14.4" customHeight="1" x14ac:dyDescent="0.3">
      <c r="A124" s="407" t="s">
        <v>4451</v>
      </c>
      <c r="B124" s="408" t="s">
        <v>4264</v>
      </c>
      <c r="C124" s="408" t="s">
        <v>4265</v>
      </c>
      <c r="D124" s="408" t="s">
        <v>4298</v>
      </c>
      <c r="E124" s="408" t="s">
        <v>4299</v>
      </c>
      <c r="F124" s="411">
        <v>132</v>
      </c>
      <c r="G124" s="411">
        <v>71940</v>
      </c>
      <c r="H124" s="411">
        <v>1</v>
      </c>
      <c r="I124" s="411">
        <v>545</v>
      </c>
      <c r="J124" s="411">
        <v>136</v>
      </c>
      <c r="K124" s="411">
        <v>73110</v>
      </c>
      <c r="L124" s="411">
        <v>1.0162635529608006</v>
      </c>
      <c r="M124" s="411">
        <v>537.57352941176475</v>
      </c>
      <c r="N124" s="411">
        <v>127</v>
      </c>
      <c r="O124" s="411">
        <v>69469</v>
      </c>
      <c r="P124" s="493">
        <v>0.96565193216569367</v>
      </c>
      <c r="Q124" s="412">
        <v>547</v>
      </c>
    </row>
    <row r="125" spans="1:17" ht="14.4" customHeight="1" x14ac:dyDescent="0.3">
      <c r="A125" s="407" t="s">
        <v>4451</v>
      </c>
      <c r="B125" s="408" t="s">
        <v>4264</v>
      </c>
      <c r="C125" s="408" t="s">
        <v>4265</v>
      </c>
      <c r="D125" s="408" t="s">
        <v>4300</v>
      </c>
      <c r="E125" s="408" t="s">
        <v>4301</v>
      </c>
      <c r="F125" s="411">
        <v>41</v>
      </c>
      <c r="G125" s="411">
        <v>26650</v>
      </c>
      <c r="H125" s="411">
        <v>1</v>
      </c>
      <c r="I125" s="411">
        <v>650</v>
      </c>
      <c r="J125" s="411">
        <v>39</v>
      </c>
      <c r="K125" s="411">
        <v>24071</v>
      </c>
      <c r="L125" s="411">
        <v>0.90322701688555351</v>
      </c>
      <c r="M125" s="411">
        <v>617.20512820512818</v>
      </c>
      <c r="N125" s="411">
        <v>40</v>
      </c>
      <c r="O125" s="411">
        <v>26080</v>
      </c>
      <c r="P125" s="493">
        <v>0.9786116322701689</v>
      </c>
      <c r="Q125" s="412">
        <v>652</v>
      </c>
    </row>
    <row r="126" spans="1:17" ht="14.4" customHeight="1" x14ac:dyDescent="0.3">
      <c r="A126" s="407" t="s">
        <v>4451</v>
      </c>
      <c r="B126" s="408" t="s">
        <v>4264</v>
      </c>
      <c r="C126" s="408" t="s">
        <v>4265</v>
      </c>
      <c r="D126" s="408" t="s">
        <v>4302</v>
      </c>
      <c r="E126" s="408" t="s">
        <v>4303</v>
      </c>
      <c r="F126" s="411">
        <v>41</v>
      </c>
      <c r="G126" s="411">
        <v>26650</v>
      </c>
      <c r="H126" s="411">
        <v>1</v>
      </c>
      <c r="I126" s="411">
        <v>650</v>
      </c>
      <c r="J126" s="411">
        <v>39</v>
      </c>
      <c r="K126" s="411">
        <v>24071</v>
      </c>
      <c r="L126" s="411">
        <v>0.90322701688555351</v>
      </c>
      <c r="M126" s="411">
        <v>617.20512820512818</v>
      </c>
      <c r="N126" s="411">
        <v>40</v>
      </c>
      <c r="O126" s="411">
        <v>26080</v>
      </c>
      <c r="P126" s="493">
        <v>0.9786116322701689</v>
      </c>
      <c r="Q126" s="412">
        <v>652</v>
      </c>
    </row>
    <row r="127" spans="1:17" ht="14.4" customHeight="1" x14ac:dyDescent="0.3">
      <c r="A127" s="407" t="s">
        <v>4451</v>
      </c>
      <c r="B127" s="408" t="s">
        <v>4264</v>
      </c>
      <c r="C127" s="408" t="s">
        <v>4265</v>
      </c>
      <c r="D127" s="408" t="s">
        <v>4304</v>
      </c>
      <c r="E127" s="408" t="s">
        <v>4305</v>
      </c>
      <c r="F127" s="411">
        <v>57</v>
      </c>
      <c r="G127" s="411">
        <v>38418</v>
      </c>
      <c r="H127" s="411">
        <v>1</v>
      </c>
      <c r="I127" s="411">
        <v>674</v>
      </c>
      <c r="J127" s="411">
        <v>57</v>
      </c>
      <c r="K127" s="411">
        <v>37098</v>
      </c>
      <c r="L127" s="411">
        <v>0.96564110573168827</v>
      </c>
      <c r="M127" s="411">
        <v>650.84210526315792</v>
      </c>
      <c r="N127" s="411">
        <v>44</v>
      </c>
      <c r="O127" s="411">
        <v>29744</v>
      </c>
      <c r="P127" s="493">
        <v>0.77422041751262427</v>
      </c>
      <c r="Q127" s="412">
        <v>676</v>
      </c>
    </row>
    <row r="128" spans="1:17" ht="14.4" customHeight="1" x14ac:dyDescent="0.3">
      <c r="A128" s="407" t="s">
        <v>4451</v>
      </c>
      <c r="B128" s="408" t="s">
        <v>4264</v>
      </c>
      <c r="C128" s="408" t="s">
        <v>4265</v>
      </c>
      <c r="D128" s="408" t="s">
        <v>4306</v>
      </c>
      <c r="E128" s="408" t="s">
        <v>4307</v>
      </c>
      <c r="F128" s="411">
        <v>18</v>
      </c>
      <c r="G128" s="411">
        <v>9162</v>
      </c>
      <c r="H128" s="411">
        <v>1</v>
      </c>
      <c r="I128" s="411">
        <v>509</v>
      </c>
      <c r="J128" s="411">
        <v>16</v>
      </c>
      <c r="K128" s="411">
        <v>8152</v>
      </c>
      <c r="L128" s="411">
        <v>0.88976206068543984</v>
      </c>
      <c r="M128" s="411">
        <v>509.5</v>
      </c>
      <c r="N128" s="411">
        <v>24</v>
      </c>
      <c r="O128" s="411">
        <v>12264</v>
      </c>
      <c r="P128" s="493">
        <v>1.3385723641126392</v>
      </c>
      <c r="Q128" s="412">
        <v>511</v>
      </c>
    </row>
    <row r="129" spans="1:17" ht="14.4" customHeight="1" x14ac:dyDescent="0.3">
      <c r="A129" s="407" t="s">
        <v>4451</v>
      </c>
      <c r="B129" s="408" t="s">
        <v>4264</v>
      </c>
      <c r="C129" s="408" t="s">
        <v>4265</v>
      </c>
      <c r="D129" s="408" t="s">
        <v>4308</v>
      </c>
      <c r="E129" s="408" t="s">
        <v>4309</v>
      </c>
      <c r="F129" s="411">
        <v>18</v>
      </c>
      <c r="G129" s="411">
        <v>7542</v>
      </c>
      <c r="H129" s="411">
        <v>1</v>
      </c>
      <c r="I129" s="411">
        <v>419</v>
      </c>
      <c r="J129" s="411">
        <v>16</v>
      </c>
      <c r="K129" s="411">
        <v>6712</v>
      </c>
      <c r="L129" s="411">
        <v>0.88994961548660834</v>
      </c>
      <c r="M129" s="411">
        <v>419.5</v>
      </c>
      <c r="N129" s="411">
        <v>24</v>
      </c>
      <c r="O129" s="411">
        <v>10104</v>
      </c>
      <c r="P129" s="493">
        <v>1.33969769291965</v>
      </c>
      <c r="Q129" s="412">
        <v>421</v>
      </c>
    </row>
    <row r="130" spans="1:17" ht="14.4" customHeight="1" x14ac:dyDescent="0.3">
      <c r="A130" s="407" t="s">
        <v>4451</v>
      </c>
      <c r="B130" s="408" t="s">
        <v>4264</v>
      </c>
      <c r="C130" s="408" t="s">
        <v>4265</v>
      </c>
      <c r="D130" s="408" t="s">
        <v>4310</v>
      </c>
      <c r="E130" s="408" t="s">
        <v>4311</v>
      </c>
      <c r="F130" s="411">
        <v>141</v>
      </c>
      <c r="G130" s="411">
        <v>48504</v>
      </c>
      <c r="H130" s="411">
        <v>1</v>
      </c>
      <c r="I130" s="411">
        <v>344</v>
      </c>
      <c r="J130" s="411">
        <v>146</v>
      </c>
      <c r="K130" s="411">
        <v>49710</v>
      </c>
      <c r="L130" s="411">
        <v>1.0248639287481445</v>
      </c>
      <c r="M130" s="411">
        <v>340.47945205479454</v>
      </c>
      <c r="N130" s="411">
        <v>148</v>
      </c>
      <c r="O130" s="411">
        <v>51356</v>
      </c>
      <c r="P130" s="493">
        <v>1.0587992742866568</v>
      </c>
      <c r="Q130" s="412">
        <v>347</v>
      </c>
    </row>
    <row r="131" spans="1:17" ht="14.4" customHeight="1" x14ac:dyDescent="0.3">
      <c r="A131" s="407" t="s">
        <v>4451</v>
      </c>
      <c r="B131" s="408" t="s">
        <v>4264</v>
      </c>
      <c r="C131" s="408" t="s">
        <v>4265</v>
      </c>
      <c r="D131" s="408" t="s">
        <v>4312</v>
      </c>
      <c r="E131" s="408" t="s">
        <v>4313</v>
      </c>
      <c r="F131" s="411">
        <v>24</v>
      </c>
      <c r="G131" s="411">
        <v>5208</v>
      </c>
      <c r="H131" s="411">
        <v>1</v>
      </c>
      <c r="I131" s="411">
        <v>217</v>
      </c>
      <c r="J131" s="411">
        <v>26</v>
      </c>
      <c r="K131" s="411">
        <v>5657</v>
      </c>
      <c r="L131" s="411">
        <v>1.0862135176651306</v>
      </c>
      <c r="M131" s="411">
        <v>217.57692307692307</v>
      </c>
      <c r="N131" s="411">
        <v>51</v>
      </c>
      <c r="O131" s="411">
        <v>11169</v>
      </c>
      <c r="P131" s="493">
        <v>2.1445852534562211</v>
      </c>
      <c r="Q131" s="412">
        <v>219</v>
      </c>
    </row>
    <row r="132" spans="1:17" ht="14.4" customHeight="1" x14ac:dyDescent="0.3">
      <c r="A132" s="407" t="s">
        <v>4451</v>
      </c>
      <c r="B132" s="408" t="s">
        <v>4264</v>
      </c>
      <c r="C132" s="408" t="s">
        <v>4265</v>
      </c>
      <c r="D132" s="408" t="s">
        <v>4314</v>
      </c>
      <c r="E132" s="408" t="s">
        <v>4315</v>
      </c>
      <c r="F132" s="411">
        <v>142</v>
      </c>
      <c r="G132" s="411">
        <v>70574</v>
      </c>
      <c r="H132" s="411">
        <v>1</v>
      </c>
      <c r="I132" s="411">
        <v>497</v>
      </c>
      <c r="J132" s="411"/>
      <c r="K132" s="411"/>
      <c r="L132" s="411"/>
      <c r="M132" s="411"/>
      <c r="N132" s="411">
        <v>8</v>
      </c>
      <c r="O132" s="411">
        <v>4024</v>
      </c>
      <c r="P132" s="493">
        <v>5.7018165330008218E-2</v>
      </c>
      <c r="Q132" s="412">
        <v>503</v>
      </c>
    </row>
    <row r="133" spans="1:17" ht="14.4" customHeight="1" x14ac:dyDescent="0.3">
      <c r="A133" s="407" t="s">
        <v>4451</v>
      </c>
      <c r="B133" s="408" t="s">
        <v>4264</v>
      </c>
      <c r="C133" s="408" t="s">
        <v>4265</v>
      </c>
      <c r="D133" s="408" t="s">
        <v>4318</v>
      </c>
      <c r="E133" s="408" t="s">
        <v>4319</v>
      </c>
      <c r="F133" s="411">
        <v>12</v>
      </c>
      <c r="G133" s="411">
        <v>2844</v>
      </c>
      <c r="H133" s="411">
        <v>1</v>
      </c>
      <c r="I133" s="411">
        <v>237</v>
      </c>
      <c r="J133" s="411">
        <v>26</v>
      </c>
      <c r="K133" s="411">
        <v>6177</v>
      </c>
      <c r="L133" s="411">
        <v>2.1719409282700424</v>
      </c>
      <c r="M133" s="411">
        <v>237.57692307692307</v>
      </c>
      <c r="N133" s="411">
        <v>33</v>
      </c>
      <c r="O133" s="411">
        <v>7854</v>
      </c>
      <c r="P133" s="493">
        <v>2.7616033755274261</v>
      </c>
      <c r="Q133" s="412">
        <v>238</v>
      </c>
    </row>
    <row r="134" spans="1:17" ht="14.4" customHeight="1" x14ac:dyDescent="0.3">
      <c r="A134" s="407" t="s">
        <v>4451</v>
      </c>
      <c r="B134" s="408" t="s">
        <v>4264</v>
      </c>
      <c r="C134" s="408" t="s">
        <v>4265</v>
      </c>
      <c r="D134" s="408" t="s">
        <v>4320</v>
      </c>
      <c r="E134" s="408" t="s">
        <v>4321</v>
      </c>
      <c r="F134" s="411">
        <v>124</v>
      </c>
      <c r="G134" s="411">
        <v>13640</v>
      </c>
      <c r="H134" s="411">
        <v>1</v>
      </c>
      <c r="I134" s="411">
        <v>110</v>
      </c>
      <c r="J134" s="411">
        <v>124</v>
      </c>
      <c r="K134" s="411">
        <v>13722</v>
      </c>
      <c r="L134" s="411">
        <v>1.0060117302052787</v>
      </c>
      <c r="M134" s="411">
        <v>110.66129032258064</v>
      </c>
      <c r="N134" s="411">
        <v>115</v>
      </c>
      <c r="O134" s="411">
        <v>12765</v>
      </c>
      <c r="P134" s="493">
        <v>0.93585043988269789</v>
      </c>
      <c r="Q134" s="412">
        <v>111</v>
      </c>
    </row>
    <row r="135" spans="1:17" ht="14.4" customHeight="1" x14ac:dyDescent="0.3">
      <c r="A135" s="407" t="s">
        <v>4451</v>
      </c>
      <c r="B135" s="408" t="s">
        <v>4264</v>
      </c>
      <c r="C135" s="408" t="s">
        <v>4265</v>
      </c>
      <c r="D135" s="408" t="s">
        <v>4322</v>
      </c>
      <c r="E135" s="408" t="s">
        <v>4323</v>
      </c>
      <c r="F135" s="411">
        <v>12</v>
      </c>
      <c r="G135" s="411">
        <v>3936</v>
      </c>
      <c r="H135" s="411">
        <v>1</v>
      </c>
      <c r="I135" s="411">
        <v>328</v>
      </c>
      <c r="J135" s="411">
        <v>7</v>
      </c>
      <c r="K135" s="411">
        <v>2301</v>
      </c>
      <c r="L135" s="411">
        <v>0.58460365853658536</v>
      </c>
      <c r="M135" s="411">
        <v>328.71428571428572</v>
      </c>
      <c r="N135" s="411">
        <v>8</v>
      </c>
      <c r="O135" s="411">
        <v>2632</v>
      </c>
      <c r="P135" s="493">
        <v>0.66869918699186992</v>
      </c>
      <c r="Q135" s="412">
        <v>329</v>
      </c>
    </row>
    <row r="136" spans="1:17" ht="14.4" customHeight="1" x14ac:dyDescent="0.3">
      <c r="A136" s="407" t="s">
        <v>4451</v>
      </c>
      <c r="B136" s="408" t="s">
        <v>4264</v>
      </c>
      <c r="C136" s="408" t="s">
        <v>4265</v>
      </c>
      <c r="D136" s="408" t="s">
        <v>4324</v>
      </c>
      <c r="E136" s="408" t="s">
        <v>4325</v>
      </c>
      <c r="F136" s="411">
        <v>180</v>
      </c>
      <c r="G136" s="411">
        <v>55800</v>
      </c>
      <c r="H136" s="411">
        <v>1</v>
      </c>
      <c r="I136" s="411">
        <v>310</v>
      </c>
      <c r="J136" s="411">
        <v>184</v>
      </c>
      <c r="K136" s="411">
        <v>56487</v>
      </c>
      <c r="L136" s="411">
        <v>1.0123118279569892</v>
      </c>
      <c r="M136" s="411">
        <v>306.99456521739131</v>
      </c>
      <c r="N136" s="411">
        <v>136</v>
      </c>
      <c r="O136" s="411">
        <v>42296</v>
      </c>
      <c r="P136" s="493">
        <v>0.75799283154121866</v>
      </c>
      <c r="Q136" s="412">
        <v>311</v>
      </c>
    </row>
    <row r="137" spans="1:17" ht="14.4" customHeight="1" x14ac:dyDescent="0.3">
      <c r="A137" s="407" t="s">
        <v>4451</v>
      </c>
      <c r="B137" s="408" t="s">
        <v>4264</v>
      </c>
      <c r="C137" s="408" t="s">
        <v>4265</v>
      </c>
      <c r="D137" s="408" t="s">
        <v>4326</v>
      </c>
      <c r="E137" s="408" t="s">
        <v>4327</v>
      </c>
      <c r="F137" s="411">
        <v>9</v>
      </c>
      <c r="G137" s="411">
        <v>207</v>
      </c>
      <c r="H137" s="411">
        <v>1</v>
      </c>
      <c r="I137" s="411">
        <v>23</v>
      </c>
      <c r="J137" s="411"/>
      <c r="K137" s="411"/>
      <c r="L137" s="411"/>
      <c r="M137" s="411"/>
      <c r="N137" s="411"/>
      <c r="O137" s="411"/>
      <c r="P137" s="493"/>
      <c r="Q137" s="412"/>
    </row>
    <row r="138" spans="1:17" ht="14.4" customHeight="1" x14ac:dyDescent="0.3">
      <c r="A138" s="407" t="s">
        <v>4451</v>
      </c>
      <c r="B138" s="408" t="s">
        <v>4264</v>
      </c>
      <c r="C138" s="408" t="s">
        <v>4265</v>
      </c>
      <c r="D138" s="408" t="s">
        <v>4328</v>
      </c>
      <c r="E138" s="408" t="s">
        <v>4329</v>
      </c>
      <c r="F138" s="411">
        <v>15</v>
      </c>
      <c r="G138" s="411">
        <v>240</v>
      </c>
      <c r="H138" s="411">
        <v>1</v>
      </c>
      <c r="I138" s="411">
        <v>16</v>
      </c>
      <c r="J138" s="411">
        <v>7</v>
      </c>
      <c r="K138" s="411">
        <v>112</v>
      </c>
      <c r="L138" s="411">
        <v>0.46666666666666667</v>
      </c>
      <c r="M138" s="411">
        <v>16</v>
      </c>
      <c r="N138" s="411">
        <v>9</v>
      </c>
      <c r="O138" s="411">
        <v>144</v>
      </c>
      <c r="P138" s="493">
        <v>0.6</v>
      </c>
      <c r="Q138" s="412">
        <v>16</v>
      </c>
    </row>
    <row r="139" spans="1:17" ht="14.4" customHeight="1" x14ac:dyDescent="0.3">
      <c r="A139" s="407" t="s">
        <v>4451</v>
      </c>
      <c r="B139" s="408" t="s">
        <v>4264</v>
      </c>
      <c r="C139" s="408" t="s">
        <v>4265</v>
      </c>
      <c r="D139" s="408" t="s">
        <v>4332</v>
      </c>
      <c r="E139" s="408" t="s">
        <v>4333</v>
      </c>
      <c r="F139" s="411">
        <v>723</v>
      </c>
      <c r="G139" s="411">
        <v>251604</v>
      </c>
      <c r="H139" s="411">
        <v>1</v>
      </c>
      <c r="I139" s="411">
        <v>348</v>
      </c>
      <c r="J139" s="411">
        <v>12</v>
      </c>
      <c r="K139" s="411">
        <v>4176</v>
      </c>
      <c r="L139" s="411">
        <v>1.6597510373443983E-2</v>
      </c>
      <c r="M139" s="411">
        <v>348</v>
      </c>
      <c r="N139" s="411">
        <v>34</v>
      </c>
      <c r="O139" s="411">
        <v>11866</v>
      </c>
      <c r="P139" s="493">
        <v>4.716141237818159E-2</v>
      </c>
      <c r="Q139" s="412">
        <v>349</v>
      </c>
    </row>
    <row r="140" spans="1:17" ht="14.4" customHeight="1" x14ac:dyDescent="0.3">
      <c r="A140" s="407" t="s">
        <v>4451</v>
      </c>
      <c r="B140" s="408" t="s">
        <v>4264</v>
      </c>
      <c r="C140" s="408" t="s">
        <v>4265</v>
      </c>
      <c r="D140" s="408" t="s">
        <v>4334</v>
      </c>
      <c r="E140" s="408" t="s">
        <v>4335</v>
      </c>
      <c r="F140" s="411">
        <v>5</v>
      </c>
      <c r="G140" s="411">
        <v>6225</v>
      </c>
      <c r="H140" s="411">
        <v>1</v>
      </c>
      <c r="I140" s="411">
        <v>1245</v>
      </c>
      <c r="J140" s="411"/>
      <c r="K140" s="411"/>
      <c r="L140" s="411"/>
      <c r="M140" s="411"/>
      <c r="N140" s="411"/>
      <c r="O140" s="411"/>
      <c r="P140" s="493"/>
      <c r="Q140" s="412"/>
    </row>
    <row r="141" spans="1:17" ht="14.4" customHeight="1" x14ac:dyDescent="0.3">
      <c r="A141" s="407" t="s">
        <v>4451</v>
      </c>
      <c r="B141" s="408" t="s">
        <v>4264</v>
      </c>
      <c r="C141" s="408" t="s">
        <v>4265</v>
      </c>
      <c r="D141" s="408" t="s">
        <v>4336</v>
      </c>
      <c r="E141" s="408" t="s">
        <v>4337</v>
      </c>
      <c r="F141" s="411"/>
      <c r="G141" s="411"/>
      <c r="H141" s="411"/>
      <c r="I141" s="411"/>
      <c r="J141" s="411"/>
      <c r="K141" s="411"/>
      <c r="L141" s="411"/>
      <c r="M141" s="411"/>
      <c r="N141" s="411">
        <v>3</v>
      </c>
      <c r="O141" s="411">
        <v>444</v>
      </c>
      <c r="P141" s="493"/>
      <c r="Q141" s="412">
        <v>148</v>
      </c>
    </row>
    <row r="142" spans="1:17" ht="14.4" customHeight="1" x14ac:dyDescent="0.3">
      <c r="A142" s="407" t="s">
        <v>4451</v>
      </c>
      <c r="B142" s="408" t="s">
        <v>4264</v>
      </c>
      <c r="C142" s="408" t="s">
        <v>4265</v>
      </c>
      <c r="D142" s="408" t="s">
        <v>4340</v>
      </c>
      <c r="E142" s="408" t="s">
        <v>4341</v>
      </c>
      <c r="F142" s="411">
        <v>8</v>
      </c>
      <c r="G142" s="411">
        <v>2344</v>
      </c>
      <c r="H142" s="411">
        <v>1</v>
      </c>
      <c r="I142" s="411">
        <v>293</v>
      </c>
      <c r="J142" s="411">
        <v>27</v>
      </c>
      <c r="K142" s="411">
        <v>7929</v>
      </c>
      <c r="L142" s="411">
        <v>3.3826791808873722</v>
      </c>
      <c r="M142" s="411">
        <v>293.66666666666669</v>
      </c>
      <c r="N142" s="411">
        <v>32</v>
      </c>
      <c r="O142" s="411">
        <v>9408</v>
      </c>
      <c r="P142" s="493">
        <v>4.013651877133106</v>
      </c>
      <c r="Q142" s="412">
        <v>294</v>
      </c>
    </row>
    <row r="143" spans="1:17" ht="14.4" customHeight="1" x14ac:dyDescent="0.3">
      <c r="A143" s="407" t="s">
        <v>4451</v>
      </c>
      <c r="B143" s="408" t="s">
        <v>4264</v>
      </c>
      <c r="C143" s="408" t="s">
        <v>4265</v>
      </c>
      <c r="D143" s="408" t="s">
        <v>4342</v>
      </c>
      <c r="E143" s="408" t="s">
        <v>4343</v>
      </c>
      <c r="F143" s="411">
        <v>117</v>
      </c>
      <c r="G143" s="411">
        <v>23868</v>
      </c>
      <c r="H143" s="411">
        <v>1</v>
      </c>
      <c r="I143" s="411">
        <v>204</v>
      </c>
      <c r="J143" s="411">
        <v>106</v>
      </c>
      <c r="K143" s="411">
        <v>21340</v>
      </c>
      <c r="L143" s="411">
        <v>0.89408412937824699</v>
      </c>
      <c r="M143" s="411">
        <v>201.32075471698113</v>
      </c>
      <c r="N143" s="411">
        <v>92</v>
      </c>
      <c r="O143" s="411">
        <v>19044</v>
      </c>
      <c r="P143" s="493">
        <v>0.79788838612368029</v>
      </c>
      <c r="Q143" s="412">
        <v>207</v>
      </c>
    </row>
    <row r="144" spans="1:17" ht="14.4" customHeight="1" x14ac:dyDescent="0.3">
      <c r="A144" s="407" t="s">
        <v>4451</v>
      </c>
      <c r="B144" s="408" t="s">
        <v>4264</v>
      </c>
      <c r="C144" s="408" t="s">
        <v>4265</v>
      </c>
      <c r="D144" s="408" t="s">
        <v>4344</v>
      </c>
      <c r="E144" s="408" t="s">
        <v>4345</v>
      </c>
      <c r="F144" s="411">
        <v>157</v>
      </c>
      <c r="G144" s="411">
        <v>5966</v>
      </c>
      <c r="H144" s="411">
        <v>1</v>
      </c>
      <c r="I144" s="411">
        <v>38</v>
      </c>
      <c r="J144" s="411">
        <v>153</v>
      </c>
      <c r="K144" s="411">
        <v>5834</v>
      </c>
      <c r="L144" s="411">
        <v>0.97787462286288973</v>
      </c>
      <c r="M144" s="411">
        <v>38.130718954248366</v>
      </c>
      <c r="N144" s="411">
        <v>148</v>
      </c>
      <c r="O144" s="411">
        <v>5772</v>
      </c>
      <c r="P144" s="493">
        <v>0.96748240026818644</v>
      </c>
      <c r="Q144" s="412">
        <v>39</v>
      </c>
    </row>
    <row r="145" spans="1:17" ht="14.4" customHeight="1" x14ac:dyDescent="0.3">
      <c r="A145" s="407" t="s">
        <v>4451</v>
      </c>
      <c r="B145" s="408" t="s">
        <v>4264</v>
      </c>
      <c r="C145" s="408" t="s">
        <v>4265</v>
      </c>
      <c r="D145" s="408" t="s">
        <v>4346</v>
      </c>
      <c r="E145" s="408" t="s">
        <v>4347</v>
      </c>
      <c r="F145" s="411">
        <v>19</v>
      </c>
      <c r="G145" s="411">
        <v>94867</v>
      </c>
      <c r="H145" s="411">
        <v>1</v>
      </c>
      <c r="I145" s="411">
        <v>4993</v>
      </c>
      <c r="J145" s="411">
        <v>10</v>
      </c>
      <c r="K145" s="411">
        <v>49965</v>
      </c>
      <c r="L145" s="411">
        <v>0.52668472703890712</v>
      </c>
      <c r="M145" s="411">
        <v>4996.5</v>
      </c>
      <c r="N145" s="411">
        <v>13</v>
      </c>
      <c r="O145" s="411">
        <v>65039</v>
      </c>
      <c r="P145" s="493">
        <v>0.68558086584376021</v>
      </c>
      <c r="Q145" s="412">
        <v>5003</v>
      </c>
    </row>
    <row r="146" spans="1:17" ht="14.4" customHeight="1" x14ac:dyDescent="0.3">
      <c r="A146" s="407" t="s">
        <v>4451</v>
      </c>
      <c r="B146" s="408" t="s">
        <v>4264</v>
      </c>
      <c r="C146" s="408" t="s">
        <v>4265</v>
      </c>
      <c r="D146" s="408" t="s">
        <v>4348</v>
      </c>
      <c r="E146" s="408" t="s">
        <v>4349</v>
      </c>
      <c r="F146" s="411">
        <v>49</v>
      </c>
      <c r="G146" s="411">
        <v>8281</v>
      </c>
      <c r="H146" s="411">
        <v>1</v>
      </c>
      <c r="I146" s="411">
        <v>169</v>
      </c>
      <c r="J146" s="411">
        <v>30</v>
      </c>
      <c r="K146" s="411">
        <v>5087</v>
      </c>
      <c r="L146" s="411">
        <v>0.61429779012196595</v>
      </c>
      <c r="M146" s="411">
        <v>169.56666666666666</v>
      </c>
      <c r="N146" s="411">
        <v>37</v>
      </c>
      <c r="O146" s="411">
        <v>6290</v>
      </c>
      <c r="P146" s="493">
        <v>0.75957010022944094</v>
      </c>
      <c r="Q146" s="412">
        <v>170</v>
      </c>
    </row>
    <row r="147" spans="1:17" ht="14.4" customHeight="1" x14ac:dyDescent="0.3">
      <c r="A147" s="407" t="s">
        <v>4451</v>
      </c>
      <c r="B147" s="408" t="s">
        <v>4264</v>
      </c>
      <c r="C147" s="408" t="s">
        <v>4265</v>
      </c>
      <c r="D147" s="408" t="s">
        <v>4350</v>
      </c>
      <c r="E147" s="408" t="s">
        <v>4351</v>
      </c>
      <c r="F147" s="411">
        <v>9</v>
      </c>
      <c r="G147" s="411">
        <v>2916</v>
      </c>
      <c r="H147" s="411">
        <v>1</v>
      </c>
      <c r="I147" s="411">
        <v>324</v>
      </c>
      <c r="J147" s="411">
        <v>13</v>
      </c>
      <c r="K147" s="411">
        <v>4228</v>
      </c>
      <c r="L147" s="411">
        <v>1.4499314128943759</v>
      </c>
      <c r="M147" s="411">
        <v>325.23076923076923</v>
      </c>
      <c r="N147" s="411">
        <v>17</v>
      </c>
      <c r="O147" s="411">
        <v>5542</v>
      </c>
      <c r="P147" s="493">
        <v>1.9005486968449932</v>
      </c>
      <c r="Q147" s="412">
        <v>326</v>
      </c>
    </row>
    <row r="148" spans="1:17" ht="14.4" customHeight="1" x14ac:dyDescent="0.3">
      <c r="A148" s="407" t="s">
        <v>4451</v>
      </c>
      <c r="B148" s="408" t="s">
        <v>4264</v>
      </c>
      <c r="C148" s="408" t="s">
        <v>4265</v>
      </c>
      <c r="D148" s="408" t="s">
        <v>4352</v>
      </c>
      <c r="E148" s="408" t="s">
        <v>4353</v>
      </c>
      <c r="F148" s="411">
        <v>141</v>
      </c>
      <c r="G148" s="411">
        <v>96726</v>
      </c>
      <c r="H148" s="411">
        <v>1</v>
      </c>
      <c r="I148" s="411">
        <v>686</v>
      </c>
      <c r="J148" s="411">
        <v>129</v>
      </c>
      <c r="K148" s="411">
        <v>85828</v>
      </c>
      <c r="L148" s="411">
        <v>0.88733122428302624</v>
      </c>
      <c r="M148" s="411">
        <v>665.33333333333337</v>
      </c>
      <c r="N148" s="411">
        <v>114</v>
      </c>
      <c r="O148" s="411">
        <v>78432</v>
      </c>
      <c r="P148" s="493">
        <v>0.81086781217046089</v>
      </c>
      <c r="Q148" s="412">
        <v>688</v>
      </c>
    </row>
    <row r="149" spans="1:17" ht="14.4" customHeight="1" x14ac:dyDescent="0.3">
      <c r="A149" s="407" t="s">
        <v>4451</v>
      </c>
      <c r="B149" s="408" t="s">
        <v>4264</v>
      </c>
      <c r="C149" s="408" t="s">
        <v>4265</v>
      </c>
      <c r="D149" s="408" t="s">
        <v>4354</v>
      </c>
      <c r="E149" s="408" t="s">
        <v>4355</v>
      </c>
      <c r="F149" s="411">
        <v>15</v>
      </c>
      <c r="G149" s="411">
        <v>5205</v>
      </c>
      <c r="H149" s="411">
        <v>1</v>
      </c>
      <c r="I149" s="411">
        <v>347</v>
      </c>
      <c r="J149" s="411">
        <v>18</v>
      </c>
      <c r="K149" s="411">
        <v>6255</v>
      </c>
      <c r="L149" s="411">
        <v>1.2017291066282421</v>
      </c>
      <c r="M149" s="411">
        <v>347.5</v>
      </c>
      <c r="N149" s="411">
        <v>18</v>
      </c>
      <c r="O149" s="411">
        <v>6264</v>
      </c>
      <c r="P149" s="493">
        <v>1.2034582132564842</v>
      </c>
      <c r="Q149" s="412">
        <v>348</v>
      </c>
    </row>
    <row r="150" spans="1:17" ht="14.4" customHeight="1" x14ac:dyDescent="0.3">
      <c r="A150" s="407" t="s">
        <v>4451</v>
      </c>
      <c r="B150" s="408" t="s">
        <v>4264</v>
      </c>
      <c r="C150" s="408" t="s">
        <v>4265</v>
      </c>
      <c r="D150" s="408" t="s">
        <v>4356</v>
      </c>
      <c r="E150" s="408" t="s">
        <v>4357</v>
      </c>
      <c r="F150" s="411">
        <v>49</v>
      </c>
      <c r="G150" s="411">
        <v>8428</v>
      </c>
      <c r="H150" s="411">
        <v>1</v>
      </c>
      <c r="I150" s="411">
        <v>172</v>
      </c>
      <c r="J150" s="411">
        <v>30</v>
      </c>
      <c r="K150" s="411">
        <v>5177</v>
      </c>
      <c r="L150" s="411">
        <v>0.61426198386331277</v>
      </c>
      <c r="M150" s="411">
        <v>172.56666666666666</v>
      </c>
      <c r="N150" s="411">
        <v>36</v>
      </c>
      <c r="O150" s="411">
        <v>6228</v>
      </c>
      <c r="P150" s="493">
        <v>0.73896535358329374</v>
      </c>
      <c r="Q150" s="412">
        <v>173</v>
      </c>
    </row>
    <row r="151" spans="1:17" ht="14.4" customHeight="1" x14ac:dyDescent="0.3">
      <c r="A151" s="407" t="s">
        <v>4451</v>
      </c>
      <c r="B151" s="408" t="s">
        <v>4264</v>
      </c>
      <c r="C151" s="408" t="s">
        <v>4265</v>
      </c>
      <c r="D151" s="408" t="s">
        <v>4358</v>
      </c>
      <c r="E151" s="408" t="s">
        <v>4359</v>
      </c>
      <c r="F151" s="411">
        <v>20</v>
      </c>
      <c r="G151" s="411">
        <v>7980</v>
      </c>
      <c r="H151" s="411">
        <v>1</v>
      </c>
      <c r="I151" s="411">
        <v>399</v>
      </c>
      <c r="J151" s="411">
        <v>12</v>
      </c>
      <c r="K151" s="411">
        <v>4796</v>
      </c>
      <c r="L151" s="411">
        <v>0.6010025062656642</v>
      </c>
      <c r="M151" s="411">
        <v>399.66666666666669</v>
      </c>
      <c r="N151" s="411">
        <v>28</v>
      </c>
      <c r="O151" s="411">
        <v>11200</v>
      </c>
      <c r="P151" s="493">
        <v>1.4035087719298245</v>
      </c>
      <c r="Q151" s="412">
        <v>400</v>
      </c>
    </row>
    <row r="152" spans="1:17" ht="14.4" customHeight="1" x14ac:dyDescent="0.3">
      <c r="A152" s="407" t="s">
        <v>4451</v>
      </c>
      <c r="B152" s="408" t="s">
        <v>4264</v>
      </c>
      <c r="C152" s="408" t="s">
        <v>4265</v>
      </c>
      <c r="D152" s="408" t="s">
        <v>4360</v>
      </c>
      <c r="E152" s="408" t="s">
        <v>4361</v>
      </c>
      <c r="F152" s="411">
        <v>41</v>
      </c>
      <c r="G152" s="411">
        <v>26650</v>
      </c>
      <c r="H152" s="411">
        <v>1</v>
      </c>
      <c r="I152" s="411">
        <v>650</v>
      </c>
      <c r="J152" s="411">
        <v>39</v>
      </c>
      <c r="K152" s="411">
        <v>24071</v>
      </c>
      <c r="L152" s="411">
        <v>0.90322701688555351</v>
      </c>
      <c r="M152" s="411">
        <v>617.20512820512818</v>
      </c>
      <c r="N152" s="411">
        <v>40</v>
      </c>
      <c r="O152" s="411">
        <v>26080</v>
      </c>
      <c r="P152" s="493">
        <v>0.9786116322701689</v>
      </c>
      <c r="Q152" s="412">
        <v>652</v>
      </c>
    </row>
    <row r="153" spans="1:17" ht="14.4" customHeight="1" x14ac:dyDescent="0.3">
      <c r="A153" s="407" t="s">
        <v>4451</v>
      </c>
      <c r="B153" s="408" t="s">
        <v>4264</v>
      </c>
      <c r="C153" s="408" t="s">
        <v>4265</v>
      </c>
      <c r="D153" s="408" t="s">
        <v>4362</v>
      </c>
      <c r="E153" s="408" t="s">
        <v>4363</v>
      </c>
      <c r="F153" s="411">
        <v>41</v>
      </c>
      <c r="G153" s="411">
        <v>26650</v>
      </c>
      <c r="H153" s="411">
        <v>1</v>
      </c>
      <c r="I153" s="411">
        <v>650</v>
      </c>
      <c r="J153" s="411">
        <v>39</v>
      </c>
      <c r="K153" s="411">
        <v>24071</v>
      </c>
      <c r="L153" s="411">
        <v>0.90322701688555351</v>
      </c>
      <c r="M153" s="411">
        <v>617.20512820512818</v>
      </c>
      <c r="N153" s="411">
        <v>40</v>
      </c>
      <c r="O153" s="411">
        <v>26080</v>
      </c>
      <c r="P153" s="493">
        <v>0.9786116322701689</v>
      </c>
      <c r="Q153" s="412">
        <v>652</v>
      </c>
    </row>
    <row r="154" spans="1:17" ht="14.4" customHeight="1" x14ac:dyDescent="0.3">
      <c r="A154" s="407" t="s">
        <v>4451</v>
      </c>
      <c r="B154" s="408" t="s">
        <v>4264</v>
      </c>
      <c r="C154" s="408" t="s">
        <v>4265</v>
      </c>
      <c r="D154" s="408" t="s">
        <v>4364</v>
      </c>
      <c r="E154" s="408" t="s">
        <v>4365</v>
      </c>
      <c r="F154" s="411">
        <v>33</v>
      </c>
      <c r="G154" s="411">
        <v>13992</v>
      </c>
      <c r="H154" s="411">
        <v>1</v>
      </c>
      <c r="I154" s="411">
        <v>424</v>
      </c>
      <c r="J154" s="411">
        <v>3</v>
      </c>
      <c r="K154" s="411">
        <v>1290</v>
      </c>
      <c r="L154" s="411">
        <v>9.2195540308747853E-2</v>
      </c>
      <c r="M154" s="411">
        <v>430</v>
      </c>
      <c r="N154" s="411">
        <v>24</v>
      </c>
      <c r="O154" s="411">
        <v>10368</v>
      </c>
      <c r="P154" s="493">
        <v>0.74099485420240141</v>
      </c>
      <c r="Q154" s="412">
        <v>432</v>
      </c>
    </row>
    <row r="155" spans="1:17" ht="14.4" customHeight="1" x14ac:dyDescent="0.3">
      <c r="A155" s="407" t="s">
        <v>4451</v>
      </c>
      <c r="B155" s="408" t="s">
        <v>4264</v>
      </c>
      <c r="C155" s="408" t="s">
        <v>4265</v>
      </c>
      <c r="D155" s="408" t="s">
        <v>4368</v>
      </c>
      <c r="E155" s="408" t="s">
        <v>4369</v>
      </c>
      <c r="F155" s="411">
        <v>3</v>
      </c>
      <c r="G155" s="411">
        <v>2070</v>
      </c>
      <c r="H155" s="411">
        <v>1</v>
      </c>
      <c r="I155" s="411">
        <v>690</v>
      </c>
      <c r="J155" s="411">
        <v>2</v>
      </c>
      <c r="K155" s="411">
        <v>1381</v>
      </c>
      <c r="L155" s="411">
        <v>0.66714975845410629</v>
      </c>
      <c r="M155" s="411">
        <v>690.5</v>
      </c>
      <c r="N155" s="411">
        <v>2</v>
      </c>
      <c r="O155" s="411">
        <v>1384</v>
      </c>
      <c r="P155" s="493">
        <v>0.66859903381642516</v>
      </c>
      <c r="Q155" s="412">
        <v>692</v>
      </c>
    </row>
    <row r="156" spans="1:17" ht="14.4" customHeight="1" x14ac:dyDescent="0.3">
      <c r="A156" s="407" t="s">
        <v>4451</v>
      </c>
      <c r="B156" s="408" t="s">
        <v>4264</v>
      </c>
      <c r="C156" s="408" t="s">
        <v>4265</v>
      </c>
      <c r="D156" s="408" t="s">
        <v>4370</v>
      </c>
      <c r="E156" s="408" t="s">
        <v>4371</v>
      </c>
      <c r="F156" s="411">
        <v>57</v>
      </c>
      <c r="G156" s="411">
        <v>38418</v>
      </c>
      <c r="H156" s="411">
        <v>1</v>
      </c>
      <c r="I156" s="411">
        <v>674</v>
      </c>
      <c r="J156" s="411">
        <v>57</v>
      </c>
      <c r="K156" s="411">
        <v>37098</v>
      </c>
      <c r="L156" s="411">
        <v>0.96564110573168827</v>
      </c>
      <c r="M156" s="411">
        <v>650.84210526315792</v>
      </c>
      <c r="N156" s="411">
        <v>44</v>
      </c>
      <c r="O156" s="411">
        <v>29744</v>
      </c>
      <c r="P156" s="493">
        <v>0.77422041751262427</v>
      </c>
      <c r="Q156" s="412">
        <v>676</v>
      </c>
    </row>
    <row r="157" spans="1:17" ht="14.4" customHeight="1" x14ac:dyDescent="0.3">
      <c r="A157" s="407" t="s">
        <v>4451</v>
      </c>
      <c r="B157" s="408" t="s">
        <v>4264</v>
      </c>
      <c r="C157" s="408" t="s">
        <v>4265</v>
      </c>
      <c r="D157" s="408" t="s">
        <v>4372</v>
      </c>
      <c r="E157" s="408" t="s">
        <v>4373</v>
      </c>
      <c r="F157" s="411">
        <v>131</v>
      </c>
      <c r="G157" s="411">
        <v>61963</v>
      </c>
      <c r="H157" s="411">
        <v>1</v>
      </c>
      <c r="I157" s="411">
        <v>473</v>
      </c>
      <c r="J157" s="411">
        <v>130</v>
      </c>
      <c r="K157" s="411">
        <v>60624</v>
      </c>
      <c r="L157" s="411">
        <v>0.97839032971289319</v>
      </c>
      <c r="M157" s="411">
        <v>466.33846153846156</v>
      </c>
      <c r="N157" s="411">
        <v>124</v>
      </c>
      <c r="O157" s="411">
        <v>58900</v>
      </c>
      <c r="P157" s="493">
        <v>0.95056727401836583</v>
      </c>
      <c r="Q157" s="412">
        <v>475</v>
      </c>
    </row>
    <row r="158" spans="1:17" ht="14.4" customHeight="1" x14ac:dyDescent="0.3">
      <c r="A158" s="407" t="s">
        <v>4451</v>
      </c>
      <c r="B158" s="408" t="s">
        <v>4264</v>
      </c>
      <c r="C158" s="408" t="s">
        <v>4265</v>
      </c>
      <c r="D158" s="408" t="s">
        <v>4374</v>
      </c>
      <c r="E158" s="408" t="s">
        <v>4375</v>
      </c>
      <c r="F158" s="411">
        <v>18</v>
      </c>
      <c r="G158" s="411">
        <v>5166</v>
      </c>
      <c r="H158" s="411">
        <v>1</v>
      </c>
      <c r="I158" s="411">
        <v>287</v>
      </c>
      <c r="J158" s="411">
        <v>16</v>
      </c>
      <c r="K158" s="411">
        <v>4600</v>
      </c>
      <c r="L158" s="411">
        <v>0.89043747580332944</v>
      </c>
      <c r="M158" s="411">
        <v>287.5</v>
      </c>
      <c r="N158" s="411">
        <v>24</v>
      </c>
      <c r="O158" s="411">
        <v>6936</v>
      </c>
      <c r="P158" s="493">
        <v>1.3426248548199768</v>
      </c>
      <c r="Q158" s="412">
        <v>289</v>
      </c>
    </row>
    <row r="159" spans="1:17" ht="14.4" customHeight="1" x14ac:dyDescent="0.3">
      <c r="A159" s="407" t="s">
        <v>4451</v>
      </c>
      <c r="B159" s="408" t="s">
        <v>4264</v>
      </c>
      <c r="C159" s="408" t="s">
        <v>4265</v>
      </c>
      <c r="D159" s="408" t="s">
        <v>4376</v>
      </c>
      <c r="E159" s="408" t="s">
        <v>4377</v>
      </c>
      <c r="F159" s="411">
        <v>1</v>
      </c>
      <c r="G159" s="411">
        <v>809</v>
      </c>
      <c r="H159" s="411">
        <v>1</v>
      </c>
      <c r="I159" s="411">
        <v>809</v>
      </c>
      <c r="J159" s="411">
        <v>5</v>
      </c>
      <c r="K159" s="411">
        <v>4047</v>
      </c>
      <c r="L159" s="411">
        <v>5.002472187886279</v>
      </c>
      <c r="M159" s="411">
        <v>809.4</v>
      </c>
      <c r="N159" s="411">
        <v>5</v>
      </c>
      <c r="O159" s="411">
        <v>4060</v>
      </c>
      <c r="P159" s="493">
        <v>5.0185414091470948</v>
      </c>
      <c r="Q159" s="412">
        <v>812</v>
      </c>
    </row>
    <row r="160" spans="1:17" ht="14.4" customHeight="1" x14ac:dyDescent="0.3">
      <c r="A160" s="407" t="s">
        <v>4451</v>
      </c>
      <c r="B160" s="408" t="s">
        <v>4264</v>
      </c>
      <c r="C160" s="408" t="s">
        <v>4265</v>
      </c>
      <c r="D160" s="408" t="s">
        <v>4378</v>
      </c>
      <c r="E160" s="408" t="s">
        <v>4379</v>
      </c>
      <c r="F160" s="411">
        <v>34</v>
      </c>
      <c r="G160" s="411">
        <v>34068</v>
      </c>
      <c r="H160" s="411">
        <v>1</v>
      </c>
      <c r="I160" s="411">
        <v>1002</v>
      </c>
      <c r="J160" s="411">
        <v>3</v>
      </c>
      <c r="K160" s="411">
        <v>3018</v>
      </c>
      <c r="L160" s="411">
        <v>8.8587530820711524E-2</v>
      </c>
      <c r="M160" s="411">
        <v>1006</v>
      </c>
      <c r="N160" s="411">
        <v>24</v>
      </c>
      <c r="O160" s="411">
        <v>24192</v>
      </c>
      <c r="P160" s="493">
        <v>0.71010919337794998</v>
      </c>
      <c r="Q160" s="412">
        <v>1008</v>
      </c>
    </row>
    <row r="161" spans="1:17" ht="14.4" customHeight="1" x14ac:dyDescent="0.3">
      <c r="A161" s="407" t="s">
        <v>4451</v>
      </c>
      <c r="B161" s="408" t="s">
        <v>4264</v>
      </c>
      <c r="C161" s="408" t="s">
        <v>4265</v>
      </c>
      <c r="D161" s="408" t="s">
        <v>4380</v>
      </c>
      <c r="E161" s="408" t="s">
        <v>4381</v>
      </c>
      <c r="F161" s="411">
        <v>154</v>
      </c>
      <c r="G161" s="411">
        <v>25564</v>
      </c>
      <c r="H161" s="411">
        <v>1</v>
      </c>
      <c r="I161" s="411">
        <v>166</v>
      </c>
      <c r="J161" s="411">
        <v>145</v>
      </c>
      <c r="K161" s="411">
        <v>23828</v>
      </c>
      <c r="L161" s="411">
        <v>0.93209200438116102</v>
      </c>
      <c r="M161" s="411">
        <v>164.33103448275861</v>
      </c>
      <c r="N161" s="411">
        <v>142</v>
      </c>
      <c r="O161" s="411">
        <v>23714</v>
      </c>
      <c r="P161" s="493">
        <v>0.92763260835549988</v>
      </c>
      <c r="Q161" s="412">
        <v>167</v>
      </c>
    </row>
    <row r="162" spans="1:17" ht="14.4" customHeight="1" x14ac:dyDescent="0.3">
      <c r="A162" s="407" t="s">
        <v>4451</v>
      </c>
      <c r="B162" s="408" t="s">
        <v>4264</v>
      </c>
      <c r="C162" s="408" t="s">
        <v>4265</v>
      </c>
      <c r="D162" s="408" t="s">
        <v>4384</v>
      </c>
      <c r="E162" s="408" t="s">
        <v>4385</v>
      </c>
      <c r="F162" s="411">
        <v>5</v>
      </c>
      <c r="G162" s="411">
        <v>2860</v>
      </c>
      <c r="H162" s="411">
        <v>1</v>
      </c>
      <c r="I162" s="411">
        <v>572</v>
      </c>
      <c r="J162" s="411">
        <v>3</v>
      </c>
      <c r="K162" s="411">
        <v>1718</v>
      </c>
      <c r="L162" s="411">
        <v>0.60069930069930066</v>
      </c>
      <c r="M162" s="411">
        <v>572.66666666666663</v>
      </c>
      <c r="N162" s="411">
        <v>7</v>
      </c>
      <c r="O162" s="411">
        <v>4011</v>
      </c>
      <c r="P162" s="493">
        <v>1.4024475524475524</v>
      </c>
      <c r="Q162" s="412">
        <v>573</v>
      </c>
    </row>
    <row r="163" spans="1:17" ht="14.4" customHeight="1" x14ac:dyDescent="0.3">
      <c r="A163" s="407" t="s">
        <v>4451</v>
      </c>
      <c r="B163" s="408" t="s">
        <v>4264</v>
      </c>
      <c r="C163" s="408" t="s">
        <v>4265</v>
      </c>
      <c r="D163" s="408" t="s">
        <v>4388</v>
      </c>
      <c r="E163" s="408" t="s">
        <v>4389</v>
      </c>
      <c r="F163" s="411">
        <v>11</v>
      </c>
      <c r="G163" s="411">
        <v>2035</v>
      </c>
      <c r="H163" s="411">
        <v>1</v>
      </c>
      <c r="I163" s="411">
        <v>185</v>
      </c>
      <c r="J163" s="411">
        <v>29</v>
      </c>
      <c r="K163" s="411">
        <v>5382</v>
      </c>
      <c r="L163" s="411">
        <v>2.6447174447174446</v>
      </c>
      <c r="M163" s="411">
        <v>185.58620689655172</v>
      </c>
      <c r="N163" s="411">
        <v>43</v>
      </c>
      <c r="O163" s="411">
        <v>7998</v>
      </c>
      <c r="P163" s="493">
        <v>3.9302211302211303</v>
      </c>
      <c r="Q163" s="412">
        <v>186</v>
      </c>
    </row>
    <row r="164" spans="1:17" ht="14.4" customHeight="1" x14ac:dyDescent="0.3">
      <c r="A164" s="407" t="s">
        <v>4451</v>
      </c>
      <c r="B164" s="408" t="s">
        <v>4264</v>
      </c>
      <c r="C164" s="408" t="s">
        <v>4265</v>
      </c>
      <c r="D164" s="408" t="s">
        <v>4390</v>
      </c>
      <c r="E164" s="408" t="s">
        <v>4391</v>
      </c>
      <c r="F164" s="411">
        <v>4</v>
      </c>
      <c r="G164" s="411">
        <v>2296</v>
      </c>
      <c r="H164" s="411">
        <v>1</v>
      </c>
      <c r="I164" s="411">
        <v>574</v>
      </c>
      <c r="J164" s="411">
        <v>1</v>
      </c>
      <c r="K164" s="411">
        <v>574</v>
      </c>
      <c r="L164" s="411">
        <v>0.25</v>
      </c>
      <c r="M164" s="411">
        <v>574</v>
      </c>
      <c r="N164" s="411">
        <v>5</v>
      </c>
      <c r="O164" s="411">
        <v>2875</v>
      </c>
      <c r="P164" s="493">
        <v>1.252177700348432</v>
      </c>
      <c r="Q164" s="412">
        <v>575</v>
      </c>
    </row>
    <row r="165" spans="1:17" ht="14.4" customHeight="1" x14ac:dyDescent="0.3">
      <c r="A165" s="407" t="s">
        <v>4451</v>
      </c>
      <c r="B165" s="408" t="s">
        <v>4264</v>
      </c>
      <c r="C165" s="408" t="s">
        <v>4265</v>
      </c>
      <c r="D165" s="408" t="s">
        <v>4394</v>
      </c>
      <c r="E165" s="408" t="s">
        <v>4395</v>
      </c>
      <c r="F165" s="411">
        <v>41</v>
      </c>
      <c r="G165" s="411">
        <v>57195</v>
      </c>
      <c r="H165" s="411">
        <v>1</v>
      </c>
      <c r="I165" s="411">
        <v>1395</v>
      </c>
      <c r="J165" s="411">
        <v>39</v>
      </c>
      <c r="K165" s="411">
        <v>51636</v>
      </c>
      <c r="L165" s="411">
        <v>0.90280618935221613</v>
      </c>
      <c r="M165" s="411">
        <v>1324</v>
      </c>
      <c r="N165" s="411">
        <v>40</v>
      </c>
      <c r="O165" s="411">
        <v>55880</v>
      </c>
      <c r="P165" s="493">
        <v>0.97700847976221694</v>
      </c>
      <c r="Q165" s="412">
        <v>1397</v>
      </c>
    </row>
    <row r="166" spans="1:17" ht="14.4" customHeight="1" x14ac:dyDescent="0.3">
      <c r="A166" s="407" t="s">
        <v>4451</v>
      </c>
      <c r="B166" s="408" t="s">
        <v>4264</v>
      </c>
      <c r="C166" s="408" t="s">
        <v>4265</v>
      </c>
      <c r="D166" s="408" t="s">
        <v>4396</v>
      </c>
      <c r="E166" s="408" t="s">
        <v>4397</v>
      </c>
      <c r="F166" s="411">
        <v>2</v>
      </c>
      <c r="G166" s="411">
        <v>2032</v>
      </c>
      <c r="H166" s="411">
        <v>1</v>
      </c>
      <c r="I166" s="411">
        <v>1016</v>
      </c>
      <c r="J166" s="411">
        <v>1</v>
      </c>
      <c r="K166" s="411">
        <v>1017</v>
      </c>
      <c r="L166" s="411">
        <v>0.50049212598425197</v>
      </c>
      <c r="M166" s="411">
        <v>1017</v>
      </c>
      <c r="N166" s="411"/>
      <c r="O166" s="411"/>
      <c r="P166" s="493"/>
      <c r="Q166" s="412"/>
    </row>
    <row r="167" spans="1:17" ht="14.4" customHeight="1" x14ac:dyDescent="0.3">
      <c r="A167" s="407" t="s">
        <v>4451</v>
      </c>
      <c r="B167" s="408" t="s">
        <v>4264</v>
      </c>
      <c r="C167" s="408" t="s">
        <v>4265</v>
      </c>
      <c r="D167" s="408" t="s">
        <v>4400</v>
      </c>
      <c r="E167" s="408" t="s">
        <v>4401</v>
      </c>
      <c r="F167" s="411">
        <v>1</v>
      </c>
      <c r="G167" s="411">
        <v>809</v>
      </c>
      <c r="H167" s="411">
        <v>1</v>
      </c>
      <c r="I167" s="411">
        <v>809</v>
      </c>
      <c r="J167" s="411">
        <v>5</v>
      </c>
      <c r="K167" s="411">
        <v>4047</v>
      </c>
      <c r="L167" s="411">
        <v>5.002472187886279</v>
      </c>
      <c r="M167" s="411">
        <v>809.4</v>
      </c>
      <c r="N167" s="411">
        <v>5</v>
      </c>
      <c r="O167" s="411">
        <v>4060</v>
      </c>
      <c r="P167" s="493">
        <v>5.0185414091470948</v>
      </c>
      <c r="Q167" s="412">
        <v>812</v>
      </c>
    </row>
    <row r="168" spans="1:17" ht="14.4" customHeight="1" x14ac:dyDescent="0.3">
      <c r="A168" s="407" t="s">
        <v>4451</v>
      </c>
      <c r="B168" s="408" t="s">
        <v>4264</v>
      </c>
      <c r="C168" s="408" t="s">
        <v>4265</v>
      </c>
      <c r="D168" s="408" t="s">
        <v>4402</v>
      </c>
      <c r="E168" s="408" t="s">
        <v>4403</v>
      </c>
      <c r="F168" s="411">
        <v>2</v>
      </c>
      <c r="G168" s="411">
        <v>636</v>
      </c>
      <c r="H168" s="411">
        <v>1</v>
      </c>
      <c r="I168" s="411">
        <v>318</v>
      </c>
      <c r="J168" s="411">
        <v>1</v>
      </c>
      <c r="K168" s="411">
        <v>318</v>
      </c>
      <c r="L168" s="411">
        <v>0.5</v>
      </c>
      <c r="M168" s="411">
        <v>318</v>
      </c>
      <c r="N168" s="411">
        <v>1</v>
      </c>
      <c r="O168" s="411">
        <v>328</v>
      </c>
      <c r="P168" s="493">
        <v>0.51572327044025157</v>
      </c>
      <c r="Q168" s="412">
        <v>328</v>
      </c>
    </row>
    <row r="169" spans="1:17" ht="14.4" customHeight="1" x14ac:dyDescent="0.3">
      <c r="A169" s="407" t="s">
        <v>4451</v>
      </c>
      <c r="B169" s="408" t="s">
        <v>4264</v>
      </c>
      <c r="C169" s="408" t="s">
        <v>4265</v>
      </c>
      <c r="D169" s="408" t="s">
        <v>4404</v>
      </c>
      <c r="E169" s="408" t="s">
        <v>4405</v>
      </c>
      <c r="F169" s="411">
        <v>25</v>
      </c>
      <c r="G169" s="411">
        <v>6400</v>
      </c>
      <c r="H169" s="411">
        <v>1</v>
      </c>
      <c r="I169" s="411">
        <v>256</v>
      </c>
      <c r="J169" s="411">
        <v>7</v>
      </c>
      <c r="K169" s="411">
        <v>1796</v>
      </c>
      <c r="L169" s="411">
        <v>0.28062500000000001</v>
      </c>
      <c r="M169" s="411">
        <v>256.57142857142856</v>
      </c>
      <c r="N169" s="411">
        <v>27</v>
      </c>
      <c r="O169" s="411">
        <v>6966</v>
      </c>
      <c r="P169" s="493">
        <v>1.0884374999999999</v>
      </c>
      <c r="Q169" s="412">
        <v>258</v>
      </c>
    </row>
    <row r="170" spans="1:17" ht="14.4" customHeight="1" x14ac:dyDescent="0.3">
      <c r="A170" s="407" t="s">
        <v>4451</v>
      </c>
      <c r="B170" s="408" t="s">
        <v>4264</v>
      </c>
      <c r="C170" s="408" t="s">
        <v>4265</v>
      </c>
      <c r="D170" s="408" t="s">
        <v>4406</v>
      </c>
      <c r="E170" s="408" t="s">
        <v>4323</v>
      </c>
      <c r="F170" s="411">
        <v>22</v>
      </c>
      <c r="G170" s="411">
        <v>53328</v>
      </c>
      <c r="H170" s="411">
        <v>1</v>
      </c>
      <c r="I170" s="411">
        <v>2424</v>
      </c>
      <c r="J170" s="411">
        <v>10</v>
      </c>
      <c r="K170" s="411">
        <v>24243</v>
      </c>
      <c r="L170" s="411">
        <v>0.45460171017101708</v>
      </c>
      <c r="M170" s="411">
        <v>2424.3000000000002</v>
      </c>
      <c r="N170" s="411">
        <v>12</v>
      </c>
      <c r="O170" s="411">
        <v>29100</v>
      </c>
      <c r="P170" s="493">
        <v>0.54567956795679573</v>
      </c>
      <c r="Q170" s="412">
        <v>2425</v>
      </c>
    </row>
    <row r="171" spans="1:17" ht="14.4" customHeight="1" x14ac:dyDescent="0.3">
      <c r="A171" s="407" t="s">
        <v>4451</v>
      </c>
      <c r="B171" s="408" t="s">
        <v>4264</v>
      </c>
      <c r="C171" s="408" t="s">
        <v>4265</v>
      </c>
      <c r="D171" s="408" t="s">
        <v>4407</v>
      </c>
      <c r="E171" s="408" t="s">
        <v>4408</v>
      </c>
      <c r="F171" s="411">
        <v>1</v>
      </c>
      <c r="G171" s="411">
        <v>4037</v>
      </c>
      <c r="H171" s="411">
        <v>1</v>
      </c>
      <c r="I171" s="411">
        <v>4037</v>
      </c>
      <c r="J171" s="411"/>
      <c r="K171" s="411"/>
      <c r="L171" s="411"/>
      <c r="M171" s="411"/>
      <c r="N171" s="411"/>
      <c r="O171" s="411"/>
      <c r="P171" s="493"/>
      <c r="Q171" s="412"/>
    </row>
    <row r="172" spans="1:17" ht="14.4" customHeight="1" x14ac:dyDescent="0.3">
      <c r="A172" s="407" t="s">
        <v>4451</v>
      </c>
      <c r="B172" s="408" t="s">
        <v>4264</v>
      </c>
      <c r="C172" s="408" t="s">
        <v>4265</v>
      </c>
      <c r="D172" s="408" t="s">
        <v>4409</v>
      </c>
      <c r="E172" s="408" t="s">
        <v>4410</v>
      </c>
      <c r="F172" s="411"/>
      <c r="G172" s="411"/>
      <c r="H172" s="411"/>
      <c r="I172" s="411"/>
      <c r="J172" s="411">
        <v>2</v>
      </c>
      <c r="K172" s="411">
        <v>6736</v>
      </c>
      <c r="L172" s="411"/>
      <c r="M172" s="411">
        <v>3368</v>
      </c>
      <c r="N172" s="411"/>
      <c r="O172" s="411"/>
      <c r="P172" s="493"/>
      <c r="Q172" s="412"/>
    </row>
    <row r="173" spans="1:17" ht="14.4" customHeight="1" x14ac:dyDescent="0.3">
      <c r="A173" s="407" t="s">
        <v>4451</v>
      </c>
      <c r="B173" s="408" t="s">
        <v>4264</v>
      </c>
      <c r="C173" s="408" t="s">
        <v>4265</v>
      </c>
      <c r="D173" s="408" t="s">
        <v>4413</v>
      </c>
      <c r="E173" s="408" t="s">
        <v>4414</v>
      </c>
      <c r="F173" s="411">
        <v>2</v>
      </c>
      <c r="G173" s="411">
        <v>496</v>
      </c>
      <c r="H173" s="411">
        <v>1</v>
      </c>
      <c r="I173" s="411">
        <v>248</v>
      </c>
      <c r="J173" s="411">
        <v>3</v>
      </c>
      <c r="K173" s="411">
        <v>750</v>
      </c>
      <c r="L173" s="411">
        <v>1.5120967741935485</v>
      </c>
      <c r="M173" s="411">
        <v>250</v>
      </c>
      <c r="N173" s="411">
        <v>1</v>
      </c>
      <c r="O173" s="411">
        <v>251</v>
      </c>
      <c r="P173" s="493">
        <v>0.50604838709677424</v>
      </c>
      <c r="Q173" s="412">
        <v>251</v>
      </c>
    </row>
    <row r="174" spans="1:17" ht="14.4" customHeight="1" x14ac:dyDescent="0.3">
      <c r="A174" s="407" t="s">
        <v>4451</v>
      </c>
      <c r="B174" s="408" t="s">
        <v>4264</v>
      </c>
      <c r="C174" s="408" t="s">
        <v>4265</v>
      </c>
      <c r="D174" s="408" t="s">
        <v>4415</v>
      </c>
      <c r="E174" s="408" t="s">
        <v>4416</v>
      </c>
      <c r="F174" s="411">
        <v>2</v>
      </c>
      <c r="G174" s="411">
        <v>844</v>
      </c>
      <c r="H174" s="411">
        <v>1</v>
      </c>
      <c r="I174" s="411">
        <v>422</v>
      </c>
      <c r="J174" s="411">
        <v>3</v>
      </c>
      <c r="K174" s="411">
        <v>1269</v>
      </c>
      <c r="L174" s="411">
        <v>1.5035545023696681</v>
      </c>
      <c r="M174" s="411">
        <v>423</v>
      </c>
      <c r="N174" s="411">
        <v>1</v>
      </c>
      <c r="O174" s="411">
        <v>423</v>
      </c>
      <c r="P174" s="493">
        <v>0.50118483412322279</v>
      </c>
      <c r="Q174" s="412">
        <v>423</v>
      </c>
    </row>
    <row r="175" spans="1:17" ht="14.4" customHeight="1" x14ac:dyDescent="0.3">
      <c r="A175" s="407" t="s">
        <v>4452</v>
      </c>
      <c r="B175" s="408" t="s">
        <v>4264</v>
      </c>
      <c r="C175" s="408" t="s">
        <v>4265</v>
      </c>
      <c r="D175" s="408" t="s">
        <v>4278</v>
      </c>
      <c r="E175" s="408" t="s">
        <v>4279</v>
      </c>
      <c r="F175" s="411">
        <v>4</v>
      </c>
      <c r="G175" s="411">
        <v>3304</v>
      </c>
      <c r="H175" s="411">
        <v>1</v>
      </c>
      <c r="I175" s="411">
        <v>826</v>
      </c>
      <c r="J175" s="411"/>
      <c r="K175" s="411"/>
      <c r="L175" s="411"/>
      <c r="M175" s="411"/>
      <c r="N175" s="411"/>
      <c r="O175" s="411"/>
      <c r="P175" s="493"/>
      <c r="Q175" s="412"/>
    </row>
    <row r="176" spans="1:17" ht="14.4" customHeight="1" x14ac:dyDescent="0.3">
      <c r="A176" s="407" t="s">
        <v>4452</v>
      </c>
      <c r="B176" s="408" t="s">
        <v>4264</v>
      </c>
      <c r="C176" s="408" t="s">
        <v>4265</v>
      </c>
      <c r="D176" s="408" t="s">
        <v>4286</v>
      </c>
      <c r="E176" s="408" t="s">
        <v>4287</v>
      </c>
      <c r="F176" s="411">
        <v>5</v>
      </c>
      <c r="G176" s="411">
        <v>830</v>
      </c>
      <c r="H176" s="411">
        <v>1</v>
      </c>
      <c r="I176" s="411">
        <v>166</v>
      </c>
      <c r="J176" s="411"/>
      <c r="K176" s="411"/>
      <c r="L176" s="411"/>
      <c r="M176" s="411"/>
      <c r="N176" s="411">
        <v>4</v>
      </c>
      <c r="O176" s="411">
        <v>668</v>
      </c>
      <c r="P176" s="493">
        <v>0.80481927710843371</v>
      </c>
      <c r="Q176" s="412">
        <v>167</v>
      </c>
    </row>
    <row r="177" spans="1:17" ht="14.4" customHeight="1" x14ac:dyDescent="0.3">
      <c r="A177" s="407" t="s">
        <v>4452</v>
      </c>
      <c r="B177" s="408" t="s">
        <v>4264</v>
      </c>
      <c r="C177" s="408" t="s">
        <v>4265</v>
      </c>
      <c r="D177" s="408" t="s">
        <v>4288</v>
      </c>
      <c r="E177" s="408" t="s">
        <v>4289</v>
      </c>
      <c r="F177" s="411">
        <v>5</v>
      </c>
      <c r="G177" s="411">
        <v>860</v>
      </c>
      <c r="H177" s="411">
        <v>1</v>
      </c>
      <c r="I177" s="411">
        <v>172</v>
      </c>
      <c r="J177" s="411"/>
      <c r="K177" s="411"/>
      <c r="L177" s="411"/>
      <c r="M177" s="411"/>
      <c r="N177" s="411">
        <v>4</v>
      </c>
      <c r="O177" s="411">
        <v>692</v>
      </c>
      <c r="P177" s="493">
        <v>0.8046511627906977</v>
      </c>
      <c r="Q177" s="412">
        <v>173</v>
      </c>
    </row>
    <row r="178" spans="1:17" ht="14.4" customHeight="1" x14ac:dyDescent="0.3">
      <c r="A178" s="407" t="s">
        <v>4452</v>
      </c>
      <c r="B178" s="408" t="s">
        <v>4264</v>
      </c>
      <c r="C178" s="408" t="s">
        <v>4265</v>
      </c>
      <c r="D178" s="408" t="s">
        <v>4290</v>
      </c>
      <c r="E178" s="408" t="s">
        <v>4291</v>
      </c>
      <c r="F178" s="411"/>
      <c r="G178" s="411"/>
      <c r="H178" s="411"/>
      <c r="I178" s="411"/>
      <c r="J178" s="411">
        <v>1</v>
      </c>
      <c r="K178" s="411">
        <v>349</v>
      </c>
      <c r="L178" s="411"/>
      <c r="M178" s="411">
        <v>349</v>
      </c>
      <c r="N178" s="411">
        <v>2</v>
      </c>
      <c r="O178" s="411">
        <v>702</v>
      </c>
      <c r="P178" s="493"/>
      <c r="Q178" s="412">
        <v>351</v>
      </c>
    </row>
    <row r="179" spans="1:17" ht="14.4" customHeight="1" x14ac:dyDescent="0.3">
      <c r="A179" s="407" t="s">
        <v>4452</v>
      </c>
      <c r="B179" s="408" t="s">
        <v>4264</v>
      </c>
      <c r="C179" s="408" t="s">
        <v>4265</v>
      </c>
      <c r="D179" s="408" t="s">
        <v>4292</v>
      </c>
      <c r="E179" s="408" t="s">
        <v>4293</v>
      </c>
      <c r="F179" s="411"/>
      <c r="G179" s="411"/>
      <c r="H179" s="411"/>
      <c r="I179" s="411"/>
      <c r="J179" s="411">
        <v>1</v>
      </c>
      <c r="K179" s="411">
        <v>188</v>
      </c>
      <c r="L179" s="411"/>
      <c r="M179" s="411">
        <v>188</v>
      </c>
      <c r="N179" s="411">
        <v>2</v>
      </c>
      <c r="O179" s="411">
        <v>378</v>
      </c>
      <c r="P179" s="493"/>
      <c r="Q179" s="412">
        <v>189</v>
      </c>
    </row>
    <row r="180" spans="1:17" ht="14.4" customHeight="1" x14ac:dyDescent="0.3">
      <c r="A180" s="407" t="s">
        <v>4452</v>
      </c>
      <c r="B180" s="408" t="s">
        <v>4264</v>
      </c>
      <c r="C180" s="408" t="s">
        <v>4265</v>
      </c>
      <c r="D180" s="408" t="s">
        <v>4298</v>
      </c>
      <c r="E180" s="408" t="s">
        <v>4299</v>
      </c>
      <c r="F180" s="411"/>
      <c r="G180" s="411"/>
      <c r="H180" s="411"/>
      <c r="I180" s="411"/>
      <c r="J180" s="411"/>
      <c r="K180" s="411"/>
      <c r="L180" s="411"/>
      <c r="M180" s="411"/>
      <c r="N180" s="411">
        <v>1</v>
      </c>
      <c r="O180" s="411">
        <v>547</v>
      </c>
      <c r="P180" s="493"/>
      <c r="Q180" s="412">
        <v>547</v>
      </c>
    </row>
    <row r="181" spans="1:17" ht="14.4" customHeight="1" x14ac:dyDescent="0.3">
      <c r="A181" s="407" t="s">
        <v>4452</v>
      </c>
      <c r="B181" s="408" t="s">
        <v>4264</v>
      </c>
      <c r="C181" s="408" t="s">
        <v>4265</v>
      </c>
      <c r="D181" s="408" t="s">
        <v>4306</v>
      </c>
      <c r="E181" s="408" t="s">
        <v>4307</v>
      </c>
      <c r="F181" s="411"/>
      <c r="G181" s="411"/>
      <c r="H181" s="411"/>
      <c r="I181" s="411"/>
      <c r="J181" s="411"/>
      <c r="K181" s="411"/>
      <c r="L181" s="411"/>
      <c r="M181" s="411"/>
      <c r="N181" s="411">
        <v>1</v>
      </c>
      <c r="O181" s="411">
        <v>511</v>
      </c>
      <c r="P181" s="493"/>
      <c r="Q181" s="412">
        <v>511</v>
      </c>
    </row>
    <row r="182" spans="1:17" ht="14.4" customHeight="1" x14ac:dyDescent="0.3">
      <c r="A182" s="407" t="s">
        <v>4452</v>
      </c>
      <c r="B182" s="408" t="s">
        <v>4264</v>
      </c>
      <c r="C182" s="408" t="s">
        <v>4265</v>
      </c>
      <c r="D182" s="408" t="s">
        <v>4308</v>
      </c>
      <c r="E182" s="408" t="s">
        <v>4309</v>
      </c>
      <c r="F182" s="411"/>
      <c r="G182" s="411"/>
      <c r="H182" s="411"/>
      <c r="I182" s="411"/>
      <c r="J182" s="411"/>
      <c r="K182" s="411"/>
      <c r="L182" s="411"/>
      <c r="M182" s="411"/>
      <c r="N182" s="411">
        <v>1</v>
      </c>
      <c r="O182" s="411">
        <v>421</v>
      </c>
      <c r="P182" s="493"/>
      <c r="Q182" s="412">
        <v>421</v>
      </c>
    </row>
    <row r="183" spans="1:17" ht="14.4" customHeight="1" x14ac:dyDescent="0.3">
      <c r="A183" s="407" t="s">
        <v>4452</v>
      </c>
      <c r="B183" s="408" t="s">
        <v>4264</v>
      </c>
      <c r="C183" s="408" t="s">
        <v>4265</v>
      </c>
      <c r="D183" s="408" t="s">
        <v>4310</v>
      </c>
      <c r="E183" s="408" t="s">
        <v>4311</v>
      </c>
      <c r="F183" s="411"/>
      <c r="G183" s="411"/>
      <c r="H183" s="411"/>
      <c r="I183" s="411"/>
      <c r="J183" s="411"/>
      <c r="K183" s="411"/>
      <c r="L183" s="411"/>
      <c r="M183" s="411"/>
      <c r="N183" s="411">
        <v>1</v>
      </c>
      <c r="O183" s="411">
        <v>347</v>
      </c>
      <c r="P183" s="493"/>
      <c r="Q183" s="412">
        <v>347</v>
      </c>
    </row>
    <row r="184" spans="1:17" ht="14.4" customHeight="1" x14ac:dyDescent="0.3">
      <c r="A184" s="407" t="s">
        <v>4452</v>
      </c>
      <c r="B184" s="408" t="s">
        <v>4264</v>
      </c>
      <c r="C184" s="408" t="s">
        <v>4265</v>
      </c>
      <c r="D184" s="408" t="s">
        <v>4316</v>
      </c>
      <c r="E184" s="408" t="s">
        <v>4317</v>
      </c>
      <c r="F184" s="411">
        <v>1</v>
      </c>
      <c r="G184" s="411">
        <v>145</v>
      </c>
      <c r="H184" s="411">
        <v>1</v>
      </c>
      <c r="I184" s="411">
        <v>145</v>
      </c>
      <c r="J184" s="411"/>
      <c r="K184" s="411"/>
      <c r="L184" s="411"/>
      <c r="M184" s="411"/>
      <c r="N184" s="411"/>
      <c r="O184" s="411"/>
      <c r="P184" s="493"/>
      <c r="Q184" s="412"/>
    </row>
    <row r="185" spans="1:17" ht="14.4" customHeight="1" x14ac:dyDescent="0.3">
      <c r="A185" s="407" t="s">
        <v>4452</v>
      </c>
      <c r="B185" s="408" t="s">
        <v>4264</v>
      </c>
      <c r="C185" s="408" t="s">
        <v>4265</v>
      </c>
      <c r="D185" s="408" t="s">
        <v>4318</v>
      </c>
      <c r="E185" s="408" t="s">
        <v>4319</v>
      </c>
      <c r="F185" s="411"/>
      <c r="G185" s="411"/>
      <c r="H185" s="411"/>
      <c r="I185" s="411"/>
      <c r="J185" s="411">
        <v>1</v>
      </c>
      <c r="K185" s="411">
        <v>237</v>
      </c>
      <c r="L185" s="411"/>
      <c r="M185" s="411">
        <v>237</v>
      </c>
      <c r="N185" s="411">
        <v>4</v>
      </c>
      <c r="O185" s="411">
        <v>952</v>
      </c>
      <c r="P185" s="493"/>
      <c r="Q185" s="412">
        <v>238</v>
      </c>
    </row>
    <row r="186" spans="1:17" ht="14.4" customHeight="1" x14ac:dyDescent="0.3">
      <c r="A186" s="407" t="s">
        <v>4452</v>
      </c>
      <c r="B186" s="408" t="s">
        <v>4264</v>
      </c>
      <c r="C186" s="408" t="s">
        <v>4265</v>
      </c>
      <c r="D186" s="408" t="s">
        <v>4324</v>
      </c>
      <c r="E186" s="408" t="s">
        <v>4325</v>
      </c>
      <c r="F186" s="411"/>
      <c r="G186" s="411"/>
      <c r="H186" s="411"/>
      <c r="I186" s="411"/>
      <c r="J186" s="411"/>
      <c r="K186" s="411"/>
      <c r="L186" s="411"/>
      <c r="M186" s="411"/>
      <c r="N186" s="411">
        <v>2</v>
      </c>
      <c r="O186" s="411">
        <v>622</v>
      </c>
      <c r="P186" s="493"/>
      <c r="Q186" s="412">
        <v>311</v>
      </c>
    </row>
    <row r="187" spans="1:17" ht="14.4" customHeight="1" x14ac:dyDescent="0.3">
      <c r="A187" s="407" t="s">
        <v>4452</v>
      </c>
      <c r="B187" s="408" t="s">
        <v>4264</v>
      </c>
      <c r="C187" s="408" t="s">
        <v>4265</v>
      </c>
      <c r="D187" s="408" t="s">
        <v>4328</v>
      </c>
      <c r="E187" s="408" t="s">
        <v>4329</v>
      </c>
      <c r="F187" s="411">
        <v>1</v>
      </c>
      <c r="G187" s="411">
        <v>16</v>
      </c>
      <c r="H187" s="411">
        <v>1</v>
      </c>
      <c r="I187" s="411">
        <v>16</v>
      </c>
      <c r="J187" s="411"/>
      <c r="K187" s="411"/>
      <c r="L187" s="411"/>
      <c r="M187" s="411"/>
      <c r="N187" s="411"/>
      <c r="O187" s="411"/>
      <c r="P187" s="493"/>
      <c r="Q187" s="412"/>
    </row>
    <row r="188" spans="1:17" ht="14.4" customHeight="1" x14ac:dyDescent="0.3">
      <c r="A188" s="407" t="s">
        <v>4452</v>
      </c>
      <c r="B188" s="408" t="s">
        <v>4264</v>
      </c>
      <c r="C188" s="408" t="s">
        <v>4265</v>
      </c>
      <c r="D188" s="408" t="s">
        <v>4332</v>
      </c>
      <c r="E188" s="408" t="s">
        <v>4333</v>
      </c>
      <c r="F188" s="411">
        <v>15</v>
      </c>
      <c r="G188" s="411">
        <v>5220</v>
      </c>
      <c r="H188" s="411">
        <v>1</v>
      </c>
      <c r="I188" s="411">
        <v>348</v>
      </c>
      <c r="J188" s="411"/>
      <c r="K188" s="411"/>
      <c r="L188" s="411"/>
      <c r="M188" s="411"/>
      <c r="N188" s="411">
        <v>14</v>
      </c>
      <c r="O188" s="411">
        <v>4886</v>
      </c>
      <c r="P188" s="493">
        <v>0.93601532567049806</v>
      </c>
      <c r="Q188" s="412">
        <v>349</v>
      </c>
    </row>
    <row r="189" spans="1:17" ht="14.4" customHeight="1" x14ac:dyDescent="0.3">
      <c r="A189" s="407" t="s">
        <v>4452</v>
      </c>
      <c r="B189" s="408" t="s">
        <v>4264</v>
      </c>
      <c r="C189" s="408" t="s">
        <v>4265</v>
      </c>
      <c r="D189" s="408" t="s">
        <v>4336</v>
      </c>
      <c r="E189" s="408" t="s">
        <v>4337</v>
      </c>
      <c r="F189" s="411">
        <v>1</v>
      </c>
      <c r="G189" s="411">
        <v>147</v>
      </c>
      <c r="H189" s="411">
        <v>1</v>
      </c>
      <c r="I189" s="411">
        <v>147</v>
      </c>
      <c r="J189" s="411"/>
      <c r="K189" s="411"/>
      <c r="L189" s="411"/>
      <c r="M189" s="411"/>
      <c r="N189" s="411"/>
      <c r="O189" s="411"/>
      <c r="P189" s="493"/>
      <c r="Q189" s="412"/>
    </row>
    <row r="190" spans="1:17" ht="14.4" customHeight="1" x14ac:dyDescent="0.3">
      <c r="A190" s="407" t="s">
        <v>4452</v>
      </c>
      <c r="B190" s="408" t="s">
        <v>4264</v>
      </c>
      <c r="C190" s="408" t="s">
        <v>4265</v>
      </c>
      <c r="D190" s="408" t="s">
        <v>4340</v>
      </c>
      <c r="E190" s="408" t="s">
        <v>4341</v>
      </c>
      <c r="F190" s="411"/>
      <c r="G190" s="411"/>
      <c r="H190" s="411"/>
      <c r="I190" s="411"/>
      <c r="J190" s="411">
        <v>1</v>
      </c>
      <c r="K190" s="411">
        <v>293</v>
      </c>
      <c r="L190" s="411"/>
      <c r="M190" s="411">
        <v>293</v>
      </c>
      <c r="N190" s="411">
        <v>2</v>
      </c>
      <c r="O190" s="411">
        <v>588</v>
      </c>
      <c r="P190" s="493"/>
      <c r="Q190" s="412">
        <v>294</v>
      </c>
    </row>
    <row r="191" spans="1:17" ht="14.4" customHeight="1" x14ac:dyDescent="0.3">
      <c r="A191" s="407" t="s">
        <v>4452</v>
      </c>
      <c r="B191" s="408" t="s">
        <v>4264</v>
      </c>
      <c r="C191" s="408" t="s">
        <v>4265</v>
      </c>
      <c r="D191" s="408" t="s">
        <v>4342</v>
      </c>
      <c r="E191" s="408" t="s">
        <v>4343</v>
      </c>
      <c r="F191" s="411"/>
      <c r="G191" s="411"/>
      <c r="H191" s="411"/>
      <c r="I191" s="411"/>
      <c r="J191" s="411"/>
      <c r="K191" s="411"/>
      <c r="L191" s="411"/>
      <c r="M191" s="411"/>
      <c r="N191" s="411">
        <v>1</v>
      </c>
      <c r="O191" s="411">
        <v>207</v>
      </c>
      <c r="P191" s="493"/>
      <c r="Q191" s="412">
        <v>207</v>
      </c>
    </row>
    <row r="192" spans="1:17" ht="14.4" customHeight="1" x14ac:dyDescent="0.3">
      <c r="A192" s="407" t="s">
        <v>4452</v>
      </c>
      <c r="B192" s="408" t="s">
        <v>4264</v>
      </c>
      <c r="C192" s="408" t="s">
        <v>4265</v>
      </c>
      <c r="D192" s="408" t="s">
        <v>4344</v>
      </c>
      <c r="E192" s="408" t="s">
        <v>4345</v>
      </c>
      <c r="F192" s="411">
        <v>1</v>
      </c>
      <c r="G192" s="411">
        <v>38</v>
      </c>
      <c r="H192" s="411">
        <v>1</v>
      </c>
      <c r="I192" s="411">
        <v>38</v>
      </c>
      <c r="J192" s="411"/>
      <c r="K192" s="411"/>
      <c r="L192" s="411"/>
      <c r="M192" s="411"/>
      <c r="N192" s="411">
        <v>3</v>
      </c>
      <c r="O192" s="411">
        <v>117</v>
      </c>
      <c r="P192" s="493">
        <v>3.0789473684210527</v>
      </c>
      <c r="Q192" s="412">
        <v>39</v>
      </c>
    </row>
    <row r="193" spans="1:17" ht="14.4" customHeight="1" x14ac:dyDescent="0.3">
      <c r="A193" s="407" t="s">
        <v>4452</v>
      </c>
      <c r="B193" s="408" t="s">
        <v>4264</v>
      </c>
      <c r="C193" s="408" t="s">
        <v>4265</v>
      </c>
      <c r="D193" s="408" t="s">
        <v>4348</v>
      </c>
      <c r="E193" s="408" t="s">
        <v>4349</v>
      </c>
      <c r="F193" s="411">
        <v>5</v>
      </c>
      <c r="G193" s="411">
        <v>845</v>
      </c>
      <c r="H193" s="411">
        <v>1</v>
      </c>
      <c r="I193" s="411">
        <v>169</v>
      </c>
      <c r="J193" s="411"/>
      <c r="K193" s="411"/>
      <c r="L193" s="411"/>
      <c r="M193" s="411"/>
      <c r="N193" s="411">
        <v>4</v>
      </c>
      <c r="O193" s="411">
        <v>680</v>
      </c>
      <c r="P193" s="493">
        <v>0.80473372781065089</v>
      </c>
      <c r="Q193" s="412">
        <v>170</v>
      </c>
    </row>
    <row r="194" spans="1:17" ht="14.4" customHeight="1" x14ac:dyDescent="0.3">
      <c r="A194" s="407" t="s">
        <v>4452</v>
      </c>
      <c r="B194" s="408" t="s">
        <v>4264</v>
      </c>
      <c r="C194" s="408" t="s">
        <v>4265</v>
      </c>
      <c r="D194" s="408" t="s">
        <v>4350</v>
      </c>
      <c r="E194" s="408" t="s">
        <v>4351</v>
      </c>
      <c r="F194" s="411"/>
      <c r="G194" s="411"/>
      <c r="H194" s="411"/>
      <c r="I194" s="411"/>
      <c r="J194" s="411">
        <v>1</v>
      </c>
      <c r="K194" s="411">
        <v>324</v>
      </c>
      <c r="L194" s="411"/>
      <c r="M194" s="411">
        <v>324</v>
      </c>
      <c r="N194" s="411">
        <v>1</v>
      </c>
      <c r="O194" s="411">
        <v>326</v>
      </c>
      <c r="P194" s="493"/>
      <c r="Q194" s="412">
        <v>326</v>
      </c>
    </row>
    <row r="195" spans="1:17" ht="14.4" customHeight="1" x14ac:dyDescent="0.3">
      <c r="A195" s="407" t="s">
        <v>4452</v>
      </c>
      <c r="B195" s="408" t="s">
        <v>4264</v>
      </c>
      <c r="C195" s="408" t="s">
        <v>4265</v>
      </c>
      <c r="D195" s="408" t="s">
        <v>4354</v>
      </c>
      <c r="E195" s="408" t="s">
        <v>4355</v>
      </c>
      <c r="F195" s="411">
        <v>3</v>
      </c>
      <c r="G195" s="411">
        <v>1041</v>
      </c>
      <c r="H195" s="411">
        <v>1</v>
      </c>
      <c r="I195" s="411">
        <v>347</v>
      </c>
      <c r="J195" s="411"/>
      <c r="K195" s="411"/>
      <c r="L195" s="411"/>
      <c r="M195" s="411"/>
      <c r="N195" s="411">
        <v>4</v>
      </c>
      <c r="O195" s="411">
        <v>1392</v>
      </c>
      <c r="P195" s="493">
        <v>1.3371757925072045</v>
      </c>
      <c r="Q195" s="412">
        <v>348</v>
      </c>
    </row>
    <row r="196" spans="1:17" ht="14.4" customHeight="1" x14ac:dyDescent="0.3">
      <c r="A196" s="407" t="s">
        <v>4452</v>
      </c>
      <c r="B196" s="408" t="s">
        <v>4264</v>
      </c>
      <c r="C196" s="408" t="s">
        <v>4265</v>
      </c>
      <c r="D196" s="408" t="s">
        <v>4356</v>
      </c>
      <c r="E196" s="408" t="s">
        <v>4357</v>
      </c>
      <c r="F196" s="411">
        <v>5</v>
      </c>
      <c r="G196" s="411">
        <v>860</v>
      </c>
      <c r="H196" s="411">
        <v>1</v>
      </c>
      <c r="I196" s="411">
        <v>172</v>
      </c>
      <c r="J196" s="411"/>
      <c r="K196" s="411"/>
      <c r="L196" s="411"/>
      <c r="M196" s="411"/>
      <c r="N196" s="411">
        <v>4</v>
      </c>
      <c r="O196" s="411">
        <v>692</v>
      </c>
      <c r="P196" s="493">
        <v>0.8046511627906977</v>
      </c>
      <c r="Q196" s="412">
        <v>173</v>
      </c>
    </row>
    <row r="197" spans="1:17" ht="14.4" customHeight="1" x14ac:dyDescent="0.3">
      <c r="A197" s="407" t="s">
        <v>4452</v>
      </c>
      <c r="B197" s="408" t="s">
        <v>4264</v>
      </c>
      <c r="C197" s="408" t="s">
        <v>4265</v>
      </c>
      <c r="D197" s="408" t="s">
        <v>4364</v>
      </c>
      <c r="E197" s="408" t="s">
        <v>4365</v>
      </c>
      <c r="F197" s="411"/>
      <c r="G197" s="411"/>
      <c r="H197" s="411"/>
      <c r="I197" s="411"/>
      <c r="J197" s="411"/>
      <c r="K197" s="411"/>
      <c r="L197" s="411"/>
      <c r="M197" s="411"/>
      <c r="N197" s="411">
        <v>4</v>
      </c>
      <c r="O197" s="411">
        <v>1728</v>
      </c>
      <c r="P197" s="493"/>
      <c r="Q197" s="412">
        <v>432</v>
      </c>
    </row>
    <row r="198" spans="1:17" ht="14.4" customHeight="1" x14ac:dyDescent="0.3">
      <c r="A198" s="407" t="s">
        <v>4452</v>
      </c>
      <c r="B198" s="408" t="s">
        <v>4264</v>
      </c>
      <c r="C198" s="408" t="s">
        <v>4265</v>
      </c>
      <c r="D198" s="408" t="s">
        <v>4372</v>
      </c>
      <c r="E198" s="408" t="s">
        <v>4373</v>
      </c>
      <c r="F198" s="411"/>
      <c r="G198" s="411"/>
      <c r="H198" s="411"/>
      <c r="I198" s="411"/>
      <c r="J198" s="411"/>
      <c r="K198" s="411"/>
      <c r="L198" s="411"/>
      <c r="M198" s="411"/>
      <c r="N198" s="411">
        <v>1</v>
      </c>
      <c r="O198" s="411">
        <v>475</v>
      </c>
      <c r="P198" s="493"/>
      <c r="Q198" s="412">
        <v>475</v>
      </c>
    </row>
    <row r="199" spans="1:17" ht="14.4" customHeight="1" x14ac:dyDescent="0.3">
      <c r="A199" s="407" t="s">
        <v>4452</v>
      </c>
      <c r="B199" s="408" t="s">
        <v>4264</v>
      </c>
      <c r="C199" s="408" t="s">
        <v>4265</v>
      </c>
      <c r="D199" s="408" t="s">
        <v>4374</v>
      </c>
      <c r="E199" s="408" t="s">
        <v>4375</v>
      </c>
      <c r="F199" s="411"/>
      <c r="G199" s="411"/>
      <c r="H199" s="411"/>
      <c r="I199" s="411"/>
      <c r="J199" s="411"/>
      <c r="K199" s="411"/>
      <c r="L199" s="411"/>
      <c r="M199" s="411"/>
      <c r="N199" s="411">
        <v>1</v>
      </c>
      <c r="O199" s="411">
        <v>289</v>
      </c>
      <c r="P199" s="493"/>
      <c r="Q199" s="412">
        <v>289</v>
      </c>
    </row>
    <row r="200" spans="1:17" ht="14.4" customHeight="1" x14ac:dyDescent="0.3">
      <c r="A200" s="407" t="s">
        <v>4452</v>
      </c>
      <c r="B200" s="408" t="s">
        <v>4264</v>
      </c>
      <c r="C200" s="408" t="s">
        <v>4265</v>
      </c>
      <c r="D200" s="408" t="s">
        <v>4378</v>
      </c>
      <c r="E200" s="408" t="s">
        <v>4379</v>
      </c>
      <c r="F200" s="411"/>
      <c r="G200" s="411"/>
      <c r="H200" s="411"/>
      <c r="I200" s="411"/>
      <c r="J200" s="411"/>
      <c r="K200" s="411"/>
      <c r="L200" s="411"/>
      <c r="M200" s="411"/>
      <c r="N200" s="411">
        <v>4</v>
      </c>
      <c r="O200" s="411">
        <v>4032</v>
      </c>
      <c r="P200" s="493"/>
      <c r="Q200" s="412">
        <v>1008</v>
      </c>
    </row>
    <row r="201" spans="1:17" ht="14.4" customHeight="1" x14ac:dyDescent="0.3">
      <c r="A201" s="407" t="s">
        <v>4452</v>
      </c>
      <c r="B201" s="408" t="s">
        <v>4264</v>
      </c>
      <c r="C201" s="408" t="s">
        <v>4265</v>
      </c>
      <c r="D201" s="408" t="s">
        <v>4380</v>
      </c>
      <c r="E201" s="408" t="s">
        <v>4381</v>
      </c>
      <c r="F201" s="411">
        <v>5</v>
      </c>
      <c r="G201" s="411">
        <v>830</v>
      </c>
      <c r="H201" s="411">
        <v>1</v>
      </c>
      <c r="I201" s="411">
        <v>166</v>
      </c>
      <c r="J201" s="411"/>
      <c r="K201" s="411"/>
      <c r="L201" s="411"/>
      <c r="M201" s="411"/>
      <c r="N201" s="411">
        <v>4</v>
      </c>
      <c r="O201" s="411">
        <v>668</v>
      </c>
      <c r="P201" s="493">
        <v>0.80481927710843371</v>
      </c>
      <c r="Q201" s="412">
        <v>167</v>
      </c>
    </row>
    <row r="202" spans="1:17" ht="14.4" customHeight="1" x14ac:dyDescent="0.3">
      <c r="A202" s="407" t="s">
        <v>4452</v>
      </c>
      <c r="B202" s="408" t="s">
        <v>4264</v>
      </c>
      <c r="C202" s="408" t="s">
        <v>4265</v>
      </c>
      <c r="D202" s="408" t="s">
        <v>4388</v>
      </c>
      <c r="E202" s="408" t="s">
        <v>4389</v>
      </c>
      <c r="F202" s="411"/>
      <c r="G202" s="411"/>
      <c r="H202" s="411"/>
      <c r="I202" s="411"/>
      <c r="J202" s="411">
        <v>1</v>
      </c>
      <c r="K202" s="411">
        <v>185</v>
      </c>
      <c r="L202" s="411"/>
      <c r="M202" s="411">
        <v>185</v>
      </c>
      <c r="N202" s="411">
        <v>2</v>
      </c>
      <c r="O202" s="411">
        <v>372</v>
      </c>
      <c r="P202" s="493"/>
      <c r="Q202" s="412">
        <v>186</v>
      </c>
    </row>
    <row r="203" spans="1:17" ht="14.4" customHeight="1" x14ac:dyDescent="0.3">
      <c r="A203" s="407" t="s">
        <v>4452</v>
      </c>
      <c r="B203" s="408" t="s">
        <v>4264</v>
      </c>
      <c r="C203" s="408" t="s">
        <v>4265</v>
      </c>
      <c r="D203" s="408" t="s">
        <v>4398</v>
      </c>
      <c r="E203" s="408" t="s">
        <v>4399</v>
      </c>
      <c r="F203" s="411"/>
      <c r="G203" s="411"/>
      <c r="H203" s="411"/>
      <c r="I203" s="411"/>
      <c r="J203" s="411">
        <v>1</v>
      </c>
      <c r="K203" s="411">
        <v>189</v>
      </c>
      <c r="L203" s="411"/>
      <c r="M203" s="411">
        <v>189</v>
      </c>
      <c r="N203" s="411"/>
      <c r="O203" s="411"/>
      <c r="P203" s="493"/>
      <c r="Q203" s="412"/>
    </row>
    <row r="204" spans="1:17" ht="14.4" customHeight="1" x14ac:dyDescent="0.3">
      <c r="A204" s="407" t="s">
        <v>4453</v>
      </c>
      <c r="B204" s="408" t="s">
        <v>4264</v>
      </c>
      <c r="C204" s="408" t="s">
        <v>4265</v>
      </c>
      <c r="D204" s="408" t="s">
        <v>4274</v>
      </c>
      <c r="E204" s="408" t="s">
        <v>4275</v>
      </c>
      <c r="F204" s="411">
        <v>12</v>
      </c>
      <c r="G204" s="411">
        <v>11868</v>
      </c>
      <c r="H204" s="411">
        <v>1</v>
      </c>
      <c r="I204" s="411">
        <v>989</v>
      </c>
      <c r="J204" s="411">
        <v>13</v>
      </c>
      <c r="K204" s="411">
        <v>12983</v>
      </c>
      <c r="L204" s="411">
        <v>1.0939501179642737</v>
      </c>
      <c r="M204" s="411">
        <v>998.69230769230774</v>
      </c>
      <c r="N204" s="411">
        <v>6</v>
      </c>
      <c r="O204" s="411">
        <v>6090</v>
      </c>
      <c r="P204" s="493">
        <v>0.51314459049544991</v>
      </c>
      <c r="Q204" s="412">
        <v>1015</v>
      </c>
    </row>
    <row r="205" spans="1:17" ht="14.4" customHeight="1" x14ac:dyDescent="0.3">
      <c r="A205" s="407" t="s">
        <v>4453</v>
      </c>
      <c r="B205" s="408" t="s">
        <v>4264</v>
      </c>
      <c r="C205" s="408" t="s">
        <v>4265</v>
      </c>
      <c r="D205" s="408" t="s">
        <v>4276</v>
      </c>
      <c r="E205" s="408" t="s">
        <v>4277</v>
      </c>
      <c r="F205" s="411">
        <v>8</v>
      </c>
      <c r="G205" s="411">
        <v>8168</v>
      </c>
      <c r="H205" s="411">
        <v>1</v>
      </c>
      <c r="I205" s="411">
        <v>1021</v>
      </c>
      <c r="J205" s="411">
        <v>9</v>
      </c>
      <c r="K205" s="411">
        <v>9264</v>
      </c>
      <c r="L205" s="411">
        <v>1.1341821743388834</v>
      </c>
      <c r="M205" s="411">
        <v>1029.3333333333333</v>
      </c>
      <c r="N205" s="411">
        <v>4</v>
      </c>
      <c r="O205" s="411">
        <v>4172</v>
      </c>
      <c r="P205" s="493">
        <v>0.51077375122428992</v>
      </c>
      <c r="Q205" s="412">
        <v>1043</v>
      </c>
    </row>
    <row r="206" spans="1:17" ht="14.4" customHeight="1" x14ac:dyDescent="0.3">
      <c r="A206" s="407" t="s">
        <v>4453</v>
      </c>
      <c r="B206" s="408" t="s">
        <v>4264</v>
      </c>
      <c r="C206" s="408" t="s">
        <v>4265</v>
      </c>
      <c r="D206" s="408" t="s">
        <v>4278</v>
      </c>
      <c r="E206" s="408" t="s">
        <v>4279</v>
      </c>
      <c r="F206" s="411">
        <v>6</v>
      </c>
      <c r="G206" s="411">
        <v>4956</v>
      </c>
      <c r="H206" s="411">
        <v>1</v>
      </c>
      <c r="I206" s="411">
        <v>826</v>
      </c>
      <c r="J206" s="411">
        <v>4</v>
      </c>
      <c r="K206" s="411">
        <v>3312</v>
      </c>
      <c r="L206" s="411">
        <v>0.66828087167070216</v>
      </c>
      <c r="M206" s="411">
        <v>828</v>
      </c>
      <c r="N206" s="411"/>
      <c r="O206" s="411"/>
      <c r="P206" s="493"/>
      <c r="Q206" s="412"/>
    </row>
    <row r="207" spans="1:17" ht="14.4" customHeight="1" x14ac:dyDescent="0.3">
      <c r="A207" s="407" t="s">
        <v>4453</v>
      </c>
      <c r="B207" s="408" t="s">
        <v>4264</v>
      </c>
      <c r="C207" s="408" t="s">
        <v>4265</v>
      </c>
      <c r="D207" s="408" t="s">
        <v>4282</v>
      </c>
      <c r="E207" s="408" t="s">
        <v>4283</v>
      </c>
      <c r="F207" s="411"/>
      <c r="G207" s="411"/>
      <c r="H207" s="411"/>
      <c r="I207" s="411"/>
      <c r="J207" s="411">
        <v>2</v>
      </c>
      <c r="K207" s="411">
        <v>1622</v>
      </c>
      <c r="L207" s="411"/>
      <c r="M207" s="411">
        <v>811</v>
      </c>
      <c r="N207" s="411"/>
      <c r="O207" s="411"/>
      <c r="P207" s="493"/>
      <c r="Q207" s="412"/>
    </row>
    <row r="208" spans="1:17" ht="14.4" customHeight="1" x14ac:dyDescent="0.3">
      <c r="A208" s="407" t="s">
        <v>4453</v>
      </c>
      <c r="B208" s="408" t="s">
        <v>4264</v>
      </c>
      <c r="C208" s="408" t="s">
        <v>4265</v>
      </c>
      <c r="D208" s="408" t="s">
        <v>4284</v>
      </c>
      <c r="E208" s="408" t="s">
        <v>4285</v>
      </c>
      <c r="F208" s="411"/>
      <c r="G208" s="411"/>
      <c r="H208" s="411"/>
      <c r="I208" s="411"/>
      <c r="J208" s="411">
        <v>2</v>
      </c>
      <c r="K208" s="411">
        <v>1622</v>
      </c>
      <c r="L208" s="411"/>
      <c r="M208" s="411">
        <v>811</v>
      </c>
      <c r="N208" s="411"/>
      <c r="O208" s="411"/>
      <c r="P208" s="493"/>
      <c r="Q208" s="412"/>
    </row>
    <row r="209" spans="1:17" ht="14.4" customHeight="1" x14ac:dyDescent="0.3">
      <c r="A209" s="407" t="s">
        <v>4453</v>
      </c>
      <c r="B209" s="408" t="s">
        <v>4264</v>
      </c>
      <c r="C209" s="408" t="s">
        <v>4265</v>
      </c>
      <c r="D209" s="408" t="s">
        <v>4286</v>
      </c>
      <c r="E209" s="408" t="s">
        <v>4287</v>
      </c>
      <c r="F209" s="411">
        <v>21</v>
      </c>
      <c r="G209" s="411">
        <v>3486</v>
      </c>
      <c r="H209" s="411">
        <v>1</v>
      </c>
      <c r="I209" s="411">
        <v>166</v>
      </c>
      <c r="J209" s="411">
        <v>20</v>
      </c>
      <c r="K209" s="411">
        <v>3331</v>
      </c>
      <c r="L209" s="411">
        <v>0.95553643144004585</v>
      </c>
      <c r="M209" s="411">
        <v>166.55</v>
      </c>
      <c r="N209" s="411">
        <v>10</v>
      </c>
      <c r="O209" s="411">
        <v>1670</v>
      </c>
      <c r="P209" s="493">
        <v>0.47905909351692483</v>
      </c>
      <c r="Q209" s="412">
        <v>167</v>
      </c>
    </row>
    <row r="210" spans="1:17" ht="14.4" customHeight="1" x14ac:dyDescent="0.3">
      <c r="A210" s="407" t="s">
        <v>4453</v>
      </c>
      <c r="B210" s="408" t="s">
        <v>4264</v>
      </c>
      <c r="C210" s="408" t="s">
        <v>4265</v>
      </c>
      <c r="D210" s="408" t="s">
        <v>4288</v>
      </c>
      <c r="E210" s="408" t="s">
        <v>4289</v>
      </c>
      <c r="F210" s="411">
        <v>20</v>
      </c>
      <c r="G210" s="411">
        <v>3440</v>
      </c>
      <c r="H210" s="411">
        <v>1</v>
      </c>
      <c r="I210" s="411">
        <v>172</v>
      </c>
      <c r="J210" s="411">
        <v>21</v>
      </c>
      <c r="K210" s="411">
        <v>3624</v>
      </c>
      <c r="L210" s="411">
        <v>1.0534883720930233</v>
      </c>
      <c r="M210" s="411">
        <v>172.57142857142858</v>
      </c>
      <c r="N210" s="411">
        <v>10</v>
      </c>
      <c r="O210" s="411">
        <v>1730</v>
      </c>
      <c r="P210" s="493">
        <v>0.50290697674418605</v>
      </c>
      <c r="Q210" s="412">
        <v>173</v>
      </c>
    </row>
    <row r="211" spans="1:17" ht="14.4" customHeight="1" x14ac:dyDescent="0.3">
      <c r="A211" s="407" t="s">
        <v>4453</v>
      </c>
      <c r="B211" s="408" t="s">
        <v>4264</v>
      </c>
      <c r="C211" s="408" t="s">
        <v>4265</v>
      </c>
      <c r="D211" s="408" t="s">
        <v>4290</v>
      </c>
      <c r="E211" s="408" t="s">
        <v>4291</v>
      </c>
      <c r="F211" s="411">
        <v>1</v>
      </c>
      <c r="G211" s="411">
        <v>349</v>
      </c>
      <c r="H211" s="411">
        <v>1</v>
      </c>
      <c r="I211" s="411">
        <v>349</v>
      </c>
      <c r="J211" s="411">
        <v>1</v>
      </c>
      <c r="K211" s="411">
        <v>351</v>
      </c>
      <c r="L211" s="411">
        <v>1.005730659025788</v>
      </c>
      <c r="M211" s="411">
        <v>351</v>
      </c>
      <c r="N211" s="411"/>
      <c r="O211" s="411"/>
      <c r="P211" s="493"/>
      <c r="Q211" s="412"/>
    </row>
    <row r="212" spans="1:17" ht="14.4" customHeight="1" x14ac:dyDescent="0.3">
      <c r="A212" s="407" t="s">
        <v>4453</v>
      </c>
      <c r="B212" s="408" t="s">
        <v>4264</v>
      </c>
      <c r="C212" s="408" t="s">
        <v>4265</v>
      </c>
      <c r="D212" s="408" t="s">
        <v>4298</v>
      </c>
      <c r="E212" s="408" t="s">
        <v>4299</v>
      </c>
      <c r="F212" s="411">
        <v>1</v>
      </c>
      <c r="G212" s="411">
        <v>545</v>
      </c>
      <c r="H212" s="411">
        <v>1</v>
      </c>
      <c r="I212" s="411">
        <v>545</v>
      </c>
      <c r="J212" s="411">
        <v>2</v>
      </c>
      <c r="K212" s="411">
        <v>1092</v>
      </c>
      <c r="L212" s="411">
        <v>2.0036697247706421</v>
      </c>
      <c r="M212" s="411">
        <v>546</v>
      </c>
      <c r="N212" s="411"/>
      <c r="O212" s="411"/>
      <c r="P212" s="493"/>
      <c r="Q212" s="412"/>
    </row>
    <row r="213" spans="1:17" ht="14.4" customHeight="1" x14ac:dyDescent="0.3">
      <c r="A213" s="407" t="s">
        <v>4453</v>
      </c>
      <c r="B213" s="408" t="s">
        <v>4264</v>
      </c>
      <c r="C213" s="408" t="s">
        <v>4265</v>
      </c>
      <c r="D213" s="408" t="s">
        <v>4304</v>
      </c>
      <c r="E213" s="408" t="s">
        <v>4305</v>
      </c>
      <c r="F213" s="411"/>
      <c r="G213" s="411"/>
      <c r="H213" s="411"/>
      <c r="I213" s="411"/>
      <c r="J213" s="411">
        <v>1</v>
      </c>
      <c r="K213" s="411">
        <v>675</v>
      </c>
      <c r="L213" s="411"/>
      <c r="M213" s="411">
        <v>675</v>
      </c>
      <c r="N213" s="411"/>
      <c r="O213" s="411"/>
      <c r="P213" s="493"/>
      <c r="Q213" s="412"/>
    </row>
    <row r="214" spans="1:17" ht="14.4" customHeight="1" x14ac:dyDescent="0.3">
      <c r="A214" s="407" t="s">
        <v>4453</v>
      </c>
      <c r="B214" s="408" t="s">
        <v>4264</v>
      </c>
      <c r="C214" s="408" t="s">
        <v>4265</v>
      </c>
      <c r="D214" s="408" t="s">
        <v>4306</v>
      </c>
      <c r="E214" s="408" t="s">
        <v>4307</v>
      </c>
      <c r="F214" s="411"/>
      <c r="G214" s="411"/>
      <c r="H214" s="411"/>
      <c r="I214" s="411"/>
      <c r="J214" s="411">
        <v>1</v>
      </c>
      <c r="K214" s="411">
        <v>510</v>
      </c>
      <c r="L214" s="411"/>
      <c r="M214" s="411">
        <v>510</v>
      </c>
      <c r="N214" s="411"/>
      <c r="O214" s="411"/>
      <c r="P214" s="493"/>
      <c r="Q214" s="412"/>
    </row>
    <row r="215" spans="1:17" ht="14.4" customHeight="1" x14ac:dyDescent="0.3">
      <c r="A215" s="407" t="s">
        <v>4453</v>
      </c>
      <c r="B215" s="408" t="s">
        <v>4264</v>
      </c>
      <c r="C215" s="408" t="s">
        <v>4265</v>
      </c>
      <c r="D215" s="408" t="s">
        <v>4308</v>
      </c>
      <c r="E215" s="408" t="s">
        <v>4309</v>
      </c>
      <c r="F215" s="411"/>
      <c r="G215" s="411"/>
      <c r="H215" s="411"/>
      <c r="I215" s="411"/>
      <c r="J215" s="411">
        <v>1</v>
      </c>
      <c r="K215" s="411">
        <v>420</v>
      </c>
      <c r="L215" s="411"/>
      <c r="M215" s="411">
        <v>420</v>
      </c>
      <c r="N215" s="411"/>
      <c r="O215" s="411"/>
      <c r="P215" s="493"/>
      <c r="Q215" s="412"/>
    </row>
    <row r="216" spans="1:17" ht="14.4" customHeight="1" x14ac:dyDescent="0.3">
      <c r="A216" s="407" t="s">
        <v>4453</v>
      </c>
      <c r="B216" s="408" t="s">
        <v>4264</v>
      </c>
      <c r="C216" s="408" t="s">
        <v>4265</v>
      </c>
      <c r="D216" s="408" t="s">
        <v>4310</v>
      </c>
      <c r="E216" s="408" t="s">
        <v>4311</v>
      </c>
      <c r="F216" s="411">
        <v>1</v>
      </c>
      <c r="G216" s="411">
        <v>344</v>
      </c>
      <c r="H216" s="411">
        <v>1</v>
      </c>
      <c r="I216" s="411">
        <v>344</v>
      </c>
      <c r="J216" s="411">
        <v>2</v>
      </c>
      <c r="K216" s="411">
        <v>692</v>
      </c>
      <c r="L216" s="411">
        <v>2.0116279069767442</v>
      </c>
      <c r="M216" s="411">
        <v>346</v>
      </c>
      <c r="N216" s="411"/>
      <c r="O216" s="411"/>
      <c r="P216" s="493"/>
      <c r="Q216" s="412"/>
    </row>
    <row r="217" spans="1:17" ht="14.4" customHeight="1" x14ac:dyDescent="0.3">
      <c r="A217" s="407" t="s">
        <v>4453</v>
      </c>
      <c r="B217" s="408" t="s">
        <v>4264</v>
      </c>
      <c r="C217" s="408" t="s">
        <v>4265</v>
      </c>
      <c r="D217" s="408" t="s">
        <v>4314</v>
      </c>
      <c r="E217" s="408" t="s">
        <v>4315</v>
      </c>
      <c r="F217" s="411">
        <v>30</v>
      </c>
      <c r="G217" s="411">
        <v>14910</v>
      </c>
      <c r="H217" s="411">
        <v>1</v>
      </c>
      <c r="I217" s="411">
        <v>497</v>
      </c>
      <c r="J217" s="411"/>
      <c r="K217" s="411"/>
      <c r="L217" s="411"/>
      <c r="M217" s="411"/>
      <c r="N217" s="411"/>
      <c r="O217" s="411"/>
      <c r="P217" s="493"/>
      <c r="Q217" s="412"/>
    </row>
    <row r="218" spans="1:17" ht="14.4" customHeight="1" x14ac:dyDescent="0.3">
      <c r="A218" s="407" t="s">
        <v>4453</v>
      </c>
      <c r="B218" s="408" t="s">
        <v>4264</v>
      </c>
      <c r="C218" s="408" t="s">
        <v>4265</v>
      </c>
      <c r="D218" s="408" t="s">
        <v>4320</v>
      </c>
      <c r="E218" s="408" t="s">
        <v>4321</v>
      </c>
      <c r="F218" s="411">
        <v>1</v>
      </c>
      <c r="G218" s="411">
        <v>110</v>
      </c>
      <c r="H218" s="411">
        <v>1</v>
      </c>
      <c r="I218" s="411">
        <v>110</v>
      </c>
      <c r="J218" s="411">
        <v>2</v>
      </c>
      <c r="K218" s="411">
        <v>222</v>
      </c>
      <c r="L218" s="411">
        <v>2.0181818181818181</v>
      </c>
      <c r="M218" s="411">
        <v>111</v>
      </c>
      <c r="N218" s="411"/>
      <c r="O218" s="411"/>
      <c r="P218" s="493"/>
      <c r="Q218" s="412"/>
    </row>
    <row r="219" spans="1:17" ht="14.4" customHeight="1" x14ac:dyDescent="0.3">
      <c r="A219" s="407" t="s">
        <v>4453</v>
      </c>
      <c r="B219" s="408" t="s">
        <v>4264</v>
      </c>
      <c r="C219" s="408" t="s">
        <v>4265</v>
      </c>
      <c r="D219" s="408" t="s">
        <v>4322</v>
      </c>
      <c r="E219" s="408" t="s">
        <v>4323</v>
      </c>
      <c r="F219" s="411">
        <v>6</v>
      </c>
      <c r="G219" s="411">
        <v>1968</v>
      </c>
      <c r="H219" s="411">
        <v>1</v>
      </c>
      <c r="I219" s="411">
        <v>328</v>
      </c>
      <c r="J219" s="411"/>
      <c r="K219" s="411"/>
      <c r="L219" s="411"/>
      <c r="M219" s="411"/>
      <c r="N219" s="411"/>
      <c r="O219" s="411"/>
      <c r="P219" s="493"/>
      <c r="Q219" s="412"/>
    </row>
    <row r="220" spans="1:17" ht="14.4" customHeight="1" x14ac:dyDescent="0.3">
      <c r="A220" s="407" t="s">
        <v>4453</v>
      </c>
      <c r="B220" s="408" t="s">
        <v>4264</v>
      </c>
      <c r="C220" s="408" t="s">
        <v>4265</v>
      </c>
      <c r="D220" s="408" t="s">
        <v>4324</v>
      </c>
      <c r="E220" s="408" t="s">
        <v>4325</v>
      </c>
      <c r="F220" s="411"/>
      <c r="G220" s="411"/>
      <c r="H220" s="411"/>
      <c r="I220" s="411"/>
      <c r="J220" s="411">
        <v>2</v>
      </c>
      <c r="K220" s="411">
        <v>622</v>
      </c>
      <c r="L220" s="411"/>
      <c r="M220" s="411">
        <v>311</v>
      </c>
      <c r="N220" s="411"/>
      <c r="O220" s="411"/>
      <c r="P220" s="493"/>
      <c r="Q220" s="412"/>
    </row>
    <row r="221" spans="1:17" ht="14.4" customHeight="1" x14ac:dyDescent="0.3">
      <c r="A221" s="407" t="s">
        <v>4453</v>
      </c>
      <c r="B221" s="408" t="s">
        <v>4264</v>
      </c>
      <c r="C221" s="408" t="s">
        <v>4265</v>
      </c>
      <c r="D221" s="408" t="s">
        <v>4326</v>
      </c>
      <c r="E221" s="408" t="s">
        <v>4327</v>
      </c>
      <c r="F221" s="411"/>
      <c r="G221" s="411"/>
      <c r="H221" s="411"/>
      <c r="I221" s="411"/>
      <c r="J221" s="411"/>
      <c r="K221" s="411"/>
      <c r="L221" s="411"/>
      <c r="M221" s="411"/>
      <c r="N221" s="411">
        <v>1</v>
      </c>
      <c r="O221" s="411">
        <v>23</v>
      </c>
      <c r="P221" s="493"/>
      <c r="Q221" s="412">
        <v>23</v>
      </c>
    </row>
    <row r="222" spans="1:17" ht="14.4" customHeight="1" x14ac:dyDescent="0.3">
      <c r="A222" s="407" t="s">
        <v>4453</v>
      </c>
      <c r="B222" s="408" t="s">
        <v>4264</v>
      </c>
      <c r="C222" s="408" t="s">
        <v>4265</v>
      </c>
      <c r="D222" s="408" t="s">
        <v>4328</v>
      </c>
      <c r="E222" s="408" t="s">
        <v>4329</v>
      </c>
      <c r="F222" s="411">
        <v>15</v>
      </c>
      <c r="G222" s="411">
        <v>240</v>
      </c>
      <c r="H222" s="411">
        <v>1</v>
      </c>
      <c r="I222" s="411">
        <v>16</v>
      </c>
      <c r="J222" s="411">
        <v>15</v>
      </c>
      <c r="K222" s="411">
        <v>240</v>
      </c>
      <c r="L222" s="411">
        <v>1</v>
      </c>
      <c r="M222" s="411">
        <v>16</v>
      </c>
      <c r="N222" s="411">
        <v>2</v>
      </c>
      <c r="O222" s="411">
        <v>32</v>
      </c>
      <c r="P222" s="493">
        <v>0.13333333333333333</v>
      </c>
      <c r="Q222" s="412">
        <v>16</v>
      </c>
    </row>
    <row r="223" spans="1:17" ht="14.4" customHeight="1" x14ac:dyDescent="0.3">
      <c r="A223" s="407" t="s">
        <v>4453</v>
      </c>
      <c r="B223" s="408" t="s">
        <v>4264</v>
      </c>
      <c r="C223" s="408" t="s">
        <v>4265</v>
      </c>
      <c r="D223" s="408" t="s">
        <v>4332</v>
      </c>
      <c r="E223" s="408" t="s">
        <v>4333</v>
      </c>
      <c r="F223" s="411">
        <v>224</v>
      </c>
      <c r="G223" s="411">
        <v>77952</v>
      </c>
      <c r="H223" s="411">
        <v>1</v>
      </c>
      <c r="I223" s="411">
        <v>348</v>
      </c>
      <c r="J223" s="411"/>
      <c r="K223" s="411"/>
      <c r="L223" s="411"/>
      <c r="M223" s="411"/>
      <c r="N223" s="411"/>
      <c r="O223" s="411"/>
      <c r="P223" s="493"/>
      <c r="Q223" s="412"/>
    </row>
    <row r="224" spans="1:17" ht="14.4" customHeight="1" x14ac:dyDescent="0.3">
      <c r="A224" s="407" t="s">
        <v>4453</v>
      </c>
      <c r="B224" s="408" t="s">
        <v>4264</v>
      </c>
      <c r="C224" s="408" t="s">
        <v>4265</v>
      </c>
      <c r="D224" s="408" t="s">
        <v>4334</v>
      </c>
      <c r="E224" s="408" t="s">
        <v>4335</v>
      </c>
      <c r="F224" s="411"/>
      <c r="G224" s="411"/>
      <c r="H224" s="411"/>
      <c r="I224" s="411"/>
      <c r="J224" s="411"/>
      <c r="K224" s="411"/>
      <c r="L224" s="411"/>
      <c r="M224" s="411"/>
      <c r="N224" s="411">
        <v>1</v>
      </c>
      <c r="O224" s="411">
        <v>1268</v>
      </c>
      <c r="P224" s="493"/>
      <c r="Q224" s="412">
        <v>1268</v>
      </c>
    </row>
    <row r="225" spans="1:17" ht="14.4" customHeight="1" x14ac:dyDescent="0.3">
      <c r="A225" s="407" t="s">
        <v>4453</v>
      </c>
      <c r="B225" s="408" t="s">
        <v>4264</v>
      </c>
      <c r="C225" s="408" t="s">
        <v>4265</v>
      </c>
      <c r="D225" s="408" t="s">
        <v>4336</v>
      </c>
      <c r="E225" s="408" t="s">
        <v>4337</v>
      </c>
      <c r="F225" s="411">
        <v>1</v>
      </c>
      <c r="G225" s="411">
        <v>147</v>
      </c>
      <c r="H225" s="411">
        <v>1</v>
      </c>
      <c r="I225" s="411">
        <v>147</v>
      </c>
      <c r="J225" s="411"/>
      <c r="K225" s="411"/>
      <c r="L225" s="411"/>
      <c r="M225" s="411"/>
      <c r="N225" s="411"/>
      <c r="O225" s="411"/>
      <c r="P225" s="493"/>
      <c r="Q225" s="412"/>
    </row>
    <row r="226" spans="1:17" ht="14.4" customHeight="1" x14ac:dyDescent="0.3">
      <c r="A226" s="407" t="s">
        <v>4453</v>
      </c>
      <c r="B226" s="408" t="s">
        <v>4264</v>
      </c>
      <c r="C226" s="408" t="s">
        <v>4265</v>
      </c>
      <c r="D226" s="408" t="s">
        <v>4342</v>
      </c>
      <c r="E226" s="408" t="s">
        <v>4343</v>
      </c>
      <c r="F226" s="411"/>
      <c r="G226" s="411"/>
      <c r="H226" s="411"/>
      <c r="I226" s="411"/>
      <c r="J226" s="411">
        <v>1</v>
      </c>
      <c r="K226" s="411">
        <v>206</v>
      </c>
      <c r="L226" s="411"/>
      <c r="M226" s="411">
        <v>206</v>
      </c>
      <c r="N226" s="411"/>
      <c r="O226" s="411"/>
      <c r="P226" s="493"/>
      <c r="Q226" s="412"/>
    </row>
    <row r="227" spans="1:17" ht="14.4" customHeight="1" x14ac:dyDescent="0.3">
      <c r="A227" s="407" t="s">
        <v>4453</v>
      </c>
      <c r="B227" s="408" t="s">
        <v>4264</v>
      </c>
      <c r="C227" s="408" t="s">
        <v>4265</v>
      </c>
      <c r="D227" s="408" t="s">
        <v>4344</v>
      </c>
      <c r="E227" s="408" t="s">
        <v>4345</v>
      </c>
      <c r="F227" s="411">
        <v>21</v>
      </c>
      <c r="G227" s="411">
        <v>798</v>
      </c>
      <c r="H227" s="411">
        <v>1</v>
      </c>
      <c r="I227" s="411">
        <v>38</v>
      </c>
      <c r="J227" s="411">
        <v>21</v>
      </c>
      <c r="K227" s="411">
        <v>810</v>
      </c>
      <c r="L227" s="411">
        <v>1.0150375939849625</v>
      </c>
      <c r="M227" s="411">
        <v>38.571428571428569</v>
      </c>
      <c r="N227" s="411">
        <v>9</v>
      </c>
      <c r="O227" s="411">
        <v>351</v>
      </c>
      <c r="P227" s="493">
        <v>0.43984962406015038</v>
      </c>
      <c r="Q227" s="412">
        <v>39</v>
      </c>
    </row>
    <row r="228" spans="1:17" ht="14.4" customHeight="1" x14ac:dyDescent="0.3">
      <c r="A228" s="407" t="s">
        <v>4453</v>
      </c>
      <c r="B228" s="408" t="s">
        <v>4264</v>
      </c>
      <c r="C228" s="408" t="s">
        <v>4265</v>
      </c>
      <c r="D228" s="408" t="s">
        <v>4346</v>
      </c>
      <c r="E228" s="408" t="s">
        <v>4347</v>
      </c>
      <c r="F228" s="411"/>
      <c r="G228" s="411"/>
      <c r="H228" s="411"/>
      <c r="I228" s="411"/>
      <c r="J228" s="411">
        <v>1</v>
      </c>
      <c r="K228" s="411">
        <v>5000</v>
      </c>
      <c r="L228" s="411"/>
      <c r="M228" s="411">
        <v>5000</v>
      </c>
      <c r="N228" s="411"/>
      <c r="O228" s="411"/>
      <c r="P228" s="493"/>
      <c r="Q228" s="412"/>
    </row>
    <row r="229" spans="1:17" ht="14.4" customHeight="1" x14ac:dyDescent="0.3">
      <c r="A229" s="407" t="s">
        <v>4453</v>
      </c>
      <c r="B229" s="408" t="s">
        <v>4264</v>
      </c>
      <c r="C229" s="408" t="s">
        <v>4265</v>
      </c>
      <c r="D229" s="408" t="s">
        <v>4348</v>
      </c>
      <c r="E229" s="408" t="s">
        <v>4349</v>
      </c>
      <c r="F229" s="411">
        <v>20</v>
      </c>
      <c r="G229" s="411">
        <v>3380</v>
      </c>
      <c r="H229" s="411">
        <v>1</v>
      </c>
      <c r="I229" s="411">
        <v>169</v>
      </c>
      <c r="J229" s="411">
        <v>21</v>
      </c>
      <c r="K229" s="411">
        <v>3561</v>
      </c>
      <c r="L229" s="411">
        <v>1.0535502958579881</v>
      </c>
      <c r="M229" s="411">
        <v>169.57142857142858</v>
      </c>
      <c r="N229" s="411">
        <v>10</v>
      </c>
      <c r="O229" s="411">
        <v>1700</v>
      </c>
      <c r="P229" s="493">
        <v>0.50295857988165682</v>
      </c>
      <c r="Q229" s="412">
        <v>170</v>
      </c>
    </row>
    <row r="230" spans="1:17" ht="14.4" customHeight="1" x14ac:dyDescent="0.3">
      <c r="A230" s="407" t="s">
        <v>4453</v>
      </c>
      <c r="B230" s="408" t="s">
        <v>4264</v>
      </c>
      <c r="C230" s="408" t="s">
        <v>4265</v>
      </c>
      <c r="D230" s="408" t="s">
        <v>4352</v>
      </c>
      <c r="E230" s="408" t="s">
        <v>4353</v>
      </c>
      <c r="F230" s="411">
        <v>1</v>
      </c>
      <c r="G230" s="411">
        <v>686</v>
      </c>
      <c r="H230" s="411">
        <v>1</v>
      </c>
      <c r="I230" s="411">
        <v>686</v>
      </c>
      <c r="J230" s="411"/>
      <c r="K230" s="411"/>
      <c r="L230" s="411"/>
      <c r="M230" s="411"/>
      <c r="N230" s="411"/>
      <c r="O230" s="411"/>
      <c r="P230" s="493"/>
      <c r="Q230" s="412"/>
    </row>
    <row r="231" spans="1:17" ht="14.4" customHeight="1" x14ac:dyDescent="0.3">
      <c r="A231" s="407" t="s">
        <v>4453</v>
      </c>
      <c r="B231" s="408" t="s">
        <v>4264</v>
      </c>
      <c r="C231" s="408" t="s">
        <v>4265</v>
      </c>
      <c r="D231" s="408" t="s">
        <v>4354</v>
      </c>
      <c r="E231" s="408" t="s">
        <v>4355</v>
      </c>
      <c r="F231" s="411">
        <v>20</v>
      </c>
      <c r="G231" s="411">
        <v>6940</v>
      </c>
      <c r="H231" s="411">
        <v>1</v>
      </c>
      <c r="I231" s="411">
        <v>347</v>
      </c>
      <c r="J231" s="411">
        <v>20</v>
      </c>
      <c r="K231" s="411">
        <v>6951</v>
      </c>
      <c r="L231" s="411">
        <v>1.001585014409222</v>
      </c>
      <c r="M231" s="411">
        <v>347.55</v>
      </c>
      <c r="N231" s="411">
        <v>10</v>
      </c>
      <c r="O231" s="411">
        <v>3480</v>
      </c>
      <c r="P231" s="493">
        <v>0.50144092219020175</v>
      </c>
      <c r="Q231" s="412">
        <v>348</v>
      </c>
    </row>
    <row r="232" spans="1:17" ht="14.4" customHeight="1" x14ac:dyDescent="0.3">
      <c r="A232" s="407" t="s">
        <v>4453</v>
      </c>
      <c r="B232" s="408" t="s">
        <v>4264</v>
      </c>
      <c r="C232" s="408" t="s">
        <v>4265</v>
      </c>
      <c r="D232" s="408" t="s">
        <v>4356</v>
      </c>
      <c r="E232" s="408" t="s">
        <v>4357</v>
      </c>
      <c r="F232" s="411">
        <v>20</v>
      </c>
      <c r="G232" s="411">
        <v>3440</v>
      </c>
      <c r="H232" s="411">
        <v>1</v>
      </c>
      <c r="I232" s="411">
        <v>172</v>
      </c>
      <c r="J232" s="411">
        <v>20</v>
      </c>
      <c r="K232" s="411">
        <v>3451</v>
      </c>
      <c r="L232" s="411">
        <v>1.0031976744186046</v>
      </c>
      <c r="M232" s="411">
        <v>172.55</v>
      </c>
      <c r="N232" s="411">
        <v>10</v>
      </c>
      <c r="O232" s="411">
        <v>1730</v>
      </c>
      <c r="P232" s="493">
        <v>0.50290697674418605</v>
      </c>
      <c r="Q232" s="412">
        <v>173</v>
      </c>
    </row>
    <row r="233" spans="1:17" ht="14.4" customHeight="1" x14ac:dyDescent="0.3">
      <c r="A233" s="407" t="s">
        <v>4453</v>
      </c>
      <c r="B233" s="408" t="s">
        <v>4264</v>
      </c>
      <c r="C233" s="408" t="s">
        <v>4265</v>
      </c>
      <c r="D233" s="408" t="s">
        <v>4364</v>
      </c>
      <c r="E233" s="408" t="s">
        <v>4365</v>
      </c>
      <c r="F233" s="411"/>
      <c r="G233" s="411"/>
      <c r="H233" s="411"/>
      <c r="I233" s="411"/>
      <c r="J233" s="411"/>
      <c r="K233" s="411"/>
      <c r="L233" s="411"/>
      <c r="M233" s="411"/>
      <c r="N233" s="411">
        <v>8</v>
      </c>
      <c r="O233" s="411">
        <v>3456</v>
      </c>
      <c r="P233" s="493"/>
      <c r="Q233" s="412">
        <v>432</v>
      </c>
    </row>
    <row r="234" spans="1:17" ht="14.4" customHeight="1" x14ac:dyDescent="0.3">
      <c r="A234" s="407" t="s">
        <v>4453</v>
      </c>
      <c r="B234" s="408" t="s">
        <v>4264</v>
      </c>
      <c r="C234" s="408" t="s">
        <v>4265</v>
      </c>
      <c r="D234" s="408" t="s">
        <v>4370</v>
      </c>
      <c r="E234" s="408" t="s">
        <v>4371</v>
      </c>
      <c r="F234" s="411"/>
      <c r="G234" s="411"/>
      <c r="H234" s="411"/>
      <c r="I234" s="411"/>
      <c r="J234" s="411">
        <v>1</v>
      </c>
      <c r="K234" s="411">
        <v>675</v>
      </c>
      <c r="L234" s="411"/>
      <c r="M234" s="411">
        <v>675</v>
      </c>
      <c r="N234" s="411"/>
      <c r="O234" s="411"/>
      <c r="P234" s="493"/>
      <c r="Q234" s="412"/>
    </row>
    <row r="235" spans="1:17" ht="14.4" customHeight="1" x14ac:dyDescent="0.3">
      <c r="A235" s="407" t="s">
        <v>4453</v>
      </c>
      <c r="B235" s="408" t="s">
        <v>4264</v>
      </c>
      <c r="C235" s="408" t="s">
        <v>4265</v>
      </c>
      <c r="D235" s="408" t="s">
        <v>4372</v>
      </c>
      <c r="E235" s="408" t="s">
        <v>4373</v>
      </c>
      <c r="F235" s="411">
        <v>1</v>
      </c>
      <c r="G235" s="411">
        <v>473</v>
      </c>
      <c r="H235" s="411">
        <v>1</v>
      </c>
      <c r="I235" s="411">
        <v>473</v>
      </c>
      <c r="J235" s="411">
        <v>1</v>
      </c>
      <c r="K235" s="411">
        <v>474</v>
      </c>
      <c r="L235" s="411">
        <v>1.0021141649048626</v>
      </c>
      <c r="M235" s="411">
        <v>474</v>
      </c>
      <c r="N235" s="411"/>
      <c r="O235" s="411"/>
      <c r="P235" s="493"/>
      <c r="Q235" s="412"/>
    </row>
    <row r="236" spans="1:17" ht="14.4" customHeight="1" x14ac:dyDescent="0.3">
      <c r="A236" s="407" t="s">
        <v>4453</v>
      </c>
      <c r="B236" s="408" t="s">
        <v>4264</v>
      </c>
      <c r="C236" s="408" t="s">
        <v>4265</v>
      </c>
      <c r="D236" s="408" t="s">
        <v>4374</v>
      </c>
      <c r="E236" s="408" t="s">
        <v>4375</v>
      </c>
      <c r="F236" s="411"/>
      <c r="G236" s="411"/>
      <c r="H236" s="411"/>
      <c r="I236" s="411"/>
      <c r="J236" s="411">
        <v>1</v>
      </c>
      <c r="K236" s="411">
        <v>288</v>
      </c>
      <c r="L236" s="411"/>
      <c r="M236" s="411">
        <v>288</v>
      </c>
      <c r="N236" s="411"/>
      <c r="O236" s="411"/>
      <c r="P236" s="493"/>
      <c r="Q236" s="412"/>
    </row>
    <row r="237" spans="1:17" ht="14.4" customHeight="1" x14ac:dyDescent="0.3">
      <c r="A237" s="407" t="s">
        <v>4453</v>
      </c>
      <c r="B237" s="408" t="s">
        <v>4264</v>
      </c>
      <c r="C237" s="408" t="s">
        <v>4265</v>
      </c>
      <c r="D237" s="408" t="s">
        <v>4376</v>
      </c>
      <c r="E237" s="408" t="s">
        <v>4377</v>
      </c>
      <c r="F237" s="411"/>
      <c r="G237" s="411"/>
      <c r="H237" s="411"/>
      <c r="I237" s="411"/>
      <c r="J237" s="411">
        <v>2</v>
      </c>
      <c r="K237" s="411">
        <v>1622</v>
      </c>
      <c r="L237" s="411"/>
      <c r="M237" s="411">
        <v>811</v>
      </c>
      <c r="N237" s="411"/>
      <c r="O237" s="411"/>
      <c r="P237" s="493"/>
      <c r="Q237" s="412"/>
    </row>
    <row r="238" spans="1:17" ht="14.4" customHeight="1" x14ac:dyDescent="0.3">
      <c r="A238" s="407" t="s">
        <v>4453</v>
      </c>
      <c r="B238" s="408" t="s">
        <v>4264</v>
      </c>
      <c r="C238" s="408" t="s">
        <v>4265</v>
      </c>
      <c r="D238" s="408" t="s">
        <v>4378</v>
      </c>
      <c r="E238" s="408" t="s">
        <v>4379</v>
      </c>
      <c r="F238" s="411"/>
      <c r="G238" s="411"/>
      <c r="H238" s="411"/>
      <c r="I238" s="411"/>
      <c r="J238" s="411"/>
      <c r="K238" s="411"/>
      <c r="L238" s="411"/>
      <c r="M238" s="411"/>
      <c r="N238" s="411">
        <v>8</v>
      </c>
      <c r="O238" s="411">
        <v>8064</v>
      </c>
      <c r="P238" s="493"/>
      <c r="Q238" s="412">
        <v>1008</v>
      </c>
    </row>
    <row r="239" spans="1:17" ht="14.4" customHeight="1" x14ac:dyDescent="0.3">
      <c r="A239" s="407" t="s">
        <v>4453</v>
      </c>
      <c r="B239" s="408" t="s">
        <v>4264</v>
      </c>
      <c r="C239" s="408" t="s">
        <v>4265</v>
      </c>
      <c r="D239" s="408" t="s">
        <v>4380</v>
      </c>
      <c r="E239" s="408" t="s">
        <v>4381</v>
      </c>
      <c r="F239" s="411">
        <v>21</v>
      </c>
      <c r="G239" s="411">
        <v>3486</v>
      </c>
      <c r="H239" s="411">
        <v>1</v>
      </c>
      <c r="I239" s="411">
        <v>166</v>
      </c>
      <c r="J239" s="411">
        <v>21</v>
      </c>
      <c r="K239" s="411">
        <v>3498</v>
      </c>
      <c r="L239" s="411">
        <v>1.0034423407917383</v>
      </c>
      <c r="M239" s="411">
        <v>166.57142857142858</v>
      </c>
      <c r="N239" s="411">
        <v>10</v>
      </c>
      <c r="O239" s="411">
        <v>1670</v>
      </c>
      <c r="P239" s="493">
        <v>0.47905909351692483</v>
      </c>
      <c r="Q239" s="412">
        <v>167</v>
      </c>
    </row>
    <row r="240" spans="1:17" ht="14.4" customHeight="1" x14ac:dyDescent="0.3">
      <c r="A240" s="407" t="s">
        <v>4453</v>
      </c>
      <c r="B240" s="408" t="s">
        <v>4264</v>
      </c>
      <c r="C240" s="408" t="s">
        <v>4265</v>
      </c>
      <c r="D240" s="408" t="s">
        <v>4400</v>
      </c>
      <c r="E240" s="408" t="s">
        <v>4401</v>
      </c>
      <c r="F240" s="411"/>
      <c r="G240" s="411"/>
      <c r="H240" s="411"/>
      <c r="I240" s="411"/>
      <c r="J240" s="411">
        <v>2</v>
      </c>
      <c r="K240" s="411">
        <v>1622</v>
      </c>
      <c r="L240" s="411"/>
      <c r="M240" s="411">
        <v>811</v>
      </c>
      <c r="N240" s="411"/>
      <c r="O240" s="411"/>
      <c r="P240" s="493"/>
      <c r="Q240" s="412"/>
    </row>
    <row r="241" spans="1:17" ht="14.4" customHeight="1" x14ac:dyDescent="0.3">
      <c r="A241" s="407" t="s">
        <v>4453</v>
      </c>
      <c r="B241" s="408" t="s">
        <v>4264</v>
      </c>
      <c r="C241" s="408" t="s">
        <v>4265</v>
      </c>
      <c r="D241" s="408" t="s">
        <v>4402</v>
      </c>
      <c r="E241" s="408" t="s">
        <v>4403</v>
      </c>
      <c r="F241" s="411">
        <v>17</v>
      </c>
      <c r="G241" s="411">
        <v>5406</v>
      </c>
      <c r="H241" s="411">
        <v>1</v>
      </c>
      <c r="I241" s="411">
        <v>318</v>
      </c>
      <c r="J241" s="411">
        <v>22</v>
      </c>
      <c r="K241" s="411">
        <v>7080</v>
      </c>
      <c r="L241" s="411">
        <v>1.3096559378468369</v>
      </c>
      <c r="M241" s="411">
        <v>321.81818181818181</v>
      </c>
      <c r="N241" s="411">
        <v>8</v>
      </c>
      <c r="O241" s="411">
        <v>2624</v>
      </c>
      <c r="P241" s="493">
        <v>0.48538660747317797</v>
      </c>
      <c r="Q241" s="412">
        <v>328</v>
      </c>
    </row>
    <row r="242" spans="1:17" ht="14.4" customHeight="1" x14ac:dyDescent="0.3">
      <c r="A242" s="407" t="s">
        <v>4453</v>
      </c>
      <c r="B242" s="408" t="s">
        <v>4264</v>
      </c>
      <c r="C242" s="408" t="s">
        <v>4265</v>
      </c>
      <c r="D242" s="408" t="s">
        <v>4407</v>
      </c>
      <c r="E242" s="408" t="s">
        <v>4408</v>
      </c>
      <c r="F242" s="411">
        <v>1</v>
      </c>
      <c r="G242" s="411">
        <v>4037</v>
      </c>
      <c r="H242" s="411">
        <v>1</v>
      </c>
      <c r="I242" s="411">
        <v>4037</v>
      </c>
      <c r="J242" s="411">
        <v>1</v>
      </c>
      <c r="K242" s="411">
        <v>4053</v>
      </c>
      <c r="L242" s="411">
        <v>1.0039633391132028</v>
      </c>
      <c r="M242" s="411">
        <v>4053</v>
      </c>
      <c r="N242" s="411"/>
      <c r="O242" s="411"/>
      <c r="P242" s="493"/>
      <c r="Q242" s="412"/>
    </row>
    <row r="243" spans="1:17" ht="14.4" customHeight="1" x14ac:dyDescent="0.3">
      <c r="A243" s="407" t="s">
        <v>4453</v>
      </c>
      <c r="B243" s="408" t="s">
        <v>4264</v>
      </c>
      <c r="C243" s="408" t="s">
        <v>4265</v>
      </c>
      <c r="D243" s="408" t="s">
        <v>4409</v>
      </c>
      <c r="E243" s="408" t="s">
        <v>4410</v>
      </c>
      <c r="F243" s="411">
        <v>1</v>
      </c>
      <c r="G243" s="411">
        <v>3368</v>
      </c>
      <c r="H243" s="411">
        <v>1</v>
      </c>
      <c r="I243" s="411">
        <v>3368</v>
      </c>
      <c r="J243" s="411"/>
      <c r="K243" s="411"/>
      <c r="L243" s="411"/>
      <c r="M243" s="411"/>
      <c r="N243" s="411"/>
      <c r="O243" s="411"/>
      <c r="P243" s="493"/>
      <c r="Q243" s="412"/>
    </row>
    <row r="244" spans="1:17" ht="14.4" customHeight="1" x14ac:dyDescent="0.3">
      <c r="A244" s="407" t="s">
        <v>4454</v>
      </c>
      <c r="B244" s="408" t="s">
        <v>4264</v>
      </c>
      <c r="C244" s="408" t="s">
        <v>4265</v>
      </c>
      <c r="D244" s="408" t="s">
        <v>4268</v>
      </c>
      <c r="E244" s="408" t="s">
        <v>4269</v>
      </c>
      <c r="F244" s="411"/>
      <c r="G244" s="411"/>
      <c r="H244" s="411"/>
      <c r="I244" s="411"/>
      <c r="J244" s="411"/>
      <c r="K244" s="411"/>
      <c r="L244" s="411"/>
      <c r="M244" s="411"/>
      <c r="N244" s="411">
        <v>1</v>
      </c>
      <c r="O244" s="411">
        <v>3881</v>
      </c>
      <c r="P244" s="493"/>
      <c r="Q244" s="412">
        <v>3881</v>
      </c>
    </row>
    <row r="245" spans="1:17" ht="14.4" customHeight="1" x14ac:dyDescent="0.3">
      <c r="A245" s="407" t="s">
        <v>4454</v>
      </c>
      <c r="B245" s="408" t="s">
        <v>4264</v>
      </c>
      <c r="C245" s="408" t="s">
        <v>4265</v>
      </c>
      <c r="D245" s="408" t="s">
        <v>4270</v>
      </c>
      <c r="E245" s="408" t="s">
        <v>4271</v>
      </c>
      <c r="F245" s="411"/>
      <c r="G245" s="411"/>
      <c r="H245" s="411"/>
      <c r="I245" s="411"/>
      <c r="J245" s="411">
        <v>1</v>
      </c>
      <c r="K245" s="411">
        <v>653</v>
      </c>
      <c r="L245" s="411"/>
      <c r="M245" s="411">
        <v>653</v>
      </c>
      <c r="N245" s="411"/>
      <c r="O245" s="411"/>
      <c r="P245" s="493"/>
      <c r="Q245" s="412"/>
    </row>
    <row r="246" spans="1:17" ht="14.4" customHeight="1" x14ac:dyDescent="0.3">
      <c r="A246" s="407" t="s">
        <v>4454</v>
      </c>
      <c r="B246" s="408" t="s">
        <v>4264</v>
      </c>
      <c r="C246" s="408" t="s">
        <v>4265</v>
      </c>
      <c r="D246" s="408" t="s">
        <v>4278</v>
      </c>
      <c r="E246" s="408" t="s">
        <v>4279</v>
      </c>
      <c r="F246" s="411"/>
      <c r="G246" s="411"/>
      <c r="H246" s="411"/>
      <c r="I246" s="411"/>
      <c r="J246" s="411">
        <v>2</v>
      </c>
      <c r="K246" s="411">
        <v>1652</v>
      </c>
      <c r="L246" s="411"/>
      <c r="M246" s="411">
        <v>826</v>
      </c>
      <c r="N246" s="411"/>
      <c r="O246" s="411"/>
      <c r="P246" s="493"/>
      <c r="Q246" s="412"/>
    </row>
    <row r="247" spans="1:17" ht="14.4" customHeight="1" x14ac:dyDescent="0.3">
      <c r="A247" s="407" t="s">
        <v>4454</v>
      </c>
      <c r="B247" s="408" t="s">
        <v>4264</v>
      </c>
      <c r="C247" s="408" t="s">
        <v>4265</v>
      </c>
      <c r="D247" s="408" t="s">
        <v>4282</v>
      </c>
      <c r="E247" s="408" t="s">
        <v>4283</v>
      </c>
      <c r="F247" s="411"/>
      <c r="G247" s="411"/>
      <c r="H247" s="411"/>
      <c r="I247" s="411"/>
      <c r="J247" s="411"/>
      <c r="K247" s="411"/>
      <c r="L247" s="411"/>
      <c r="M247" s="411"/>
      <c r="N247" s="411">
        <v>1</v>
      </c>
      <c r="O247" s="411">
        <v>812</v>
      </c>
      <c r="P247" s="493"/>
      <c r="Q247" s="412">
        <v>812</v>
      </c>
    </row>
    <row r="248" spans="1:17" ht="14.4" customHeight="1" x14ac:dyDescent="0.3">
      <c r="A248" s="407" t="s">
        <v>4454</v>
      </c>
      <c r="B248" s="408" t="s">
        <v>4264</v>
      </c>
      <c r="C248" s="408" t="s">
        <v>4265</v>
      </c>
      <c r="D248" s="408" t="s">
        <v>4284</v>
      </c>
      <c r="E248" s="408" t="s">
        <v>4285</v>
      </c>
      <c r="F248" s="411"/>
      <c r="G248" s="411"/>
      <c r="H248" s="411"/>
      <c r="I248" s="411"/>
      <c r="J248" s="411"/>
      <c r="K248" s="411"/>
      <c r="L248" s="411"/>
      <c r="M248" s="411"/>
      <c r="N248" s="411">
        <v>1</v>
      </c>
      <c r="O248" s="411">
        <v>812</v>
      </c>
      <c r="P248" s="493"/>
      <c r="Q248" s="412">
        <v>812</v>
      </c>
    </row>
    <row r="249" spans="1:17" ht="14.4" customHeight="1" x14ac:dyDescent="0.3">
      <c r="A249" s="407" t="s">
        <v>4454</v>
      </c>
      <c r="B249" s="408" t="s">
        <v>4264</v>
      </c>
      <c r="C249" s="408" t="s">
        <v>4265</v>
      </c>
      <c r="D249" s="408" t="s">
        <v>4286</v>
      </c>
      <c r="E249" s="408" t="s">
        <v>4287</v>
      </c>
      <c r="F249" s="411"/>
      <c r="G249" s="411"/>
      <c r="H249" s="411"/>
      <c r="I249" s="411"/>
      <c r="J249" s="411"/>
      <c r="K249" s="411"/>
      <c r="L249" s="411"/>
      <c r="M249" s="411"/>
      <c r="N249" s="411">
        <v>1</v>
      </c>
      <c r="O249" s="411">
        <v>167</v>
      </c>
      <c r="P249" s="493"/>
      <c r="Q249" s="412">
        <v>167</v>
      </c>
    </row>
    <row r="250" spans="1:17" ht="14.4" customHeight="1" x14ac:dyDescent="0.3">
      <c r="A250" s="407" t="s">
        <v>4454</v>
      </c>
      <c r="B250" s="408" t="s">
        <v>4264</v>
      </c>
      <c r="C250" s="408" t="s">
        <v>4265</v>
      </c>
      <c r="D250" s="408" t="s">
        <v>4288</v>
      </c>
      <c r="E250" s="408" t="s">
        <v>4289</v>
      </c>
      <c r="F250" s="411"/>
      <c r="G250" s="411"/>
      <c r="H250" s="411"/>
      <c r="I250" s="411"/>
      <c r="J250" s="411"/>
      <c r="K250" s="411"/>
      <c r="L250" s="411"/>
      <c r="M250" s="411"/>
      <c r="N250" s="411">
        <v>1</v>
      </c>
      <c r="O250" s="411">
        <v>173</v>
      </c>
      <c r="P250" s="493"/>
      <c r="Q250" s="412">
        <v>173</v>
      </c>
    </row>
    <row r="251" spans="1:17" ht="14.4" customHeight="1" x14ac:dyDescent="0.3">
      <c r="A251" s="407" t="s">
        <v>4454</v>
      </c>
      <c r="B251" s="408" t="s">
        <v>4264</v>
      </c>
      <c r="C251" s="408" t="s">
        <v>4265</v>
      </c>
      <c r="D251" s="408" t="s">
        <v>4298</v>
      </c>
      <c r="E251" s="408" t="s">
        <v>4299</v>
      </c>
      <c r="F251" s="411"/>
      <c r="G251" s="411"/>
      <c r="H251" s="411"/>
      <c r="I251" s="411"/>
      <c r="J251" s="411"/>
      <c r="K251" s="411"/>
      <c r="L251" s="411"/>
      <c r="M251" s="411"/>
      <c r="N251" s="411">
        <v>1</v>
      </c>
      <c r="O251" s="411">
        <v>547</v>
      </c>
      <c r="P251" s="493"/>
      <c r="Q251" s="412">
        <v>547</v>
      </c>
    </row>
    <row r="252" spans="1:17" ht="14.4" customHeight="1" x14ac:dyDescent="0.3">
      <c r="A252" s="407" t="s">
        <v>4454</v>
      </c>
      <c r="B252" s="408" t="s">
        <v>4264</v>
      </c>
      <c r="C252" s="408" t="s">
        <v>4265</v>
      </c>
      <c r="D252" s="408" t="s">
        <v>4310</v>
      </c>
      <c r="E252" s="408" t="s">
        <v>4311</v>
      </c>
      <c r="F252" s="411"/>
      <c r="G252" s="411"/>
      <c r="H252" s="411"/>
      <c r="I252" s="411"/>
      <c r="J252" s="411"/>
      <c r="K252" s="411"/>
      <c r="L252" s="411"/>
      <c r="M252" s="411"/>
      <c r="N252" s="411">
        <v>1</v>
      </c>
      <c r="O252" s="411">
        <v>347</v>
      </c>
      <c r="P252" s="493"/>
      <c r="Q252" s="412">
        <v>347</v>
      </c>
    </row>
    <row r="253" spans="1:17" ht="14.4" customHeight="1" x14ac:dyDescent="0.3">
      <c r="A253" s="407" t="s">
        <v>4454</v>
      </c>
      <c r="B253" s="408" t="s">
        <v>4264</v>
      </c>
      <c r="C253" s="408" t="s">
        <v>4265</v>
      </c>
      <c r="D253" s="408" t="s">
        <v>4312</v>
      </c>
      <c r="E253" s="408" t="s">
        <v>4313</v>
      </c>
      <c r="F253" s="411"/>
      <c r="G253" s="411"/>
      <c r="H253" s="411"/>
      <c r="I253" s="411"/>
      <c r="J253" s="411">
        <v>1</v>
      </c>
      <c r="K253" s="411">
        <v>218</v>
      </c>
      <c r="L253" s="411"/>
      <c r="M253" s="411">
        <v>218</v>
      </c>
      <c r="N253" s="411">
        <v>1</v>
      </c>
      <c r="O253" s="411">
        <v>219</v>
      </c>
      <c r="P253" s="493"/>
      <c r="Q253" s="412">
        <v>219</v>
      </c>
    </row>
    <row r="254" spans="1:17" ht="14.4" customHeight="1" x14ac:dyDescent="0.3">
      <c r="A254" s="407" t="s">
        <v>4454</v>
      </c>
      <c r="B254" s="408" t="s">
        <v>4264</v>
      </c>
      <c r="C254" s="408" t="s">
        <v>4265</v>
      </c>
      <c r="D254" s="408" t="s">
        <v>4332</v>
      </c>
      <c r="E254" s="408" t="s">
        <v>4333</v>
      </c>
      <c r="F254" s="411"/>
      <c r="G254" s="411"/>
      <c r="H254" s="411"/>
      <c r="I254" s="411"/>
      <c r="J254" s="411"/>
      <c r="K254" s="411"/>
      <c r="L254" s="411"/>
      <c r="M254" s="411"/>
      <c r="N254" s="411">
        <v>5</v>
      </c>
      <c r="O254" s="411">
        <v>1745</v>
      </c>
      <c r="P254" s="493"/>
      <c r="Q254" s="412">
        <v>349</v>
      </c>
    </row>
    <row r="255" spans="1:17" ht="14.4" customHeight="1" x14ac:dyDescent="0.3">
      <c r="A255" s="407" t="s">
        <v>4454</v>
      </c>
      <c r="B255" s="408" t="s">
        <v>4264</v>
      </c>
      <c r="C255" s="408" t="s">
        <v>4265</v>
      </c>
      <c r="D255" s="408" t="s">
        <v>4342</v>
      </c>
      <c r="E255" s="408" t="s">
        <v>4343</v>
      </c>
      <c r="F255" s="411"/>
      <c r="G255" s="411"/>
      <c r="H255" s="411"/>
      <c r="I255" s="411"/>
      <c r="J255" s="411"/>
      <c r="K255" s="411"/>
      <c r="L255" s="411"/>
      <c r="M255" s="411"/>
      <c r="N255" s="411">
        <v>1</v>
      </c>
      <c r="O255" s="411">
        <v>207</v>
      </c>
      <c r="P255" s="493"/>
      <c r="Q255" s="412">
        <v>207</v>
      </c>
    </row>
    <row r="256" spans="1:17" ht="14.4" customHeight="1" x14ac:dyDescent="0.3">
      <c r="A256" s="407" t="s">
        <v>4454</v>
      </c>
      <c r="B256" s="408" t="s">
        <v>4264</v>
      </c>
      <c r="C256" s="408" t="s">
        <v>4265</v>
      </c>
      <c r="D256" s="408" t="s">
        <v>4344</v>
      </c>
      <c r="E256" s="408" t="s">
        <v>4345</v>
      </c>
      <c r="F256" s="411"/>
      <c r="G256" s="411"/>
      <c r="H256" s="411"/>
      <c r="I256" s="411"/>
      <c r="J256" s="411"/>
      <c r="K256" s="411"/>
      <c r="L256" s="411"/>
      <c r="M256" s="411"/>
      <c r="N256" s="411">
        <v>1</v>
      </c>
      <c r="O256" s="411">
        <v>39</v>
      </c>
      <c r="P256" s="493"/>
      <c r="Q256" s="412">
        <v>39</v>
      </c>
    </row>
    <row r="257" spans="1:17" ht="14.4" customHeight="1" x14ac:dyDescent="0.3">
      <c r="A257" s="407" t="s">
        <v>4454</v>
      </c>
      <c r="B257" s="408" t="s">
        <v>4264</v>
      </c>
      <c r="C257" s="408" t="s">
        <v>4265</v>
      </c>
      <c r="D257" s="408" t="s">
        <v>4348</v>
      </c>
      <c r="E257" s="408" t="s">
        <v>4349</v>
      </c>
      <c r="F257" s="411"/>
      <c r="G257" s="411"/>
      <c r="H257" s="411"/>
      <c r="I257" s="411"/>
      <c r="J257" s="411">
        <v>1</v>
      </c>
      <c r="K257" s="411">
        <v>169</v>
      </c>
      <c r="L257" s="411"/>
      <c r="M257" s="411">
        <v>169</v>
      </c>
      <c r="N257" s="411">
        <v>2</v>
      </c>
      <c r="O257" s="411">
        <v>340</v>
      </c>
      <c r="P257" s="493"/>
      <c r="Q257" s="412">
        <v>170</v>
      </c>
    </row>
    <row r="258" spans="1:17" ht="14.4" customHeight="1" x14ac:dyDescent="0.3">
      <c r="A258" s="407" t="s">
        <v>4454</v>
      </c>
      <c r="B258" s="408" t="s">
        <v>4264</v>
      </c>
      <c r="C258" s="408" t="s">
        <v>4265</v>
      </c>
      <c r="D258" s="408" t="s">
        <v>4354</v>
      </c>
      <c r="E258" s="408" t="s">
        <v>4355</v>
      </c>
      <c r="F258" s="411"/>
      <c r="G258" s="411"/>
      <c r="H258" s="411"/>
      <c r="I258" s="411"/>
      <c r="J258" s="411"/>
      <c r="K258" s="411"/>
      <c r="L258" s="411"/>
      <c r="M258" s="411"/>
      <c r="N258" s="411">
        <v>1</v>
      </c>
      <c r="O258" s="411">
        <v>348</v>
      </c>
      <c r="P258" s="493"/>
      <c r="Q258" s="412">
        <v>348</v>
      </c>
    </row>
    <row r="259" spans="1:17" ht="14.4" customHeight="1" x14ac:dyDescent="0.3">
      <c r="A259" s="407" t="s">
        <v>4454</v>
      </c>
      <c r="B259" s="408" t="s">
        <v>4264</v>
      </c>
      <c r="C259" s="408" t="s">
        <v>4265</v>
      </c>
      <c r="D259" s="408" t="s">
        <v>4356</v>
      </c>
      <c r="E259" s="408" t="s">
        <v>4357</v>
      </c>
      <c r="F259" s="411"/>
      <c r="G259" s="411"/>
      <c r="H259" s="411"/>
      <c r="I259" s="411"/>
      <c r="J259" s="411">
        <v>1</v>
      </c>
      <c r="K259" s="411">
        <v>172</v>
      </c>
      <c r="L259" s="411"/>
      <c r="M259" s="411">
        <v>172</v>
      </c>
      <c r="N259" s="411">
        <v>2</v>
      </c>
      <c r="O259" s="411">
        <v>346</v>
      </c>
      <c r="P259" s="493"/>
      <c r="Q259" s="412">
        <v>173</v>
      </c>
    </row>
    <row r="260" spans="1:17" ht="14.4" customHeight="1" x14ac:dyDescent="0.3">
      <c r="A260" s="407" t="s">
        <v>4454</v>
      </c>
      <c r="B260" s="408" t="s">
        <v>4264</v>
      </c>
      <c r="C260" s="408" t="s">
        <v>4265</v>
      </c>
      <c r="D260" s="408" t="s">
        <v>4376</v>
      </c>
      <c r="E260" s="408" t="s">
        <v>4377</v>
      </c>
      <c r="F260" s="411"/>
      <c r="G260" s="411"/>
      <c r="H260" s="411"/>
      <c r="I260" s="411"/>
      <c r="J260" s="411"/>
      <c r="K260" s="411"/>
      <c r="L260" s="411"/>
      <c r="M260" s="411"/>
      <c r="N260" s="411">
        <v>1</v>
      </c>
      <c r="O260" s="411">
        <v>812</v>
      </c>
      <c r="P260" s="493"/>
      <c r="Q260" s="412">
        <v>812</v>
      </c>
    </row>
    <row r="261" spans="1:17" ht="14.4" customHeight="1" x14ac:dyDescent="0.3">
      <c r="A261" s="407" t="s">
        <v>4454</v>
      </c>
      <c r="B261" s="408" t="s">
        <v>4264</v>
      </c>
      <c r="C261" s="408" t="s">
        <v>4265</v>
      </c>
      <c r="D261" s="408" t="s">
        <v>4380</v>
      </c>
      <c r="E261" s="408" t="s">
        <v>4381</v>
      </c>
      <c r="F261" s="411"/>
      <c r="G261" s="411"/>
      <c r="H261" s="411"/>
      <c r="I261" s="411"/>
      <c r="J261" s="411"/>
      <c r="K261" s="411"/>
      <c r="L261" s="411"/>
      <c r="M261" s="411"/>
      <c r="N261" s="411">
        <v>1</v>
      </c>
      <c r="O261" s="411">
        <v>167</v>
      </c>
      <c r="P261" s="493"/>
      <c r="Q261" s="412">
        <v>167</v>
      </c>
    </row>
    <row r="262" spans="1:17" ht="14.4" customHeight="1" x14ac:dyDescent="0.3">
      <c r="A262" s="407" t="s">
        <v>4454</v>
      </c>
      <c r="B262" s="408" t="s">
        <v>4264</v>
      </c>
      <c r="C262" s="408" t="s">
        <v>4265</v>
      </c>
      <c r="D262" s="408" t="s">
        <v>4400</v>
      </c>
      <c r="E262" s="408" t="s">
        <v>4401</v>
      </c>
      <c r="F262" s="411"/>
      <c r="G262" s="411"/>
      <c r="H262" s="411"/>
      <c r="I262" s="411"/>
      <c r="J262" s="411"/>
      <c r="K262" s="411"/>
      <c r="L262" s="411"/>
      <c r="M262" s="411"/>
      <c r="N262" s="411">
        <v>1</v>
      </c>
      <c r="O262" s="411">
        <v>812</v>
      </c>
      <c r="P262" s="493"/>
      <c r="Q262" s="412">
        <v>812</v>
      </c>
    </row>
    <row r="263" spans="1:17" ht="14.4" customHeight="1" x14ac:dyDescent="0.3">
      <c r="A263" s="407" t="s">
        <v>4454</v>
      </c>
      <c r="B263" s="408" t="s">
        <v>4264</v>
      </c>
      <c r="C263" s="408" t="s">
        <v>4265</v>
      </c>
      <c r="D263" s="408" t="s">
        <v>4455</v>
      </c>
      <c r="E263" s="408" t="s">
        <v>4331</v>
      </c>
      <c r="F263" s="411"/>
      <c r="G263" s="411"/>
      <c r="H263" s="411"/>
      <c r="I263" s="411"/>
      <c r="J263" s="411"/>
      <c r="K263" s="411"/>
      <c r="L263" s="411"/>
      <c r="M263" s="411"/>
      <c r="N263" s="411">
        <v>1</v>
      </c>
      <c r="O263" s="411">
        <v>1668</v>
      </c>
      <c r="P263" s="493"/>
      <c r="Q263" s="412">
        <v>1668</v>
      </c>
    </row>
    <row r="264" spans="1:17" ht="14.4" customHeight="1" x14ac:dyDescent="0.3">
      <c r="A264" s="407" t="s">
        <v>4456</v>
      </c>
      <c r="B264" s="408" t="s">
        <v>4264</v>
      </c>
      <c r="C264" s="408" t="s">
        <v>4265</v>
      </c>
      <c r="D264" s="408" t="s">
        <v>4448</v>
      </c>
      <c r="E264" s="408" t="s">
        <v>4449</v>
      </c>
      <c r="F264" s="411">
        <v>1</v>
      </c>
      <c r="G264" s="411">
        <v>1609</v>
      </c>
      <c r="H264" s="411">
        <v>1</v>
      </c>
      <c r="I264" s="411">
        <v>1609</v>
      </c>
      <c r="J264" s="411"/>
      <c r="K264" s="411"/>
      <c r="L264" s="411"/>
      <c r="M264" s="411"/>
      <c r="N264" s="411"/>
      <c r="O264" s="411"/>
      <c r="P264" s="493"/>
      <c r="Q264" s="412"/>
    </row>
    <row r="265" spans="1:17" ht="14.4" customHeight="1" x14ac:dyDescent="0.3">
      <c r="A265" s="407" t="s">
        <v>4456</v>
      </c>
      <c r="B265" s="408" t="s">
        <v>4264</v>
      </c>
      <c r="C265" s="408" t="s">
        <v>4265</v>
      </c>
      <c r="D265" s="408" t="s">
        <v>4457</v>
      </c>
      <c r="E265" s="408" t="s">
        <v>4458</v>
      </c>
      <c r="F265" s="411">
        <v>5</v>
      </c>
      <c r="G265" s="411">
        <v>8100</v>
      </c>
      <c r="H265" s="411">
        <v>1</v>
      </c>
      <c r="I265" s="411">
        <v>1620</v>
      </c>
      <c r="J265" s="411"/>
      <c r="K265" s="411"/>
      <c r="L265" s="411"/>
      <c r="M265" s="411"/>
      <c r="N265" s="411"/>
      <c r="O265" s="411"/>
      <c r="P265" s="493"/>
      <c r="Q265" s="412"/>
    </row>
    <row r="266" spans="1:17" ht="14.4" customHeight="1" x14ac:dyDescent="0.3">
      <c r="A266" s="407" t="s">
        <v>4456</v>
      </c>
      <c r="B266" s="408" t="s">
        <v>4264</v>
      </c>
      <c r="C266" s="408" t="s">
        <v>4265</v>
      </c>
      <c r="D266" s="408" t="s">
        <v>4268</v>
      </c>
      <c r="E266" s="408" t="s">
        <v>4269</v>
      </c>
      <c r="F266" s="411">
        <v>12</v>
      </c>
      <c r="G266" s="411">
        <v>46368</v>
      </c>
      <c r="H266" s="411">
        <v>1</v>
      </c>
      <c r="I266" s="411">
        <v>3864</v>
      </c>
      <c r="J266" s="411"/>
      <c r="K266" s="411"/>
      <c r="L266" s="411"/>
      <c r="M266" s="411"/>
      <c r="N266" s="411"/>
      <c r="O266" s="411"/>
      <c r="P266" s="493"/>
      <c r="Q266" s="412"/>
    </row>
    <row r="267" spans="1:17" ht="14.4" customHeight="1" x14ac:dyDescent="0.3">
      <c r="A267" s="407" t="s">
        <v>4456</v>
      </c>
      <c r="B267" s="408" t="s">
        <v>4264</v>
      </c>
      <c r="C267" s="408" t="s">
        <v>4265</v>
      </c>
      <c r="D267" s="408" t="s">
        <v>4278</v>
      </c>
      <c r="E267" s="408" t="s">
        <v>4279</v>
      </c>
      <c r="F267" s="411">
        <v>4</v>
      </c>
      <c r="G267" s="411">
        <v>3304</v>
      </c>
      <c r="H267" s="411">
        <v>1</v>
      </c>
      <c r="I267" s="411">
        <v>826</v>
      </c>
      <c r="J267" s="411"/>
      <c r="K267" s="411"/>
      <c r="L267" s="411"/>
      <c r="M267" s="411"/>
      <c r="N267" s="411"/>
      <c r="O267" s="411"/>
      <c r="P267" s="493"/>
      <c r="Q267" s="412"/>
    </row>
    <row r="268" spans="1:17" ht="14.4" customHeight="1" x14ac:dyDescent="0.3">
      <c r="A268" s="407" t="s">
        <v>4456</v>
      </c>
      <c r="B268" s="408" t="s">
        <v>4264</v>
      </c>
      <c r="C268" s="408" t="s">
        <v>4265</v>
      </c>
      <c r="D268" s="408" t="s">
        <v>4286</v>
      </c>
      <c r="E268" s="408" t="s">
        <v>4287</v>
      </c>
      <c r="F268" s="411">
        <v>14</v>
      </c>
      <c r="G268" s="411">
        <v>2324</v>
      </c>
      <c r="H268" s="411">
        <v>1</v>
      </c>
      <c r="I268" s="411">
        <v>166</v>
      </c>
      <c r="J268" s="411">
        <v>4</v>
      </c>
      <c r="K268" s="411">
        <v>665</v>
      </c>
      <c r="L268" s="411">
        <v>0.28614457831325302</v>
      </c>
      <c r="M268" s="411">
        <v>166.25</v>
      </c>
      <c r="N268" s="411">
        <v>5</v>
      </c>
      <c r="O268" s="411">
        <v>835</v>
      </c>
      <c r="P268" s="493">
        <v>0.35929432013769363</v>
      </c>
      <c r="Q268" s="412">
        <v>167</v>
      </c>
    </row>
    <row r="269" spans="1:17" ht="14.4" customHeight="1" x14ac:dyDescent="0.3">
      <c r="A269" s="407" t="s">
        <v>4456</v>
      </c>
      <c r="B269" s="408" t="s">
        <v>4264</v>
      </c>
      <c r="C269" s="408" t="s">
        <v>4265</v>
      </c>
      <c r="D269" s="408" t="s">
        <v>4288</v>
      </c>
      <c r="E269" s="408" t="s">
        <v>4289</v>
      </c>
      <c r="F269" s="411">
        <v>12</v>
      </c>
      <c r="G269" s="411">
        <v>2064</v>
      </c>
      <c r="H269" s="411">
        <v>1</v>
      </c>
      <c r="I269" s="411">
        <v>172</v>
      </c>
      <c r="J269" s="411">
        <v>7</v>
      </c>
      <c r="K269" s="411">
        <v>1207</v>
      </c>
      <c r="L269" s="411">
        <v>0.5847868217054264</v>
      </c>
      <c r="M269" s="411">
        <v>172.42857142857142</v>
      </c>
      <c r="N269" s="411">
        <v>4</v>
      </c>
      <c r="O269" s="411">
        <v>692</v>
      </c>
      <c r="P269" s="493">
        <v>0.33527131782945735</v>
      </c>
      <c r="Q269" s="412">
        <v>173</v>
      </c>
    </row>
    <row r="270" spans="1:17" ht="14.4" customHeight="1" x14ac:dyDescent="0.3">
      <c r="A270" s="407" t="s">
        <v>4456</v>
      </c>
      <c r="B270" s="408" t="s">
        <v>4264</v>
      </c>
      <c r="C270" s="408" t="s">
        <v>4265</v>
      </c>
      <c r="D270" s="408" t="s">
        <v>4290</v>
      </c>
      <c r="E270" s="408" t="s">
        <v>4291</v>
      </c>
      <c r="F270" s="411"/>
      <c r="G270" s="411"/>
      <c r="H270" s="411"/>
      <c r="I270" s="411"/>
      <c r="J270" s="411"/>
      <c r="K270" s="411"/>
      <c r="L270" s="411"/>
      <c r="M270" s="411"/>
      <c r="N270" s="411">
        <v>1</v>
      </c>
      <c r="O270" s="411">
        <v>351</v>
      </c>
      <c r="P270" s="493"/>
      <c r="Q270" s="412">
        <v>351</v>
      </c>
    </row>
    <row r="271" spans="1:17" ht="14.4" customHeight="1" x14ac:dyDescent="0.3">
      <c r="A271" s="407" t="s">
        <v>4456</v>
      </c>
      <c r="B271" s="408" t="s">
        <v>4264</v>
      </c>
      <c r="C271" s="408" t="s">
        <v>4265</v>
      </c>
      <c r="D271" s="408" t="s">
        <v>4298</v>
      </c>
      <c r="E271" s="408" t="s">
        <v>4299</v>
      </c>
      <c r="F271" s="411">
        <v>2</v>
      </c>
      <c r="G271" s="411">
        <v>1090</v>
      </c>
      <c r="H271" s="411">
        <v>1</v>
      </c>
      <c r="I271" s="411">
        <v>545</v>
      </c>
      <c r="J271" s="411">
        <v>2</v>
      </c>
      <c r="K271" s="411">
        <v>1092</v>
      </c>
      <c r="L271" s="411">
        <v>1.001834862385321</v>
      </c>
      <c r="M271" s="411">
        <v>546</v>
      </c>
      <c r="N271" s="411">
        <v>1</v>
      </c>
      <c r="O271" s="411">
        <v>547</v>
      </c>
      <c r="P271" s="493">
        <v>0.50183486238532105</v>
      </c>
      <c r="Q271" s="412">
        <v>547</v>
      </c>
    </row>
    <row r="272" spans="1:17" ht="14.4" customHeight="1" x14ac:dyDescent="0.3">
      <c r="A272" s="407" t="s">
        <v>4456</v>
      </c>
      <c r="B272" s="408" t="s">
        <v>4264</v>
      </c>
      <c r="C272" s="408" t="s">
        <v>4265</v>
      </c>
      <c r="D272" s="408" t="s">
        <v>4304</v>
      </c>
      <c r="E272" s="408" t="s">
        <v>4305</v>
      </c>
      <c r="F272" s="411">
        <v>1</v>
      </c>
      <c r="G272" s="411">
        <v>674</v>
      </c>
      <c r="H272" s="411">
        <v>1</v>
      </c>
      <c r="I272" s="411">
        <v>674</v>
      </c>
      <c r="J272" s="411">
        <v>1</v>
      </c>
      <c r="K272" s="411">
        <v>675</v>
      </c>
      <c r="L272" s="411">
        <v>1.0014836795252227</v>
      </c>
      <c r="M272" s="411">
        <v>675</v>
      </c>
      <c r="N272" s="411"/>
      <c r="O272" s="411"/>
      <c r="P272" s="493"/>
      <c r="Q272" s="412"/>
    </row>
    <row r="273" spans="1:17" ht="14.4" customHeight="1" x14ac:dyDescent="0.3">
      <c r="A273" s="407" t="s">
        <v>4456</v>
      </c>
      <c r="B273" s="408" t="s">
        <v>4264</v>
      </c>
      <c r="C273" s="408" t="s">
        <v>4265</v>
      </c>
      <c r="D273" s="408" t="s">
        <v>4306</v>
      </c>
      <c r="E273" s="408" t="s">
        <v>4307</v>
      </c>
      <c r="F273" s="411"/>
      <c r="G273" s="411"/>
      <c r="H273" s="411"/>
      <c r="I273" s="411"/>
      <c r="J273" s="411"/>
      <c r="K273" s="411"/>
      <c r="L273" s="411"/>
      <c r="M273" s="411"/>
      <c r="N273" s="411">
        <v>1</v>
      </c>
      <c r="O273" s="411">
        <v>511</v>
      </c>
      <c r="P273" s="493"/>
      <c r="Q273" s="412">
        <v>511</v>
      </c>
    </row>
    <row r="274" spans="1:17" ht="14.4" customHeight="1" x14ac:dyDescent="0.3">
      <c r="A274" s="407" t="s">
        <v>4456</v>
      </c>
      <c r="B274" s="408" t="s">
        <v>4264</v>
      </c>
      <c r="C274" s="408" t="s">
        <v>4265</v>
      </c>
      <c r="D274" s="408" t="s">
        <v>4308</v>
      </c>
      <c r="E274" s="408" t="s">
        <v>4309</v>
      </c>
      <c r="F274" s="411"/>
      <c r="G274" s="411"/>
      <c r="H274" s="411"/>
      <c r="I274" s="411"/>
      <c r="J274" s="411"/>
      <c r="K274" s="411"/>
      <c r="L274" s="411"/>
      <c r="M274" s="411"/>
      <c r="N274" s="411">
        <v>1</v>
      </c>
      <c r="O274" s="411">
        <v>421</v>
      </c>
      <c r="P274" s="493"/>
      <c r="Q274" s="412">
        <v>421</v>
      </c>
    </row>
    <row r="275" spans="1:17" ht="14.4" customHeight="1" x14ac:dyDescent="0.3">
      <c r="A275" s="407" t="s">
        <v>4456</v>
      </c>
      <c r="B275" s="408" t="s">
        <v>4264</v>
      </c>
      <c r="C275" s="408" t="s">
        <v>4265</v>
      </c>
      <c r="D275" s="408" t="s">
        <v>4310</v>
      </c>
      <c r="E275" s="408" t="s">
        <v>4311</v>
      </c>
      <c r="F275" s="411">
        <v>4</v>
      </c>
      <c r="G275" s="411">
        <v>1376</v>
      </c>
      <c r="H275" s="411">
        <v>1</v>
      </c>
      <c r="I275" s="411">
        <v>344</v>
      </c>
      <c r="J275" s="411">
        <v>2</v>
      </c>
      <c r="K275" s="411">
        <v>692</v>
      </c>
      <c r="L275" s="411">
        <v>0.50290697674418605</v>
      </c>
      <c r="M275" s="411">
        <v>346</v>
      </c>
      <c r="N275" s="411">
        <v>2</v>
      </c>
      <c r="O275" s="411">
        <v>694</v>
      </c>
      <c r="P275" s="493">
        <v>0.50436046511627908</v>
      </c>
      <c r="Q275" s="412">
        <v>347</v>
      </c>
    </row>
    <row r="276" spans="1:17" ht="14.4" customHeight="1" x14ac:dyDescent="0.3">
      <c r="A276" s="407" t="s">
        <v>4456</v>
      </c>
      <c r="B276" s="408" t="s">
        <v>4264</v>
      </c>
      <c r="C276" s="408" t="s">
        <v>4265</v>
      </c>
      <c r="D276" s="408" t="s">
        <v>4312</v>
      </c>
      <c r="E276" s="408" t="s">
        <v>4313</v>
      </c>
      <c r="F276" s="411">
        <v>12</v>
      </c>
      <c r="G276" s="411">
        <v>2604</v>
      </c>
      <c r="H276" s="411">
        <v>1</v>
      </c>
      <c r="I276" s="411">
        <v>217</v>
      </c>
      <c r="J276" s="411"/>
      <c r="K276" s="411"/>
      <c r="L276" s="411"/>
      <c r="M276" s="411"/>
      <c r="N276" s="411"/>
      <c r="O276" s="411"/>
      <c r="P276" s="493"/>
      <c r="Q276" s="412"/>
    </row>
    <row r="277" spans="1:17" ht="14.4" customHeight="1" x14ac:dyDescent="0.3">
      <c r="A277" s="407" t="s">
        <v>4456</v>
      </c>
      <c r="B277" s="408" t="s">
        <v>4264</v>
      </c>
      <c r="C277" s="408" t="s">
        <v>4265</v>
      </c>
      <c r="D277" s="408" t="s">
        <v>4314</v>
      </c>
      <c r="E277" s="408" t="s">
        <v>4315</v>
      </c>
      <c r="F277" s="411">
        <v>8</v>
      </c>
      <c r="G277" s="411">
        <v>3976</v>
      </c>
      <c r="H277" s="411">
        <v>1</v>
      </c>
      <c r="I277" s="411">
        <v>497</v>
      </c>
      <c r="J277" s="411"/>
      <c r="K277" s="411"/>
      <c r="L277" s="411"/>
      <c r="M277" s="411"/>
      <c r="N277" s="411"/>
      <c r="O277" s="411"/>
      <c r="P277" s="493"/>
      <c r="Q277" s="412"/>
    </row>
    <row r="278" spans="1:17" ht="14.4" customHeight="1" x14ac:dyDescent="0.3">
      <c r="A278" s="407" t="s">
        <v>4456</v>
      </c>
      <c r="B278" s="408" t="s">
        <v>4264</v>
      </c>
      <c r="C278" s="408" t="s">
        <v>4265</v>
      </c>
      <c r="D278" s="408" t="s">
        <v>4316</v>
      </c>
      <c r="E278" s="408" t="s">
        <v>4317</v>
      </c>
      <c r="F278" s="411">
        <v>1</v>
      </c>
      <c r="G278" s="411">
        <v>145</v>
      </c>
      <c r="H278" s="411">
        <v>1</v>
      </c>
      <c r="I278" s="411">
        <v>145</v>
      </c>
      <c r="J278" s="411"/>
      <c r="K278" s="411"/>
      <c r="L278" s="411"/>
      <c r="M278" s="411"/>
      <c r="N278" s="411"/>
      <c r="O278" s="411"/>
      <c r="P278" s="493"/>
      <c r="Q278" s="412"/>
    </row>
    <row r="279" spans="1:17" ht="14.4" customHeight="1" x14ac:dyDescent="0.3">
      <c r="A279" s="407" t="s">
        <v>4456</v>
      </c>
      <c r="B279" s="408" t="s">
        <v>4264</v>
      </c>
      <c r="C279" s="408" t="s">
        <v>4265</v>
      </c>
      <c r="D279" s="408" t="s">
        <v>4318</v>
      </c>
      <c r="E279" s="408" t="s">
        <v>4319</v>
      </c>
      <c r="F279" s="411"/>
      <c r="G279" s="411"/>
      <c r="H279" s="411"/>
      <c r="I279" s="411"/>
      <c r="J279" s="411">
        <v>1</v>
      </c>
      <c r="K279" s="411">
        <v>238</v>
      </c>
      <c r="L279" s="411"/>
      <c r="M279" s="411">
        <v>238</v>
      </c>
      <c r="N279" s="411"/>
      <c r="O279" s="411"/>
      <c r="P279" s="493"/>
      <c r="Q279" s="412"/>
    </row>
    <row r="280" spans="1:17" ht="14.4" customHeight="1" x14ac:dyDescent="0.3">
      <c r="A280" s="407" t="s">
        <v>4456</v>
      </c>
      <c r="B280" s="408" t="s">
        <v>4264</v>
      </c>
      <c r="C280" s="408" t="s">
        <v>4265</v>
      </c>
      <c r="D280" s="408" t="s">
        <v>4320</v>
      </c>
      <c r="E280" s="408" t="s">
        <v>4321</v>
      </c>
      <c r="F280" s="411">
        <v>2</v>
      </c>
      <c r="G280" s="411">
        <v>220</v>
      </c>
      <c r="H280" s="411">
        <v>1</v>
      </c>
      <c r="I280" s="411">
        <v>110</v>
      </c>
      <c r="J280" s="411">
        <v>1</v>
      </c>
      <c r="K280" s="411">
        <v>111</v>
      </c>
      <c r="L280" s="411">
        <v>0.50454545454545452</v>
      </c>
      <c r="M280" s="411">
        <v>111</v>
      </c>
      <c r="N280" s="411"/>
      <c r="O280" s="411"/>
      <c r="P280" s="493"/>
      <c r="Q280" s="412"/>
    </row>
    <row r="281" spans="1:17" ht="14.4" customHeight="1" x14ac:dyDescent="0.3">
      <c r="A281" s="407" t="s">
        <v>4456</v>
      </c>
      <c r="B281" s="408" t="s">
        <v>4264</v>
      </c>
      <c r="C281" s="408" t="s">
        <v>4265</v>
      </c>
      <c r="D281" s="408" t="s">
        <v>4322</v>
      </c>
      <c r="E281" s="408" t="s">
        <v>4323</v>
      </c>
      <c r="F281" s="411">
        <v>2</v>
      </c>
      <c r="G281" s="411">
        <v>656</v>
      </c>
      <c r="H281" s="411">
        <v>1</v>
      </c>
      <c r="I281" s="411">
        <v>328</v>
      </c>
      <c r="J281" s="411"/>
      <c r="K281" s="411"/>
      <c r="L281" s="411"/>
      <c r="M281" s="411"/>
      <c r="N281" s="411"/>
      <c r="O281" s="411"/>
      <c r="P281" s="493"/>
      <c r="Q281" s="412"/>
    </row>
    <row r="282" spans="1:17" ht="14.4" customHeight="1" x14ac:dyDescent="0.3">
      <c r="A282" s="407" t="s">
        <v>4456</v>
      </c>
      <c r="B282" s="408" t="s">
        <v>4264</v>
      </c>
      <c r="C282" s="408" t="s">
        <v>4265</v>
      </c>
      <c r="D282" s="408" t="s">
        <v>4324</v>
      </c>
      <c r="E282" s="408" t="s">
        <v>4325</v>
      </c>
      <c r="F282" s="411">
        <v>1</v>
      </c>
      <c r="G282" s="411">
        <v>310</v>
      </c>
      <c r="H282" s="411">
        <v>1</v>
      </c>
      <c r="I282" s="411">
        <v>310</v>
      </c>
      <c r="J282" s="411"/>
      <c r="K282" s="411"/>
      <c r="L282" s="411"/>
      <c r="M282" s="411"/>
      <c r="N282" s="411"/>
      <c r="O282" s="411"/>
      <c r="P282" s="493"/>
      <c r="Q282" s="412"/>
    </row>
    <row r="283" spans="1:17" ht="14.4" customHeight="1" x14ac:dyDescent="0.3">
      <c r="A283" s="407" t="s">
        <v>4456</v>
      </c>
      <c r="B283" s="408" t="s">
        <v>4264</v>
      </c>
      <c r="C283" s="408" t="s">
        <v>4265</v>
      </c>
      <c r="D283" s="408" t="s">
        <v>4326</v>
      </c>
      <c r="E283" s="408" t="s">
        <v>4327</v>
      </c>
      <c r="F283" s="411">
        <v>34</v>
      </c>
      <c r="G283" s="411">
        <v>782</v>
      </c>
      <c r="H283" s="411">
        <v>1</v>
      </c>
      <c r="I283" s="411">
        <v>23</v>
      </c>
      <c r="J283" s="411"/>
      <c r="K283" s="411"/>
      <c r="L283" s="411"/>
      <c r="M283" s="411"/>
      <c r="N283" s="411"/>
      <c r="O283" s="411"/>
      <c r="P283" s="493"/>
      <c r="Q283" s="412"/>
    </row>
    <row r="284" spans="1:17" ht="14.4" customHeight="1" x14ac:dyDescent="0.3">
      <c r="A284" s="407" t="s">
        <v>4456</v>
      </c>
      <c r="B284" s="408" t="s">
        <v>4264</v>
      </c>
      <c r="C284" s="408" t="s">
        <v>4265</v>
      </c>
      <c r="D284" s="408" t="s">
        <v>4328</v>
      </c>
      <c r="E284" s="408" t="s">
        <v>4329</v>
      </c>
      <c r="F284" s="411">
        <v>2</v>
      </c>
      <c r="G284" s="411">
        <v>32</v>
      </c>
      <c r="H284" s="411">
        <v>1</v>
      </c>
      <c r="I284" s="411">
        <v>16</v>
      </c>
      <c r="J284" s="411">
        <v>1</v>
      </c>
      <c r="K284" s="411">
        <v>16</v>
      </c>
      <c r="L284" s="411">
        <v>0.5</v>
      </c>
      <c r="M284" s="411">
        <v>16</v>
      </c>
      <c r="N284" s="411">
        <v>1</v>
      </c>
      <c r="O284" s="411">
        <v>16</v>
      </c>
      <c r="P284" s="493">
        <v>0.5</v>
      </c>
      <c r="Q284" s="412">
        <v>16</v>
      </c>
    </row>
    <row r="285" spans="1:17" ht="14.4" customHeight="1" x14ac:dyDescent="0.3">
      <c r="A285" s="407" t="s">
        <v>4456</v>
      </c>
      <c r="B285" s="408" t="s">
        <v>4264</v>
      </c>
      <c r="C285" s="408" t="s">
        <v>4265</v>
      </c>
      <c r="D285" s="408" t="s">
        <v>4332</v>
      </c>
      <c r="E285" s="408" t="s">
        <v>4333</v>
      </c>
      <c r="F285" s="411">
        <v>40</v>
      </c>
      <c r="G285" s="411">
        <v>13920</v>
      </c>
      <c r="H285" s="411">
        <v>1</v>
      </c>
      <c r="I285" s="411">
        <v>348</v>
      </c>
      <c r="J285" s="411">
        <v>9</v>
      </c>
      <c r="K285" s="411">
        <v>3132</v>
      </c>
      <c r="L285" s="411">
        <v>0.22500000000000001</v>
      </c>
      <c r="M285" s="411">
        <v>348</v>
      </c>
      <c r="N285" s="411">
        <v>17</v>
      </c>
      <c r="O285" s="411">
        <v>5933</v>
      </c>
      <c r="P285" s="493">
        <v>0.4262212643678161</v>
      </c>
      <c r="Q285" s="412">
        <v>349</v>
      </c>
    </row>
    <row r="286" spans="1:17" ht="14.4" customHeight="1" x14ac:dyDescent="0.3">
      <c r="A286" s="407" t="s">
        <v>4456</v>
      </c>
      <c r="B286" s="408" t="s">
        <v>4264</v>
      </c>
      <c r="C286" s="408" t="s">
        <v>4265</v>
      </c>
      <c r="D286" s="408" t="s">
        <v>4334</v>
      </c>
      <c r="E286" s="408" t="s">
        <v>4335</v>
      </c>
      <c r="F286" s="411">
        <v>12</v>
      </c>
      <c r="G286" s="411">
        <v>14940</v>
      </c>
      <c r="H286" s="411">
        <v>1</v>
      </c>
      <c r="I286" s="411">
        <v>1245</v>
      </c>
      <c r="J286" s="411"/>
      <c r="K286" s="411"/>
      <c r="L286" s="411"/>
      <c r="M286" s="411"/>
      <c r="N286" s="411"/>
      <c r="O286" s="411"/>
      <c r="P286" s="493"/>
      <c r="Q286" s="412"/>
    </row>
    <row r="287" spans="1:17" ht="14.4" customHeight="1" x14ac:dyDescent="0.3">
      <c r="A287" s="407" t="s">
        <v>4456</v>
      </c>
      <c r="B287" s="408" t="s">
        <v>4264</v>
      </c>
      <c r="C287" s="408" t="s">
        <v>4265</v>
      </c>
      <c r="D287" s="408" t="s">
        <v>4336</v>
      </c>
      <c r="E287" s="408" t="s">
        <v>4337</v>
      </c>
      <c r="F287" s="411">
        <v>2</v>
      </c>
      <c r="G287" s="411">
        <v>294</v>
      </c>
      <c r="H287" s="411">
        <v>1</v>
      </c>
      <c r="I287" s="411">
        <v>147</v>
      </c>
      <c r="J287" s="411"/>
      <c r="K287" s="411"/>
      <c r="L287" s="411"/>
      <c r="M287" s="411"/>
      <c r="N287" s="411">
        <v>2</v>
      </c>
      <c r="O287" s="411">
        <v>296</v>
      </c>
      <c r="P287" s="493">
        <v>1.0068027210884354</v>
      </c>
      <c r="Q287" s="412">
        <v>148</v>
      </c>
    </row>
    <row r="288" spans="1:17" ht="14.4" customHeight="1" x14ac:dyDescent="0.3">
      <c r="A288" s="407" t="s">
        <v>4456</v>
      </c>
      <c r="B288" s="408" t="s">
        <v>4264</v>
      </c>
      <c r="C288" s="408" t="s">
        <v>4265</v>
      </c>
      <c r="D288" s="408" t="s">
        <v>4342</v>
      </c>
      <c r="E288" s="408" t="s">
        <v>4343</v>
      </c>
      <c r="F288" s="411">
        <v>2</v>
      </c>
      <c r="G288" s="411">
        <v>408</v>
      </c>
      <c r="H288" s="411">
        <v>1</v>
      </c>
      <c r="I288" s="411">
        <v>204</v>
      </c>
      <c r="J288" s="411">
        <v>2</v>
      </c>
      <c r="K288" s="411">
        <v>412</v>
      </c>
      <c r="L288" s="411">
        <v>1.0098039215686274</v>
      </c>
      <c r="M288" s="411">
        <v>206</v>
      </c>
      <c r="N288" s="411">
        <v>2</v>
      </c>
      <c r="O288" s="411">
        <v>414</v>
      </c>
      <c r="P288" s="493">
        <v>1.0147058823529411</v>
      </c>
      <c r="Q288" s="412">
        <v>207</v>
      </c>
    </row>
    <row r="289" spans="1:17" ht="14.4" customHeight="1" x14ac:dyDescent="0.3">
      <c r="A289" s="407" t="s">
        <v>4456</v>
      </c>
      <c r="B289" s="408" t="s">
        <v>4264</v>
      </c>
      <c r="C289" s="408" t="s">
        <v>4265</v>
      </c>
      <c r="D289" s="408" t="s">
        <v>4344</v>
      </c>
      <c r="E289" s="408" t="s">
        <v>4345</v>
      </c>
      <c r="F289" s="411">
        <v>3</v>
      </c>
      <c r="G289" s="411">
        <v>114</v>
      </c>
      <c r="H289" s="411">
        <v>1</v>
      </c>
      <c r="I289" s="411">
        <v>38</v>
      </c>
      <c r="J289" s="411">
        <v>3</v>
      </c>
      <c r="K289" s="411">
        <v>115</v>
      </c>
      <c r="L289" s="411">
        <v>1.0087719298245614</v>
      </c>
      <c r="M289" s="411">
        <v>38.333333333333336</v>
      </c>
      <c r="N289" s="411">
        <v>1</v>
      </c>
      <c r="O289" s="411">
        <v>39</v>
      </c>
      <c r="P289" s="493">
        <v>0.34210526315789475</v>
      </c>
      <c r="Q289" s="412">
        <v>39</v>
      </c>
    </row>
    <row r="290" spans="1:17" ht="14.4" customHeight="1" x14ac:dyDescent="0.3">
      <c r="A290" s="407" t="s">
        <v>4456</v>
      </c>
      <c r="B290" s="408" t="s">
        <v>4264</v>
      </c>
      <c r="C290" s="408" t="s">
        <v>4265</v>
      </c>
      <c r="D290" s="408" t="s">
        <v>4348</v>
      </c>
      <c r="E290" s="408" t="s">
        <v>4349</v>
      </c>
      <c r="F290" s="411">
        <v>13</v>
      </c>
      <c r="G290" s="411">
        <v>2197</v>
      </c>
      <c r="H290" s="411">
        <v>1</v>
      </c>
      <c r="I290" s="411">
        <v>169</v>
      </c>
      <c r="J290" s="411">
        <v>4</v>
      </c>
      <c r="K290" s="411">
        <v>677</v>
      </c>
      <c r="L290" s="411">
        <v>0.30814747382794722</v>
      </c>
      <c r="M290" s="411">
        <v>169.25</v>
      </c>
      <c r="N290" s="411">
        <v>5</v>
      </c>
      <c r="O290" s="411">
        <v>850</v>
      </c>
      <c r="P290" s="493">
        <v>0.38689121529358217</v>
      </c>
      <c r="Q290" s="412">
        <v>170</v>
      </c>
    </row>
    <row r="291" spans="1:17" ht="14.4" customHeight="1" x14ac:dyDescent="0.3">
      <c r="A291" s="407" t="s">
        <v>4456</v>
      </c>
      <c r="B291" s="408" t="s">
        <v>4264</v>
      </c>
      <c r="C291" s="408" t="s">
        <v>4265</v>
      </c>
      <c r="D291" s="408" t="s">
        <v>4352</v>
      </c>
      <c r="E291" s="408" t="s">
        <v>4353</v>
      </c>
      <c r="F291" s="411">
        <v>1</v>
      </c>
      <c r="G291" s="411">
        <v>686</v>
      </c>
      <c r="H291" s="411">
        <v>1</v>
      </c>
      <c r="I291" s="411">
        <v>686</v>
      </c>
      <c r="J291" s="411">
        <v>2</v>
      </c>
      <c r="K291" s="411">
        <v>1374</v>
      </c>
      <c r="L291" s="411">
        <v>2.0029154518950438</v>
      </c>
      <c r="M291" s="411">
        <v>687</v>
      </c>
      <c r="N291" s="411"/>
      <c r="O291" s="411"/>
      <c r="P291" s="493"/>
      <c r="Q291" s="412"/>
    </row>
    <row r="292" spans="1:17" ht="14.4" customHeight="1" x14ac:dyDescent="0.3">
      <c r="A292" s="407" t="s">
        <v>4456</v>
      </c>
      <c r="B292" s="408" t="s">
        <v>4264</v>
      </c>
      <c r="C292" s="408" t="s">
        <v>4265</v>
      </c>
      <c r="D292" s="408" t="s">
        <v>4354</v>
      </c>
      <c r="E292" s="408" t="s">
        <v>4355</v>
      </c>
      <c r="F292" s="411">
        <v>4</v>
      </c>
      <c r="G292" s="411">
        <v>1388</v>
      </c>
      <c r="H292" s="411">
        <v>1</v>
      </c>
      <c r="I292" s="411">
        <v>347</v>
      </c>
      <c r="J292" s="411">
        <v>2</v>
      </c>
      <c r="K292" s="411">
        <v>695</v>
      </c>
      <c r="L292" s="411">
        <v>0.50072046109510082</v>
      </c>
      <c r="M292" s="411">
        <v>347.5</v>
      </c>
      <c r="N292" s="411">
        <v>2</v>
      </c>
      <c r="O292" s="411">
        <v>696</v>
      </c>
      <c r="P292" s="493">
        <v>0.50144092219020175</v>
      </c>
      <c r="Q292" s="412">
        <v>348</v>
      </c>
    </row>
    <row r="293" spans="1:17" ht="14.4" customHeight="1" x14ac:dyDescent="0.3">
      <c r="A293" s="407" t="s">
        <v>4456</v>
      </c>
      <c r="B293" s="408" t="s">
        <v>4264</v>
      </c>
      <c r="C293" s="408" t="s">
        <v>4265</v>
      </c>
      <c r="D293" s="408" t="s">
        <v>4356</v>
      </c>
      <c r="E293" s="408" t="s">
        <v>4357</v>
      </c>
      <c r="F293" s="411">
        <v>12</v>
      </c>
      <c r="G293" s="411">
        <v>2064</v>
      </c>
      <c r="H293" s="411">
        <v>1</v>
      </c>
      <c r="I293" s="411">
        <v>172</v>
      </c>
      <c r="J293" s="411">
        <v>4</v>
      </c>
      <c r="K293" s="411">
        <v>689</v>
      </c>
      <c r="L293" s="411">
        <v>0.33381782945736432</v>
      </c>
      <c r="M293" s="411">
        <v>172.25</v>
      </c>
      <c r="N293" s="411">
        <v>5</v>
      </c>
      <c r="O293" s="411">
        <v>865</v>
      </c>
      <c r="P293" s="493">
        <v>0.41908914728682173</v>
      </c>
      <c r="Q293" s="412">
        <v>173</v>
      </c>
    </row>
    <row r="294" spans="1:17" ht="14.4" customHeight="1" x14ac:dyDescent="0.3">
      <c r="A294" s="407" t="s">
        <v>4456</v>
      </c>
      <c r="B294" s="408" t="s">
        <v>4264</v>
      </c>
      <c r="C294" s="408" t="s">
        <v>4265</v>
      </c>
      <c r="D294" s="408" t="s">
        <v>4364</v>
      </c>
      <c r="E294" s="408" t="s">
        <v>4365</v>
      </c>
      <c r="F294" s="411">
        <v>250</v>
      </c>
      <c r="G294" s="411">
        <v>106000</v>
      </c>
      <c r="H294" s="411">
        <v>1</v>
      </c>
      <c r="I294" s="411">
        <v>424</v>
      </c>
      <c r="J294" s="411"/>
      <c r="K294" s="411"/>
      <c r="L294" s="411"/>
      <c r="M294" s="411"/>
      <c r="N294" s="411"/>
      <c r="O294" s="411"/>
      <c r="P294" s="493"/>
      <c r="Q294" s="412"/>
    </row>
    <row r="295" spans="1:17" ht="14.4" customHeight="1" x14ac:dyDescent="0.3">
      <c r="A295" s="407" t="s">
        <v>4456</v>
      </c>
      <c r="B295" s="408" t="s">
        <v>4264</v>
      </c>
      <c r="C295" s="408" t="s">
        <v>4265</v>
      </c>
      <c r="D295" s="408" t="s">
        <v>4368</v>
      </c>
      <c r="E295" s="408" t="s">
        <v>4369</v>
      </c>
      <c r="F295" s="411"/>
      <c r="G295" s="411"/>
      <c r="H295" s="411"/>
      <c r="I295" s="411"/>
      <c r="J295" s="411"/>
      <c r="K295" s="411"/>
      <c r="L295" s="411"/>
      <c r="M295" s="411"/>
      <c r="N295" s="411">
        <v>1</v>
      </c>
      <c r="O295" s="411">
        <v>692</v>
      </c>
      <c r="P295" s="493"/>
      <c r="Q295" s="412">
        <v>692</v>
      </c>
    </row>
    <row r="296" spans="1:17" ht="14.4" customHeight="1" x14ac:dyDescent="0.3">
      <c r="A296" s="407" t="s">
        <v>4456</v>
      </c>
      <c r="B296" s="408" t="s">
        <v>4264</v>
      </c>
      <c r="C296" s="408" t="s">
        <v>4265</v>
      </c>
      <c r="D296" s="408" t="s">
        <v>4370</v>
      </c>
      <c r="E296" s="408" t="s">
        <v>4371</v>
      </c>
      <c r="F296" s="411">
        <v>1</v>
      </c>
      <c r="G296" s="411">
        <v>674</v>
      </c>
      <c r="H296" s="411">
        <v>1</v>
      </c>
      <c r="I296" s="411">
        <v>674</v>
      </c>
      <c r="J296" s="411">
        <v>1</v>
      </c>
      <c r="K296" s="411">
        <v>675</v>
      </c>
      <c r="L296" s="411">
        <v>1.0014836795252227</v>
      </c>
      <c r="M296" s="411">
        <v>675</v>
      </c>
      <c r="N296" s="411"/>
      <c r="O296" s="411"/>
      <c r="P296" s="493"/>
      <c r="Q296" s="412"/>
    </row>
    <row r="297" spans="1:17" ht="14.4" customHeight="1" x14ac:dyDescent="0.3">
      <c r="A297" s="407" t="s">
        <v>4456</v>
      </c>
      <c r="B297" s="408" t="s">
        <v>4264</v>
      </c>
      <c r="C297" s="408" t="s">
        <v>4265</v>
      </c>
      <c r="D297" s="408" t="s">
        <v>4372</v>
      </c>
      <c r="E297" s="408" t="s">
        <v>4373</v>
      </c>
      <c r="F297" s="411"/>
      <c r="G297" s="411"/>
      <c r="H297" s="411"/>
      <c r="I297" s="411"/>
      <c r="J297" s="411">
        <v>2</v>
      </c>
      <c r="K297" s="411">
        <v>948</v>
      </c>
      <c r="L297" s="411"/>
      <c r="M297" s="411">
        <v>474</v>
      </c>
      <c r="N297" s="411">
        <v>1</v>
      </c>
      <c r="O297" s="411">
        <v>475</v>
      </c>
      <c r="P297" s="493"/>
      <c r="Q297" s="412">
        <v>475</v>
      </c>
    </row>
    <row r="298" spans="1:17" ht="14.4" customHeight="1" x14ac:dyDescent="0.3">
      <c r="A298" s="407" t="s">
        <v>4456</v>
      </c>
      <c r="B298" s="408" t="s">
        <v>4264</v>
      </c>
      <c r="C298" s="408" t="s">
        <v>4265</v>
      </c>
      <c r="D298" s="408" t="s">
        <v>4374</v>
      </c>
      <c r="E298" s="408" t="s">
        <v>4375</v>
      </c>
      <c r="F298" s="411"/>
      <c r="G298" s="411"/>
      <c r="H298" s="411"/>
      <c r="I298" s="411"/>
      <c r="J298" s="411"/>
      <c r="K298" s="411"/>
      <c r="L298" s="411"/>
      <c r="M298" s="411"/>
      <c r="N298" s="411">
        <v>1</v>
      </c>
      <c r="O298" s="411">
        <v>289</v>
      </c>
      <c r="P298" s="493"/>
      <c r="Q298" s="412">
        <v>289</v>
      </c>
    </row>
    <row r="299" spans="1:17" ht="14.4" customHeight="1" x14ac:dyDescent="0.3">
      <c r="A299" s="407" t="s">
        <v>4456</v>
      </c>
      <c r="B299" s="408" t="s">
        <v>4264</v>
      </c>
      <c r="C299" s="408" t="s">
        <v>4265</v>
      </c>
      <c r="D299" s="408" t="s">
        <v>4378</v>
      </c>
      <c r="E299" s="408" t="s">
        <v>4379</v>
      </c>
      <c r="F299" s="411">
        <v>250</v>
      </c>
      <c r="G299" s="411">
        <v>250500</v>
      </c>
      <c r="H299" s="411">
        <v>1</v>
      </c>
      <c r="I299" s="411">
        <v>1002</v>
      </c>
      <c r="J299" s="411"/>
      <c r="K299" s="411"/>
      <c r="L299" s="411"/>
      <c r="M299" s="411"/>
      <c r="N299" s="411"/>
      <c r="O299" s="411"/>
      <c r="P299" s="493"/>
      <c r="Q299" s="412"/>
    </row>
    <row r="300" spans="1:17" ht="14.4" customHeight="1" x14ac:dyDescent="0.3">
      <c r="A300" s="407" t="s">
        <v>4456</v>
      </c>
      <c r="B300" s="408" t="s">
        <v>4264</v>
      </c>
      <c r="C300" s="408" t="s">
        <v>4265</v>
      </c>
      <c r="D300" s="408" t="s">
        <v>4380</v>
      </c>
      <c r="E300" s="408" t="s">
        <v>4381</v>
      </c>
      <c r="F300" s="411">
        <v>12</v>
      </c>
      <c r="G300" s="411">
        <v>1992</v>
      </c>
      <c r="H300" s="411">
        <v>1</v>
      </c>
      <c r="I300" s="411">
        <v>166</v>
      </c>
      <c r="J300" s="411">
        <v>7</v>
      </c>
      <c r="K300" s="411">
        <v>1165</v>
      </c>
      <c r="L300" s="411">
        <v>0.58483935742971882</v>
      </c>
      <c r="M300" s="411">
        <v>166.42857142857142</v>
      </c>
      <c r="N300" s="411">
        <v>4</v>
      </c>
      <c r="O300" s="411">
        <v>668</v>
      </c>
      <c r="P300" s="493">
        <v>0.3353413654618474</v>
      </c>
      <c r="Q300" s="412">
        <v>167</v>
      </c>
    </row>
    <row r="301" spans="1:17" ht="14.4" customHeight="1" x14ac:dyDescent="0.3">
      <c r="A301" s="407" t="s">
        <v>4456</v>
      </c>
      <c r="B301" s="408" t="s">
        <v>4264</v>
      </c>
      <c r="C301" s="408" t="s">
        <v>4265</v>
      </c>
      <c r="D301" s="408" t="s">
        <v>4404</v>
      </c>
      <c r="E301" s="408" t="s">
        <v>4405</v>
      </c>
      <c r="F301" s="411"/>
      <c r="G301" s="411"/>
      <c r="H301" s="411"/>
      <c r="I301" s="411"/>
      <c r="J301" s="411">
        <v>1</v>
      </c>
      <c r="K301" s="411">
        <v>257</v>
      </c>
      <c r="L301" s="411"/>
      <c r="M301" s="411">
        <v>257</v>
      </c>
      <c r="N301" s="411"/>
      <c r="O301" s="411"/>
      <c r="P301" s="493"/>
      <c r="Q301" s="412"/>
    </row>
    <row r="302" spans="1:17" ht="14.4" customHeight="1" x14ac:dyDescent="0.3">
      <c r="A302" s="407" t="s">
        <v>4456</v>
      </c>
      <c r="B302" s="408" t="s">
        <v>4264</v>
      </c>
      <c r="C302" s="408" t="s">
        <v>4265</v>
      </c>
      <c r="D302" s="408" t="s">
        <v>4413</v>
      </c>
      <c r="E302" s="408" t="s">
        <v>4414</v>
      </c>
      <c r="F302" s="411"/>
      <c r="G302" s="411"/>
      <c r="H302" s="411"/>
      <c r="I302" s="411"/>
      <c r="J302" s="411">
        <v>1</v>
      </c>
      <c r="K302" s="411">
        <v>250</v>
      </c>
      <c r="L302" s="411"/>
      <c r="M302" s="411">
        <v>250</v>
      </c>
      <c r="N302" s="411">
        <v>1</v>
      </c>
      <c r="O302" s="411">
        <v>251</v>
      </c>
      <c r="P302" s="493"/>
      <c r="Q302" s="412">
        <v>251</v>
      </c>
    </row>
    <row r="303" spans="1:17" ht="14.4" customHeight="1" x14ac:dyDescent="0.3">
      <c r="A303" s="407" t="s">
        <v>4456</v>
      </c>
      <c r="B303" s="408" t="s">
        <v>4264</v>
      </c>
      <c r="C303" s="408" t="s">
        <v>4265</v>
      </c>
      <c r="D303" s="408" t="s">
        <v>4415</v>
      </c>
      <c r="E303" s="408" t="s">
        <v>4416</v>
      </c>
      <c r="F303" s="411"/>
      <c r="G303" s="411"/>
      <c r="H303" s="411"/>
      <c r="I303" s="411"/>
      <c r="J303" s="411">
        <v>1</v>
      </c>
      <c r="K303" s="411">
        <v>423</v>
      </c>
      <c r="L303" s="411"/>
      <c r="M303" s="411">
        <v>423</v>
      </c>
      <c r="N303" s="411">
        <v>1</v>
      </c>
      <c r="O303" s="411">
        <v>423</v>
      </c>
      <c r="P303" s="493"/>
      <c r="Q303" s="412">
        <v>423</v>
      </c>
    </row>
    <row r="304" spans="1:17" ht="14.4" customHeight="1" x14ac:dyDescent="0.3">
      <c r="A304" s="407" t="s">
        <v>4456</v>
      </c>
      <c r="B304" s="408" t="s">
        <v>4264</v>
      </c>
      <c r="C304" s="408" t="s">
        <v>4265</v>
      </c>
      <c r="D304" s="408" t="s">
        <v>4455</v>
      </c>
      <c r="E304" s="408" t="s">
        <v>4331</v>
      </c>
      <c r="F304" s="411">
        <v>5</v>
      </c>
      <c r="G304" s="411">
        <v>8250</v>
      </c>
      <c r="H304" s="411">
        <v>1</v>
      </c>
      <c r="I304" s="411">
        <v>1650</v>
      </c>
      <c r="J304" s="411"/>
      <c r="K304" s="411"/>
      <c r="L304" s="411"/>
      <c r="M304" s="411"/>
      <c r="N304" s="411"/>
      <c r="O304" s="411"/>
      <c r="P304" s="493"/>
      <c r="Q304" s="412"/>
    </row>
    <row r="305" spans="1:17" ht="14.4" customHeight="1" x14ac:dyDescent="0.3">
      <c r="A305" s="407" t="s">
        <v>4459</v>
      </c>
      <c r="B305" s="408" t="s">
        <v>4264</v>
      </c>
      <c r="C305" s="408" t="s">
        <v>4265</v>
      </c>
      <c r="D305" s="408" t="s">
        <v>4278</v>
      </c>
      <c r="E305" s="408" t="s">
        <v>4279</v>
      </c>
      <c r="F305" s="411">
        <v>2</v>
      </c>
      <c r="G305" s="411">
        <v>1652</v>
      </c>
      <c r="H305" s="411">
        <v>1</v>
      </c>
      <c r="I305" s="411">
        <v>826</v>
      </c>
      <c r="J305" s="411">
        <v>1</v>
      </c>
      <c r="K305" s="411">
        <v>830</v>
      </c>
      <c r="L305" s="411">
        <v>0.50242130750605329</v>
      </c>
      <c r="M305" s="411">
        <v>830</v>
      </c>
      <c r="N305" s="411"/>
      <c r="O305" s="411"/>
      <c r="P305" s="493"/>
      <c r="Q305" s="412"/>
    </row>
    <row r="306" spans="1:17" ht="14.4" customHeight="1" x14ac:dyDescent="0.3">
      <c r="A306" s="407" t="s">
        <v>4459</v>
      </c>
      <c r="B306" s="408" t="s">
        <v>4264</v>
      </c>
      <c r="C306" s="408" t="s">
        <v>4265</v>
      </c>
      <c r="D306" s="408" t="s">
        <v>4286</v>
      </c>
      <c r="E306" s="408" t="s">
        <v>4287</v>
      </c>
      <c r="F306" s="411">
        <v>1</v>
      </c>
      <c r="G306" s="411">
        <v>166</v>
      </c>
      <c r="H306" s="411">
        <v>1</v>
      </c>
      <c r="I306" s="411">
        <v>166</v>
      </c>
      <c r="J306" s="411"/>
      <c r="K306" s="411"/>
      <c r="L306" s="411"/>
      <c r="M306" s="411"/>
      <c r="N306" s="411"/>
      <c r="O306" s="411"/>
      <c r="P306" s="493"/>
      <c r="Q306" s="412"/>
    </row>
    <row r="307" spans="1:17" ht="14.4" customHeight="1" x14ac:dyDescent="0.3">
      <c r="A307" s="407" t="s">
        <v>4459</v>
      </c>
      <c r="B307" s="408" t="s">
        <v>4264</v>
      </c>
      <c r="C307" s="408" t="s">
        <v>4265</v>
      </c>
      <c r="D307" s="408" t="s">
        <v>4288</v>
      </c>
      <c r="E307" s="408" t="s">
        <v>4289</v>
      </c>
      <c r="F307" s="411">
        <v>2</v>
      </c>
      <c r="G307" s="411">
        <v>344</v>
      </c>
      <c r="H307" s="411">
        <v>1</v>
      </c>
      <c r="I307" s="411">
        <v>172</v>
      </c>
      <c r="J307" s="411"/>
      <c r="K307" s="411"/>
      <c r="L307" s="411"/>
      <c r="M307" s="411"/>
      <c r="N307" s="411"/>
      <c r="O307" s="411"/>
      <c r="P307" s="493"/>
      <c r="Q307" s="412"/>
    </row>
    <row r="308" spans="1:17" ht="14.4" customHeight="1" x14ac:dyDescent="0.3">
      <c r="A308" s="407" t="s">
        <v>4459</v>
      </c>
      <c r="B308" s="408" t="s">
        <v>4264</v>
      </c>
      <c r="C308" s="408" t="s">
        <v>4265</v>
      </c>
      <c r="D308" s="408" t="s">
        <v>4294</v>
      </c>
      <c r="E308" s="408" t="s">
        <v>4295</v>
      </c>
      <c r="F308" s="411">
        <v>1</v>
      </c>
      <c r="G308" s="411">
        <v>821</v>
      </c>
      <c r="H308" s="411">
        <v>1</v>
      </c>
      <c r="I308" s="411">
        <v>821</v>
      </c>
      <c r="J308" s="411"/>
      <c r="K308" s="411"/>
      <c r="L308" s="411"/>
      <c r="M308" s="411"/>
      <c r="N308" s="411"/>
      <c r="O308" s="411"/>
      <c r="P308" s="493"/>
      <c r="Q308" s="412"/>
    </row>
    <row r="309" spans="1:17" ht="14.4" customHeight="1" x14ac:dyDescent="0.3">
      <c r="A309" s="407" t="s">
        <v>4459</v>
      </c>
      <c r="B309" s="408" t="s">
        <v>4264</v>
      </c>
      <c r="C309" s="408" t="s">
        <v>4265</v>
      </c>
      <c r="D309" s="408" t="s">
        <v>4298</v>
      </c>
      <c r="E309" s="408" t="s">
        <v>4299</v>
      </c>
      <c r="F309" s="411">
        <v>2</v>
      </c>
      <c r="G309" s="411">
        <v>1090</v>
      </c>
      <c r="H309" s="411">
        <v>1</v>
      </c>
      <c r="I309" s="411">
        <v>545</v>
      </c>
      <c r="J309" s="411"/>
      <c r="K309" s="411"/>
      <c r="L309" s="411"/>
      <c r="M309" s="411"/>
      <c r="N309" s="411">
        <v>4</v>
      </c>
      <c r="O309" s="411">
        <v>2188</v>
      </c>
      <c r="P309" s="493">
        <v>2.0073394495412842</v>
      </c>
      <c r="Q309" s="412">
        <v>547</v>
      </c>
    </row>
    <row r="310" spans="1:17" ht="14.4" customHeight="1" x14ac:dyDescent="0.3">
      <c r="A310" s="407" t="s">
        <v>4459</v>
      </c>
      <c r="B310" s="408" t="s">
        <v>4264</v>
      </c>
      <c r="C310" s="408" t="s">
        <v>4265</v>
      </c>
      <c r="D310" s="408" t="s">
        <v>4300</v>
      </c>
      <c r="E310" s="408" t="s">
        <v>4301</v>
      </c>
      <c r="F310" s="411">
        <v>1</v>
      </c>
      <c r="G310" s="411">
        <v>650</v>
      </c>
      <c r="H310" s="411">
        <v>1</v>
      </c>
      <c r="I310" s="411">
        <v>650</v>
      </c>
      <c r="J310" s="411"/>
      <c r="K310" s="411"/>
      <c r="L310" s="411"/>
      <c r="M310" s="411"/>
      <c r="N310" s="411">
        <v>1</v>
      </c>
      <c r="O310" s="411">
        <v>652</v>
      </c>
      <c r="P310" s="493">
        <v>1.003076923076923</v>
      </c>
      <c r="Q310" s="412">
        <v>652</v>
      </c>
    </row>
    <row r="311" spans="1:17" ht="14.4" customHeight="1" x14ac:dyDescent="0.3">
      <c r="A311" s="407" t="s">
        <v>4459</v>
      </c>
      <c r="B311" s="408" t="s">
        <v>4264</v>
      </c>
      <c r="C311" s="408" t="s">
        <v>4265</v>
      </c>
      <c r="D311" s="408" t="s">
        <v>4302</v>
      </c>
      <c r="E311" s="408" t="s">
        <v>4303</v>
      </c>
      <c r="F311" s="411">
        <v>1</v>
      </c>
      <c r="G311" s="411">
        <v>650</v>
      </c>
      <c r="H311" s="411">
        <v>1</v>
      </c>
      <c r="I311" s="411">
        <v>650</v>
      </c>
      <c r="J311" s="411"/>
      <c r="K311" s="411"/>
      <c r="L311" s="411"/>
      <c r="M311" s="411"/>
      <c r="N311" s="411">
        <v>1</v>
      </c>
      <c r="O311" s="411">
        <v>652</v>
      </c>
      <c r="P311" s="493">
        <v>1.003076923076923</v>
      </c>
      <c r="Q311" s="412">
        <v>652</v>
      </c>
    </row>
    <row r="312" spans="1:17" ht="14.4" customHeight="1" x14ac:dyDescent="0.3">
      <c r="A312" s="407" t="s">
        <v>4459</v>
      </c>
      <c r="B312" s="408" t="s">
        <v>4264</v>
      </c>
      <c r="C312" s="408" t="s">
        <v>4265</v>
      </c>
      <c r="D312" s="408" t="s">
        <v>4310</v>
      </c>
      <c r="E312" s="408" t="s">
        <v>4311</v>
      </c>
      <c r="F312" s="411">
        <v>3</v>
      </c>
      <c r="G312" s="411">
        <v>1032</v>
      </c>
      <c r="H312" s="411">
        <v>1</v>
      </c>
      <c r="I312" s="411">
        <v>344</v>
      </c>
      <c r="J312" s="411"/>
      <c r="K312" s="411"/>
      <c r="L312" s="411"/>
      <c r="M312" s="411"/>
      <c r="N312" s="411">
        <v>4</v>
      </c>
      <c r="O312" s="411">
        <v>1388</v>
      </c>
      <c r="P312" s="493">
        <v>1.3449612403100775</v>
      </c>
      <c r="Q312" s="412">
        <v>347</v>
      </c>
    </row>
    <row r="313" spans="1:17" ht="14.4" customHeight="1" x14ac:dyDescent="0.3">
      <c r="A313" s="407" t="s">
        <v>4459</v>
      </c>
      <c r="B313" s="408" t="s">
        <v>4264</v>
      </c>
      <c r="C313" s="408" t="s">
        <v>4265</v>
      </c>
      <c r="D313" s="408" t="s">
        <v>4314</v>
      </c>
      <c r="E313" s="408" t="s">
        <v>4315</v>
      </c>
      <c r="F313" s="411"/>
      <c r="G313" s="411"/>
      <c r="H313" s="411"/>
      <c r="I313" s="411"/>
      <c r="J313" s="411"/>
      <c r="K313" s="411"/>
      <c r="L313" s="411"/>
      <c r="M313" s="411"/>
      <c r="N313" s="411">
        <v>46</v>
      </c>
      <c r="O313" s="411">
        <v>23138</v>
      </c>
      <c r="P313" s="493"/>
      <c r="Q313" s="412">
        <v>503</v>
      </c>
    </row>
    <row r="314" spans="1:17" ht="14.4" customHeight="1" x14ac:dyDescent="0.3">
      <c r="A314" s="407" t="s">
        <v>4459</v>
      </c>
      <c r="B314" s="408" t="s">
        <v>4264</v>
      </c>
      <c r="C314" s="408" t="s">
        <v>4265</v>
      </c>
      <c r="D314" s="408" t="s">
        <v>4320</v>
      </c>
      <c r="E314" s="408" t="s">
        <v>4321</v>
      </c>
      <c r="F314" s="411"/>
      <c r="G314" s="411"/>
      <c r="H314" s="411"/>
      <c r="I314" s="411"/>
      <c r="J314" s="411">
        <v>1</v>
      </c>
      <c r="K314" s="411">
        <v>111</v>
      </c>
      <c r="L314" s="411"/>
      <c r="M314" s="411">
        <v>111</v>
      </c>
      <c r="N314" s="411">
        <v>1</v>
      </c>
      <c r="O314" s="411">
        <v>111</v>
      </c>
      <c r="P314" s="493"/>
      <c r="Q314" s="412">
        <v>111</v>
      </c>
    </row>
    <row r="315" spans="1:17" ht="14.4" customHeight="1" x14ac:dyDescent="0.3">
      <c r="A315" s="407" t="s">
        <v>4459</v>
      </c>
      <c r="B315" s="408" t="s">
        <v>4264</v>
      </c>
      <c r="C315" s="408" t="s">
        <v>4265</v>
      </c>
      <c r="D315" s="408" t="s">
        <v>4324</v>
      </c>
      <c r="E315" s="408" t="s">
        <v>4325</v>
      </c>
      <c r="F315" s="411">
        <v>1</v>
      </c>
      <c r="G315" s="411">
        <v>310</v>
      </c>
      <c r="H315" s="411">
        <v>1</v>
      </c>
      <c r="I315" s="411">
        <v>310</v>
      </c>
      <c r="J315" s="411"/>
      <c r="K315" s="411"/>
      <c r="L315" s="411"/>
      <c r="M315" s="411"/>
      <c r="N315" s="411">
        <v>1</v>
      </c>
      <c r="O315" s="411">
        <v>311</v>
      </c>
      <c r="P315" s="493">
        <v>1.0032258064516129</v>
      </c>
      <c r="Q315" s="412">
        <v>311</v>
      </c>
    </row>
    <row r="316" spans="1:17" ht="14.4" customHeight="1" x14ac:dyDescent="0.3">
      <c r="A316" s="407" t="s">
        <v>4459</v>
      </c>
      <c r="B316" s="408" t="s">
        <v>4264</v>
      </c>
      <c r="C316" s="408" t="s">
        <v>4265</v>
      </c>
      <c r="D316" s="408" t="s">
        <v>4326</v>
      </c>
      <c r="E316" s="408" t="s">
        <v>4327</v>
      </c>
      <c r="F316" s="411"/>
      <c r="G316" s="411"/>
      <c r="H316" s="411"/>
      <c r="I316" s="411"/>
      <c r="J316" s="411">
        <v>1</v>
      </c>
      <c r="K316" s="411">
        <v>23</v>
      </c>
      <c r="L316" s="411"/>
      <c r="M316" s="411">
        <v>23</v>
      </c>
      <c r="N316" s="411">
        <v>1</v>
      </c>
      <c r="O316" s="411">
        <v>23</v>
      </c>
      <c r="P316" s="493"/>
      <c r="Q316" s="412">
        <v>23</v>
      </c>
    </row>
    <row r="317" spans="1:17" ht="14.4" customHeight="1" x14ac:dyDescent="0.3">
      <c r="A317" s="407" t="s">
        <v>4459</v>
      </c>
      <c r="B317" s="408" t="s">
        <v>4264</v>
      </c>
      <c r="C317" s="408" t="s">
        <v>4265</v>
      </c>
      <c r="D317" s="408" t="s">
        <v>4328</v>
      </c>
      <c r="E317" s="408" t="s">
        <v>4329</v>
      </c>
      <c r="F317" s="411">
        <v>1</v>
      </c>
      <c r="G317" s="411">
        <v>16</v>
      </c>
      <c r="H317" s="411">
        <v>1</v>
      </c>
      <c r="I317" s="411">
        <v>16</v>
      </c>
      <c r="J317" s="411">
        <v>2</v>
      </c>
      <c r="K317" s="411">
        <v>32</v>
      </c>
      <c r="L317" s="411">
        <v>2</v>
      </c>
      <c r="M317" s="411">
        <v>16</v>
      </c>
      <c r="N317" s="411">
        <v>1</v>
      </c>
      <c r="O317" s="411">
        <v>16</v>
      </c>
      <c r="P317" s="493">
        <v>1</v>
      </c>
      <c r="Q317" s="412">
        <v>16</v>
      </c>
    </row>
    <row r="318" spans="1:17" ht="14.4" customHeight="1" x14ac:dyDescent="0.3">
      <c r="A318" s="407" t="s">
        <v>4459</v>
      </c>
      <c r="B318" s="408" t="s">
        <v>4264</v>
      </c>
      <c r="C318" s="408" t="s">
        <v>4265</v>
      </c>
      <c r="D318" s="408" t="s">
        <v>4332</v>
      </c>
      <c r="E318" s="408" t="s">
        <v>4333</v>
      </c>
      <c r="F318" s="411">
        <v>4</v>
      </c>
      <c r="G318" s="411">
        <v>1392</v>
      </c>
      <c r="H318" s="411">
        <v>1</v>
      </c>
      <c r="I318" s="411">
        <v>348</v>
      </c>
      <c r="J318" s="411"/>
      <c r="K318" s="411"/>
      <c r="L318" s="411"/>
      <c r="M318" s="411"/>
      <c r="N318" s="411">
        <v>48</v>
      </c>
      <c r="O318" s="411">
        <v>16752</v>
      </c>
      <c r="P318" s="493">
        <v>12.03448275862069</v>
      </c>
      <c r="Q318" s="412">
        <v>349</v>
      </c>
    </row>
    <row r="319" spans="1:17" ht="14.4" customHeight="1" x14ac:dyDescent="0.3">
      <c r="A319" s="407" t="s">
        <v>4459</v>
      </c>
      <c r="B319" s="408" t="s">
        <v>4264</v>
      </c>
      <c r="C319" s="408" t="s">
        <v>4265</v>
      </c>
      <c r="D319" s="408" t="s">
        <v>4334</v>
      </c>
      <c r="E319" s="408" t="s">
        <v>4335</v>
      </c>
      <c r="F319" s="411"/>
      <c r="G319" s="411"/>
      <c r="H319" s="411"/>
      <c r="I319" s="411"/>
      <c r="J319" s="411">
        <v>1</v>
      </c>
      <c r="K319" s="411">
        <v>1261</v>
      </c>
      <c r="L319" s="411"/>
      <c r="M319" s="411">
        <v>1261</v>
      </c>
      <c r="N319" s="411">
        <v>1</v>
      </c>
      <c r="O319" s="411">
        <v>1268</v>
      </c>
      <c r="P319" s="493"/>
      <c r="Q319" s="412">
        <v>1268</v>
      </c>
    </row>
    <row r="320" spans="1:17" ht="14.4" customHeight="1" x14ac:dyDescent="0.3">
      <c r="A320" s="407" t="s">
        <v>4459</v>
      </c>
      <c r="B320" s="408" t="s">
        <v>4264</v>
      </c>
      <c r="C320" s="408" t="s">
        <v>4265</v>
      </c>
      <c r="D320" s="408" t="s">
        <v>4342</v>
      </c>
      <c r="E320" s="408" t="s">
        <v>4343</v>
      </c>
      <c r="F320" s="411">
        <v>1</v>
      </c>
      <c r="G320" s="411">
        <v>204</v>
      </c>
      <c r="H320" s="411">
        <v>1</v>
      </c>
      <c r="I320" s="411">
        <v>204</v>
      </c>
      <c r="J320" s="411"/>
      <c r="K320" s="411"/>
      <c r="L320" s="411"/>
      <c r="M320" s="411"/>
      <c r="N320" s="411">
        <v>2</v>
      </c>
      <c r="O320" s="411">
        <v>414</v>
      </c>
      <c r="P320" s="493">
        <v>2.0294117647058822</v>
      </c>
      <c r="Q320" s="412">
        <v>207</v>
      </c>
    </row>
    <row r="321" spans="1:17" ht="14.4" customHeight="1" x14ac:dyDescent="0.3">
      <c r="A321" s="407" t="s">
        <v>4459</v>
      </c>
      <c r="B321" s="408" t="s">
        <v>4264</v>
      </c>
      <c r="C321" s="408" t="s">
        <v>4265</v>
      </c>
      <c r="D321" s="408" t="s">
        <v>4344</v>
      </c>
      <c r="E321" s="408" t="s">
        <v>4345</v>
      </c>
      <c r="F321" s="411">
        <v>2</v>
      </c>
      <c r="G321" s="411">
        <v>76</v>
      </c>
      <c r="H321" s="411">
        <v>1</v>
      </c>
      <c r="I321" s="411">
        <v>38</v>
      </c>
      <c r="J321" s="411"/>
      <c r="K321" s="411"/>
      <c r="L321" s="411"/>
      <c r="M321" s="411"/>
      <c r="N321" s="411"/>
      <c r="O321" s="411"/>
      <c r="P321" s="493"/>
      <c r="Q321" s="412"/>
    </row>
    <row r="322" spans="1:17" ht="14.4" customHeight="1" x14ac:dyDescent="0.3">
      <c r="A322" s="407" t="s">
        <v>4459</v>
      </c>
      <c r="B322" s="408" t="s">
        <v>4264</v>
      </c>
      <c r="C322" s="408" t="s">
        <v>4265</v>
      </c>
      <c r="D322" s="408" t="s">
        <v>4346</v>
      </c>
      <c r="E322" s="408" t="s">
        <v>4347</v>
      </c>
      <c r="F322" s="411"/>
      <c r="G322" s="411"/>
      <c r="H322" s="411"/>
      <c r="I322" s="411"/>
      <c r="J322" s="411">
        <v>2</v>
      </c>
      <c r="K322" s="411">
        <v>10000</v>
      </c>
      <c r="L322" s="411"/>
      <c r="M322" s="411">
        <v>5000</v>
      </c>
      <c r="N322" s="411">
        <v>2</v>
      </c>
      <c r="O322" s="411">
        <v>10006</v>
      </c>
      <c r="P322" s="493"/>
      <c r="Q322" s="412">
        <v>5003</v>
      </c>
    </row>
    <row r="323" spans="1:17" ht="14.4" customHeight="1" x14ac:dyDescent="0.3">
      <c r="A323" s="407" t="s">
        <v>4459</v>
      </c>
      <c r="B323" s="408" t="s">
        <v>4264</v>
      </c>
      <c r="C323" s="408" t="s">
        <v>4265</v>
      </c>
      <c r="D323" s="408" t="s">
        <v>4348</v>
      </c>
      <c r="E323" s="408" t="s">
        <v>4349</v>
      </c>
      <c r="F323" s="411">
        <v>1</v>
      </c>
      <c r="G323" s="411">
        <v>169</v>
      </c>
      <c r="H323" s="411">
        <v>1</v>
      </c>
      <c r="I323" s="411">
        <v>169</v>
      </c>
      <c r="J323" s="411"/>
      <c r="K323" s="411"/>
      <c r="L323" s="411"/>
      <c r="M323" s="411"/>
      <c r="N323" s="411"/>
      <c r="O323" s="411"/>
      <c r="P323" s="493"/>
      <c r="Q323" s="412"/>
    </row>
    <row r="324" spans="1:17" ht="14.4" customHeight="1" x14ac:dyDescent="0.3">
      <c r="A324" s="407" t="s">
        <v>4459</v>
      </c>
      <c r="B324" s="408" t="s">
        <v>4264</v>
      </c>
      <c r="C324" s="408" t="s">
        <v>4265</v>
      </c>
      <c r="D324" s="408" t="s">
        <v>4352</v>
      </c>
      <c r="E324" s="408" t="s">
        <v>4353</v>
      </c>
      <c r="F324" s="411">
        <v>2</v>
      </c>
      <c r="G324" s="411">
        <v>1372</v>
      </c>
      <c r="H324" s="411">
        <v>1</v>
      </c>
      <c r="I324" s="411">
        <v>686</v>
      </c>
      <c r="J324" s="411"/>
      <c r="K324" s="411"/>
      <c r="L324" s="411"/>
      <c r="M324" s="411"/>
      <c r="N324" s="411">
        <v>1</v>
      </c>
      <c r="O324" s="411">
        <v>688</v>
      </c>
      <c r="P324" s="493">
        <v>0.50145772594752192</v>
      </c>
      <c r="Q324" s="412">
        <v>688</v>
      </c>
    </row>
    <row r="325" spans="1:17" ht="14.4" customHeight="1" x14ac:dyDescent="0.3">
      <c r="A325" s="407" t="s">
        <v>4459</v>
      </c>
      <c r="B325" s="408" t="s">
        <v>4264</v>
      </c>
      <c r="C325" s="408" t="s">
        <v>4265</v>
      </c>
      <c r="D325" s="408" t="s">
        <v>4356</v>
      </c>
      <c r="E325" s="408" t="s">
        <v>4357</v>
      </c>
      <c r="F325" s="411">
        <v>1</v>
      </c>
      <c r="G325" s="411">
        <v>172</v>
      </c>
      <c r="H325" s="411">
        <v>1</v>
      </c>
      <c r="I325" s="411">
        <v>172</v>
      </c>
      <c r="J325" s="411"/>
      <c r="K325" s="411"/>
      <c r="L325" s="411"/>
      <c r="M325" s="411"/>
      <c r="N325" s="411"/>
      <c r="O325" s="411"/>
      <c r="P325" s="493"/>
      <c r="Q325" s="412"/>
    </row>
    <row r="326" spans="1:17" ht="14.4" customHeight="1" x14ac:dyDescent="0.3">
      <c r="A326" s="407" t="s">
        <v>4459</v>
      </c>
      <c r="B326" s="408" t="s">
        <v>4264</v>
      </c>
      <c r="C326" s="408" t="s">
        <v>4265</v>
      </c>
      <c r="D326" s="408" t="s">
        <v>4358</v>
      </c>
      <c r="E326" s="408" t="s">
        <v>4359</v>
      </c>
      <c r="F326" s="411">
        <v>12</v>
      </c>
      <c r="G326" s="411">
        <v>4788</v>
      </c>
      <c r="H326" s="411">
        <v>1</v>
      </c>
      <c r="I326" s="411">
        <v>399</v>
      </c>
      <c r="J326" s="411">
        <v>20</v>
      </c>
      <c r="K326" s="411">
        <v>7992</v>
      </c>
      <c r="L326" s="411">
        <v>1.6691729323308271</v>
      </c>
      <c r="M326" s="411">
        <v>399.6</v>
      </c>
      <c r="N326" s="411">
        <v>4</v>
      </c>
      <c r="O326" s="411">
        <v>1600</v>
      </c>
      <c r="P326" s="493">
        <v>0.33416875522138678</v>
      </c>
      <c r="Q326" s="412">
        <v>400</v>
      </c>
    </row>
    <row r="327" spans="1:17" ht="14.4" customHeight="1" x14ac:dyDescent="0.3">
      <c r="A327" s="407" t="s">
        <v>4459</v>
      </c>
      <c r="B327" s="408" t="s">
        <v>4264</v>
      </c>
      <c r="C327" s="408" t="s">
        <v>4265</v>
      </c>
      <c r="D327" s="408" t="s">
        <v>4360</v>
      </c>
      <c r="E327" s="408" t="s">
        <v>4361</v>
      </c>
      <c r="F327" s="411">
        <v>1</v>
      </c>
      <c r="G327" s="411">
        <v>650</v>
      </c>
      <c r="H327" s="411">
        <v>1</v>
      </c>
      <c r="I327" s="411">
        <v>650</v>
      </c>
      <c r="J327" s="411"/>
      <c r="K327" s="411"/>
      <c r="L327" s="411"/>
      <c r="M327" s="411"/>
      <c r="N327" s="411">
        <v>1</v>
      </c>
      <c r="O327" s="411">
        <v>652</v>
      </c>
      <c r="P327" s="493">
        <v>1.003076923076923</v>
      </c>
      <c r="Q327" s="412">
        <v>652</v>
      </c>
    </row>
    <row r="328" spans="1:17" ht="14.4" customHeight="1" x14ac:dyDescent="0.3">
      <c r="A328" s="407" t="s">
        <v>4459</v>
      </c>
      <c r="B328" s="408" t="s">
        <v>4264</v>
      </c>
      <c r="C328" s="408" t="s">
        <v>4265</v>
      </c>
      <c r="D328" s="408" t="s">
        <v>4362</v>
      </c>
      <c r="E328" s="408" t="s">
        <v>4363</v>
      </c>
      <c r="F328" s="411">
        <v>1</v>
      </c>
      <c r="G328" s="411">
        <v>650</v>
      </c>
      <c r="H328" s="411">
        <v>1</v>
      </c>
      <c r="I328" s="411">
        <v>650</v>
      </c>
      <c r="J328" s="411"/>
      <c r="K328" s="411"/>
      <c r="L328" s="411"/>
      <c r="M328" s="411"/>
      <c r="N328" s="411">
        <v>1</v>
      </c>
      <c r="O328" s="411">
        <v>652</v>
      </c>
      <c r="P328" s="493">
        <v>1.003076923076923</v>
      </c>
      <c r="Q328" s="412">
        <v>652</v>
      </c>
    </row>
    <row r="329" spans="1:17" ht="14.4" customHeight="1" x14ac:dyDescent="0.3">
      <c r="A329" s="407" t="s">
        <v>4459</v>
      </c>
      <c r="B329" s="408" t="s">
        <v>4264</v>
      </c>
      <c r="C329" s="408" t="s">
        <v>4265</v>
      </c>
      <c r="D329" s="408" t="s">
        <v>4364</v>
      </c>
      <c r="E329" s="408" t="s">
        <v>4365</v>
      </c>
      <c r="F329" s="411"/>
      <c r="G329" s="411"/>
      <c r="H329" s="411"/>
      <c r="I329" s="411"/>
      <c r="J329" s="411">
        <v>4</v>
      </c>
      <c r="K329" s="411">
        <v>1720</v>
      </c>
      <c r="L329" s="411"/>
      <c r="M329" s="411">
        <v>430</v>
      </c>
      <c r="N329" s="411">
        <v>4</v>
      </c>
      <c r="O329" s="411">
        <v>1728</v>
      </c>
      <c r="P329" s="493"/>
      <c r="Q329" s="412">
        <v>432</v>
      </c>
    </row>
    <row r="330" spans="1:17" ht="14.4" customHeight="1" x14ac:dyDescent="0.3">
      <c r="A330" s="407" t="s">
        <v>4459</v>
      </c>
      <c r="B330" s="408" t="s">
        <v>4264</v>
      </c>
      <c r="C330" s="408" t="s">
        <v>4265</v>
      </c>
      <c r="D330" s="408" t="s">
        <v>4372</v>
      </c>
      <c r="E330" s="408" t="s">
        <v>4373</v>
      </c>
      <c r="F330" s="411">
        <v>1</v>
      </c>
      <c r="G330" s="411">
        <v>473</v>
      </c>
      <c r="H330" s="411">
        <v>1</v>
      </c>
      <c r="I330" s="411">
        <v>473</v>
      </c>
      <c r="J330" s="411"/>
      <c r="K330" s="411"/>
      <c r="L330" s="411"/>
      <c r="M330" s="411"/>
      <c r="N330" s="411">
        <v>1</v>
      </c>
      <c r="O330" s="411">
        <v>475</v>
      </c>
      <c r="P330" s="493">
        <v>1.0042283298097252</v>
      </c>
      <c r="Q330" s="412">
        <v>475</v>
      </c>
    </row>
    <row r="331" spans="1:17" ht="14.4" customHeight="1" x14ac:dyDescent="0.3">
      <c r="A331" s="407" t="s">
        <v>4459</v>
      </c>
      <c r="B331" s="408" t="s">
        <v>4264</v>
      </c>
      <c r="C331" s="408" t="s">
        <v>4265</v>
      </c>
      <c r="D331" s="408" t="s">
        <v>4378</v>
      </c>
      <c r="E331" s="408" t="s">
        <v>4379</v>
      </c>
      <c r="F331" s="411"/>
      <c r="G331" s="411"/>
      <c r="H331" s="411"/>
      <c r="I331" s="411"/>
      <c r="J331" s="411">
        <v>4</v>
      </c>
      <c r="K331" s="411">
        <v>4024</v>
      </c>
      <c r="L331" s="411"/>
      <c r="M331" s="411">
        <v>1006</v>
      </c>
      <c r="N331" s="411">
        <v>4</v>
      </c>
      <c r="O331" s="411">
        <v>4032</v>
      </c>
      <c r="P331" s="493"/>
      <c r="Q331" s="412">
        <v>1008</v>
      </c>
    </row>
    <row r="332" spans="1:17" ht="14.4" customHeight="1" x14ac:dyDescent="0.3">
      <c r="A332" s="407" t="s">
        <v>4459</v>
      </c>
      <c r="B332" s="408" t="s">
        <v>4264</v>
      </c>
      <c r="C332" s="408" t="s">
        <v>4265</v>
      </c>
      <c r="D332" s="408" t="s">
        <v>4380</v>
      </c>
      <c r="E332" s="408" t="s">
        <v>4381</v>
      </c>
      <c r="F332" s="411">
        <v>2</v>
      </c>
      <c r="G332" s="411">
        <v>332</v>
      </c>
      <c r="H332" s="411">
        <v>1</v>
      </c>
      <c r="I332" s="411">
        <v>166</v>
      </c>
      <c r="J332" s="411"/>
      <c r="K332" s="411"/>
      <c r="L332" s="411"/>
      <c r="M332" s="411"/>
      <c r="N332" s="411"/>
      <c r="O332" s="411"/>
      <c r="P332" s="493"/>
      <c r="Q332" s="412"/>
    </row>
    <row r="333" spans="1:17" ht="14.4" customHeight="1" x14ac:dyDescent="0.3">
      <c r="A333" s="407" t="s">
        <v>4459</v>
      </c>
      <c r="B333" s="408" t="s">
        <v>4264</v>
      </c>
      <c r="C333" s="408" t="s">
        <v>4265</v>
      </c>
      <c r="D333" s="408" t="s">
        <v>4382</v>
      </c>
      <c r="E333" s="408" t="s">
        <v>4383</v>
      </c>
      <c r="F333" s="411">
        <v>1</v>
      </c>
      <c r="G333" s="411">
        <v>852</v>
      </c>
      <c r="H333" s="411">
        <v>1</v>
      </c>
      <c r="I333" s="411">
        <v>852</v>
      </c>
      <c r="J333" s="411"/>
      <c r="K333" s="411"/>
      <c r="L333" s="411"/>
      <c r="M333" s="411"/>
      <c r="N333" s="411"/>
      <c r="O333" s="411"/>
      <c r="P333" s="493"/>
      <c r="Q333" s="412"/>
    </row>
    <row r="334" spans="1:17" ht="14.4" customHeight="1" x14ac:dyDescent="0.3">
      <c r="A334" s="407" t="s">
        <v>4459</v>
      </c>
      <c r="B334" s="408" t="s">
        <v>4264</v>
      </c>
      <c r="C334" s="408" t="s">
        <v>4265</v>
      </c>
      <c r="D334" s="408" t="s">
        <v>4384</v>
      </c>
      <c r="E334" s="408" t="s">
        <v>4385</v>
      </c>
      <c r="F334" s="411">
        <v>3</v>
      </c>
      <c r="G334" s="411">
        <v>1716</v>
      </c>
      <c r="H334" s="411">
        <v>1</v>
      </c>
      <c r="I334" s="411">
        <v>572</v>
      </c>
      <c r="J334" s="411">
        <v>5</v>
      </c>
      <c r="K334" s="411">
        <v>2863</v>
      </c>
      <c r="L334" s="411">
        <v>1.6684149184149184</v>
      </c>
      <c r="M334" s="411">
        <v>572.6</v>
      </c>
      <c r="N334" s="411">
        <v>1</v>
      </c>
      <c r="O334" s="411">
        <v>573</v>
      </c>
      <c r="P334" s="493">
        <v>0.33391608391608391</v>
      </c>
      <c r="Q334" s="412">
        <v>573</v>
      </c>
    </row>
    <row r="335" spans="1:17" ht="14.4" customHeight="1" x14ac:dyDescent="0.3">
      <c r="A335" s="407" t="s">
        <v>4459</v>
      </c>
      <c r="B335" s="408" t="s">
        <v>4264</v>
      </c>
      <c r="C335" s="408" t="s">
        <v>4265</v>
      </c>
      <c r="D335" s="408" t="s">
        <v>4390</v>
      </c>
      <c r="E335" s="408" t="s">
        <v>4391</v>
      </c>
      <c r="F335" s="411">
        <v>3</v>
      </c>
      <c r="G335" s="411">
        <v>1722</v>
      </c>
      <c r="H335" s="411">
        <v>1</v>
      </c>
      <c r="I335" s="411">
        <v>574</v>
      </c>
      <c r="J335" s="411">
        <v>9</v>
      </c>
      <c r="K335" s="411">
        <v>5175</v>
      </c>
      <c r="L335" s="411">
        <v>3.005226480836237</v>
      </c>
      <c r="M335" s="411">
        <v>575</v>
      </c>
      <c r="N335" s="411"/>
      <c r="O335" s="411"/>
      <c r="P335" s="493"/>
      <c r="Q335" s="412"/>
    </row>
    <row r="336" spans="1:17" ht="14.4" customHeight="1" x14ac:dyDescent="0.3">
      <c r="A336" s="407" t="s">
        <v>4459</v>
      </c>
      <c r="B336" s="408" t="s">
        <v>4264</v>
      </c>
      <c r="C336" s="408" t="s">
        <v>4265</v>
      </c>
      <c r="D336" s="408" t="s">
        <v>4394</v>
      </c>
      <c r="E336" s="408" t="s">
        <v>4395</v>
      </c>
      <c r="F336" s="411">
        <v>1</v>
      </c>
      <c r="G336" s="411">
        <v>1395</v>
      </c>
      <c r="H336" s="411">
        <v>1</v>
      </c>
      <c r="I336" s="411">
        <v>1395</v>
      </c>
      <c r="J336" s="411"/>
      <c r="K336" s="411"/>
      <c r="L336" s="411"/>
      <c r="M336" s="411"/>
      <c r="N336" s="411">
        <v>1</v>
      </c>
      <c r="O336" s="411">
        <v>1397</v>
      </c>
      <c r="P336" s="493">
        <v>1.0014336917562725</v>
      </c>
      <c r="Q336" s="412">
        <v>1397</v>
      </c>
    </row>
    <row r="337" spans="1:17" ht="14.4" customHeight="1" x14ac:dyDescent="0.3">
      <c r="A337" s="407" t="s">
        <v>4460</v>
      </c>
      <c r="B337" s="408" t="s">
        <v>4264</v>
      </c>
      <c r="C337" s="408" t="s">
        <v>4265</v>
      </c>
      <c r="D337" s="408" t="s">
        <v>4286</v>
      </c>
      <c r="E337" s="408" t="s">
        <v>4287</v>
      </c>
      <c r="F337" s="411"/>
      <c r="G337" s="411"/>
      <c r="H337" s="411"/>
      <c r="I337" s="411"/>
      <c r="J337" s="411"/>
      <c r="K337" s="411"/>
      <c r="L337" s="411"/>
      <c r="M337" s="411"/>
      <c r="N337" s="411">
        <v>1</v>
      </c>
      <c r="O337" s="411">
        <v>167</v>
      </c>
      <c r="P337" s="493"/>
      <c r="Q337" s="412">
        <v>167</v>
      </c>
    </row>
    <row r="338" spans="1:17" ht="14.4" customHeight="1" x14ac:dyDescent="0.3">
      <c r="A338" s="407" t="s">
        <v>4460</v>
      </c>
      <c r="B338" s="408" t="s">
        <v>4264</v>
      </c>
      <c r="C338" s="408" t="s">
        <v>4265</v>
      </c>
      <c r="D338" s="408" t="s">
        <v>4288</v>
      </c>
      <c r="E338" s="408" t="s">
        <v>4289</v>
      </c>
      <c r="F338" s="411"/>
      <c r="G338" s="411"/>
      <c r="H338" s="411"/>
      <c r="I338" s="411"/>
      <c r="J338" s="411"/>
      <c r="K338" s="411"/>
      <c r="L338" s="411"/>
      <c r="M338" s="411"/>
      <c r="N338" s="411">
        <v>1</v>
      </c>
      <c r="O338" s="411">
        <v>173</v>
      </c>
      <c r="P338" s="493"/>
      <c r="Q338" s="412">
        <v>173</v>
      </c>
    </row>
    <row r="339" spans="1:17" ht="14.4" customHeight="1" x14ac:dyDescent="0.3">
      <c r="A339" s="407" t="s">
        <v>4460</v>
      </c>
      <c r="B339" s="408" t="s">
        <v>4264</v>
      </c>
      <c r="C339" s="408" t="s">
        <v>4265</v>
      </c>
      <c r="D339" s="408" t="s">
        <v>4298</v>
      </c>
      <c r="E339" s="408" t="s">
        <v>4299</v>
      </c>
      <c r="F339" s="411">
        <v>1</v>
      </c>
      <c r="G339" s="411">
        <v>545</v>
      </c>
      <c r="H339" s="411">
        <v>1</v>
      </c>
      <c r="I339" s="411">
        <v>545</v>
      </c>
      <c r="J339" s="411">
        <v>3</v>
      </c>
      <c r="K339" s="411">
        <v>1637</v>
      </c>
      <c r="L339" s="411">
        <v>3.0036697247706421</v>
      </c>
      <c r="M339" s="411">
        <v>545.66666666666663</v>
      </c>
      <c r="N339" s="411">
        <v>8</v>
      </c>
      <c r="O339" s="411">
        <v>4376</v>
      </c>
      <c r="P339" s="493">
        <v>8.0293577981651367</v>
      </c>
      <c r="Q339" s="412">
        <v>547</v>
      </c>
    </row>
    <row r="340" spans="1:17" ht="14.4" customHeight="1" x14ac:dyDescent="0.3">
      <c r="A340" s="407" t="s">
        <v>4460</v>
      </c>
      <c r="B340" s="408" t="s">
        <v>4264</v>
      </c>
      <c r="C340" s="408" t="s">
        <v>4265</v>
      </c>
      <c r="D340" s="408" t="s">
        <v>4300</v>
      </c>
      <c r="E340" s="408" t="s">
        <v>4301</v>
      </c>
      <c r="F340" s="411">
        <v>2</v>
      </c>
      <c r="G340" s="411">
        <v>1300</v>
      </c>
      <c r="H340" s="411">
        <v>1</v>
      </c>
      <c r="I340" s="411">
        <v>650</v>
      </c>
      <c r="J340" s="411">
        <v>5</v>
      </c>
      <c r="K340" s="411">
        <v>3253</v>
      </c>
      <c r="L340" s="411">
        <v>2.5023076923076921</v>
      </c>
      <c r="M340" s="411">
        <v>650.6</v>
      </c>
      <c r="N340" s="411">
        <v>8</v>
      </c>
      <c r="O340" s="411">
        <v>5216</v>
      </c>
      <c r="P340" s="493">
        <v>4.0123076923076919</v>
      </c>
      <c r="Q340" s="412">
        <v>652</v>
      </c>
    </row>
    <row r="341" spans="1:17" ht="14.4" customHeight="1" x14ac:dyDescent="0.3">
      <c r="A341" s="407" t="s">
        <v>4460</v>
      </c>
      <c r="B341" s="408" t="s">
        <v>4264</v>
      </c>
      <c r="C341" s="408" t="s">
        <v>4265</v>
      </c>
      <c r="D341" s="408" t="s">
        <v>4302</v>
      </c>
      <c r="E341" s="408" t="s">
        <v>4303</v>
      </c>
      <c r="F341" s="411">
        <v>2</v>
      </c>
      <c r="G341" s="411">
        <v>1300</v>
      </c>
      <c r="H341" s="411">
        <v>1</v>
      </c>
      <c r="I341" s="411">
        <v>650</v>
      </c>
      <c r="J341" s="411">
        <v>5</v>
      </c>
      <c r="K341" s="411">
        <v>3253</v>
      </c>
      <c r="L341" s="411">
        <v>2.5023076923076921</v>
      </c>
      <c r="M341" s="411">
        <v>650.6</v>
      </c>
      <c r="N341" s="411">
        <v>8</v>
      </c>
      <c r="O341" s="411">
        <v>5216</v>
      </c>
      <c r="P341" s="493">
        <v>4.0123076923076919</v>
      </c>
      <c r="Q341" s="412">
        <v>652</v>
      </c>
    </row>
    <row r="342" spans="1:17" ht="14.4" customHeight="1" x14ac:dyDescent="0.3">
      <c r="A342" s="407" t="s">
        <v>4460</v>
      </c>
      <c r="B342" s="408" t="s">
        <v>4264</v>
      </c>
      <c r="C342" s="408" t="s">
        <v>4265</v>
      </c>
      <c r="D342" s="408" t="s">
        <v>4310</v>
      </c>
      <c r="E342" s="408" t="s">
        <v>4311</v>
      </c>
      <c r="F342" s="411"/>
      <c r="G342" s="411"/>
      <c r="H342" s="411"/>
      <c r="I342" s="411"/>
      <c r="J342" s="411"/>
      <c r="K342" s="411"/>
      <c r="L342" s="411"/>
      <c r="M342" s="411"/>
      <c r="N342" s="411">
        <v>1</v>
      </c>
      <c r="O342" s="411">
        <v>347</v>
      </c>
      <c r="P342" s="493"/>
      <c r="Q342" s="412">
        <v>347</v>
      </c>
    </row>
    <row r="343" spans="1:17" ht="14.4" customHeight="1" x14ac:dyDescent="0.3">
      <c r="A343" s="407" t="s">
        <v>4460</v>
      </c>
      <c r="B343" s="408" t="s">
        <v>4264</v>
      </c>
      <c r="C343" s="408" t="s">
        <v>4265</v>
      </c>
      <c r="D343" s="408" t="s">
        <v>4324</v>
      </c>
      <c r="E343" s="408" t="s">
        <v>4325</v>
      </c>
      <c r="F343" s="411">
        <v>2</v>
      </c>
      <c r="G343" s="411">
        <v>620</v>
      </c>
      <c r="H343" s="411">
        <v>1</v>
      </c>
      <c r="I343" s="411">
        <v>310</v>
      </c>
      <c r="J343" s="411">
        <v>5</v>
      </c>
      <c r="K343" s="411">
        <v>1553</v>
      </c>
      <c r="L343" s="411">
        <v>2.5048387096774194</v>
      </c>
      <c r="M343" s="411">
        <v>310.60000000000002</v>
      </c>
      <c r="N343" s="411">
        <v>15</v>
      </c>
      <c r="O343" s="411">
        <v>4665</v>
      </c>
      <c r="P343" s="493">
        <v>7.524193548387097</v>
      </c>
      <c r="Q343" s="412">
        <v>311</v>
      </c>
    </row>
    <row r="344" spans="1:17" ht="14.4" customHeight="1" x14ac:dyDescent="0.3">
      <c r="A344" s="407" t="s">
        <v>4460</v>
      </c>
      <c r="B344" s="408" t="s">
        <v>4264</v>
      </c>
      <c r="C344" s="408" t="s">
        <v>4265</v>
      </c>
      <c r="D344" s="408" t="s">
        <v>4326</v>
      </c>
      <c r="E344" s="408" t="s">
        <v>4327</v>
      </c>
      <c r="F344" s="411"/>
      <c r="G344" s="411"/>
      <c r="H344" s="411"/>
      <c r="I344" s="411"/>
      <c r="J344" s="411">
        <v>3</v>
      </c>
      <c r="K344" s="411">
        <v>69</v>
      </c>
      <c r="L344" s="411"/>
      <c r="M344" s="411">
        <v>23</v>
      </c>
      <c r="N344" s="411">
        <v>5</v>
      </c>
      <c r="O344" s="411">
        <v>115</v>
      </c>
      <c r="P344" s="493"/>
      <c r="Q344" s="412">
        <v>23</v>
      </c>
    </row>
    <row r="345" spans="1:17" ht="14.4" customHeight="1" x14ac:dyDescent="0.3">
      <c r="A345" s="407" t="s">
        <v>4460</v>
      </c>
      <c r="B345" s="408" t="s">
        <v>4264</v>
      </c>
      <c r="C345" s="408" t="s">
        <v>4265</v>
      </c>
      <c r="D345" s="408" t="s">
        <v>4328</v>
      </c>
      <c r="E345" s="408" t="s">
        <v>4329</v>
      </c>
      <c r="F345" s="411"/>
      <c r="G345" s="411"/>
      <c r="H345" s="411"/>
      <c r="I345" s="411"/>
      <c r="J345" s="411">
        <v>1</v>
      </c>
      <c r="K345" s="411">
        <v>16</v>
      </c>
      <c r="L345" s="411"/>
      <c r="M345" s="411">
        <v>16</v>
      </c>
      <c r="N345" s="411"/>
      <c r="O345" s="411"/>
      <c r="P345" s="493"/>
      <c r="Q345" s="412"/>
    </row>
    <row r="346" spans="1:17" ht="14.4" customHeight="1" x14ac:dyDescent="0.3">
      <c r="A346" s="407" t="s">
        <v>4460</v>
      </c>
      <c r="B346" s="408" t="s">
        <v>4264</v>
      </c>
      <c r="C346" s="408" t="s">
        <v>4265</v>
      </c>
      <c r="D346" s="408" t="s">
        <v>4332</v>
      </c>
      <c r="E346" s="408" t="s">
        <v>4333</v>
      </c>
      <c r="F346" s="411"/>
      <c r="G346" s="411"/>
      <c r="H346" s="411"/>
      <c r="I346" s="411"/>
      <c r="J346" s="411"/>
      <c r="K346" s="411"/>
      <c r="L346" s="411"/>
      <c r="M346" s="411"/>
      <c r="N346" s="411">
        <v>5</v>
      </c>
      <c r="O346" s="411">
        <v>1745</v>
      </c>
      <c r="P346" s="493"/>
      <c r="Q346" s="412">
        <v>349</v>
      </c>
    </row>
    <row r="347" spans="1:17" ht="14.4" customHeight="1" x14ac:dyDescent="0.3">
      <c r="A347" s="407" t="s">
        <v>4460</v>
      </c>
      <c r="B347" s="408" t="s">
        <v>4264</v>
      </c>
      <c r="C347" s="408" t="s">
        <v>4265</v>
      </c>
      <c r="D347" s="408" t="s">
        <v>4334</v>
      </c>
      <c r="E347" s="408" t="s">
        <v>4335</v>
      </c>
      <c r="F347" s="411"/>
      <c r="G347" s="411"/>
      <c r="H347" s="411"/>
      <c r="I347" s="411"/>
      <c r="J347" s="411">
        <v>3</v>
      </c>
      <c r="K347" s="411">
        <v>3783</v>
      </c>
      <c r="L347" s="411"/>
      <c r="M347" s="411">
        <v>1261</v>
      </c>
      <c r="N347" s="411">
        <v>5</v>
      </c>
      <c r="O347" s="411">
        <v>6340</v>
      </c>
      <c r="P347" s="493"/>
      <c r="Q347" s="412">
        <v>1268</v>
      </c>
    </row>
    <row r="348" spans="1:17" ht="14.4" customHeight="1" x14ac:dyDescent="0.3">
      <c r="A348" s="407" t="s">
        <v>4460</v>
      </c>
      <c r="B348" s="408" t="s">
        <v>4264</v>
      </c>
      <c r="C348" s="408" t="s">
        <v>4265</v>
      </c>
      <c r="D348" s="408" t="s">
        <v>4344</v>
      </c>
      <c r="E348" s="408" t="s">
        <v>4345</v>
      </c>
      <c r="F348" s="411"/>
      <c r="G348" s="411"/>
      <c r="H348" s="411"/>
      <c r="I348" s="411"/>
      <c r="J348" s="411"/>
      <c r="K348" s="411"/>
      <c r="L348" s="411"/>
      <c r="M348" s="411"/>
      <c r="N348" s="411">
        <v>1</v>
      </c>
      <c r="O348" s="411">
        <v>39</v>
      </c>
      <c r="P348" s="493"/>
      <c r="Q348" s="412">
        <v>39</v>
      </c>
    </row>
    <row r="349" spans="1:17" ht="14.4" customHeight="1" x14ac:dyDescent="0.3">
      <c r="A349" s="407" t="s">
        <v>4460</v>
      </c>
      <c r="B349" s="408" t="s">
        <v>4264</v>
      </c>
      <c r="C349" s="408" t="s">
        <v>4265</v>
      </c>
      <c r="D349" s="408" t="s">
        <v>4346</v>
      </c>
      <c r="E349" s="408" t="s">
        <v>4347</v>
      </c>
      <c r="F349" s="411"/>
      <c r="G349" s="411"/>
      <c r="H349" s="411"/>
      <c r="I349" s="411"/>
      <c r="J349" s="411">
        <v>1</v>
      </c>
      <c r="K349" s="411">
        <v>5000</v>
      </c>
      <c r="L349" s="411"/>
      <c r="M349" s="411">
        <v>5000</v>
      </c>
      <c r="N349" s="411">
        <v>2</v>
      </c>
      <c r="O349" s="411">
        <v>10006</v>
      </c>
      <c r="P349" s="493"/>
      <c r="Q349" s="412">
        <v>5003</v>
      </c>
    </row>
    <row r="350" spans="1:17" ht="14.4" customHeight="1" x14ac:dyDescent="0.3">
      <c r="A350" s="407" t="s">
        <v>4460</v>
      </c>
      <c r="B350" s="408" t="s">
        <v>4264</v>
      </c>
      <c r="C350" s="408" t="s">
        <v>4265</v>
      </c>
      <c r="D350" s="408" t="s">
        <v>4348</v>
      </c>
      <c r="E350" s="408" t="s">
        <v>4349</v>
      </c>
      <c r="F350" s="411"/>
      <c r="G350" s="411"/>
      <c r="H350" s="411"/>
      <c r="I350" s="411"/>
      <c r="J350" s="411">
        <v>2</v>
      </c>
      <c r="K350" s="411">
        <v>340</v>
      </c>
      <c r="L350" s="411"/>
      <c r="M350" s="411">
        <v>170</v>
      </c>
      <c r="N350" s="411">
        <v>3</v>
      </c>
      <c r="O350" s="411">
        <v>510</v>
      </c>
      <c r="P350" s="493"/>
      <c r="Q350" s="412">
        <v>170</v>
      </c>
    </row>
    <row r="351" spans="1:17" ht="14.4" customHeight="1" x14ac:dyDescent="0.3">
      <c r="A351" s="407" t="s">
        <v>4460</v>
      </c>
      <c r="B351" s="408" t="s">
        <v>4264</v>
      </c>
      <c r="C351" s="408" t="s">
        <v>4265</v>
      </c>
      <c r="D351" s="408" t="s">
        <v>4352</v>
      </c>
      <c r="E351" s="408" t="s">
        <v>4353</v>
      </c>
      <c r="F351" s="411">
        <v>2</v>
      </c>
      <c r="G351" s="411">
        <v>1372</v>
      </c>
      <c r="H351" s="411">
        <v>1</v>
      </c>
      <c r="I351" s="411">
        <v>686</v>
      </c>
      <c r="J351" s="411">
        <v>5</v>
      </c>
      <c r="K351" s="411">
        <v>3433</v>
      </c>
      <c r="L351" s="411">
        <v>2.5021865889212829</v>
      </c>
      <c r="M351" s="411">
        <v>686.6</v>
      </c>
      <c r="N351" s="411">
        <v>8</v>
      </c>
      <c r="O351" s="411">
        <v>5504</v>
      </c>
      <c r="P351" s="493">
        <v>4.0116618075801753</v>
      </c>
      <c r="Q351" s="412">
        <v>688</v>
      </c>
    </row>
    <row r="352" spans="1:17" ht="14.4" customHeight="1" x14ac:dyDescent="0.3">
      <c r="A352" s="407" t="s">
        <v>4460</v>
      </c>
      <c r="B352" s="408" t="s">
        <v>4264</v>
      </c>
      <c r="C352" s="408" t="s">
        <v>4265</v>
      </c>
      <c r="D352" s="408" t="s">
        <v>4354</v>
      </c>
      <c r="E352" s="408" t="s">
        <v>4355</v>
      </c>
      <c r="F352" s="411">
        <v>1</v>
      </c>
      <c r="G352" s="411">
        <v>347</v>
      </c>
      <c r="H352" s="411">
        <v>1</v>
      </c>
      <c r="I352" s="411">
        <v>347</v>
      </c>
      <c r="J352" s="411"/>
      <c r="K352" s="411"/>
      <c r="L352" s="411"/>
      <c r="M352" s="411"/>
      <c r="N352" s="411">
        <v>1</v>
      </c>
      <c r="O352" s="411">
        <v>348</v>
      </c>
      <c r="P352" s="493">
        <v>1.0028818443804035</v>
      </c>
      <c r="Q352" s="412">
        <v>348</v>
      </c>
    </row>
    <row r="353" spans="1:17" ht="14.4" customHeight="1" x14ac:dyDescent="0.3">
      <c r="A353" s="407" t="s">
        <v>4460</v>
      </c>
      <c r="B353" s="408" t="s">
        <v>4264</v>
      </c>
      <c r="C353" s="408" t="s">
        <v>4265</v>
      </c>
      <c r="D353" s="408" t="s">
        <v>4356</v>
      </c>
      <c r="E353" s="408" t="s">
        <v>4357</v>
      </c>
      <c r="F353" s="411"/>
      <c r="G353" s="411"/>
      <c r="H353" s="411"/>
      <c r="I353" s="411"/>
      <c r="J353" s="411">
        <v>1</v>
      </c>
      <c r="K353" s="411">
        <v>173</v>
      </c>
      <c r="L353" s="411"/>
      <c r="M353" s="411">
        <v>173</v>
      </c>
      <c r="N353" s="411">
        <v>1</v>
      </c>
      <c r="O353" s="411">
        <v>173</v>
      </c>
      <c r="P353" s="493"/>
      <c r="Q353" s="412">
        <v>173</v>
      </c>
    </row>
    <row r="354" spans="1:17" ht="14.4" customHeight="1" x14ac:dyDescent="0.3">
      <c r="A354" s="407" t="s">
        <v>4460</v>
      </c>
      <c r="B354" s="408" t="s">
        <v>4264</v>
      </c>
      <c r="C354" s="408" t="s">
        <v>4265</v>
      </c>
      <c r="D354" s="408" t="s">
        <v>4360</v>
      </c>
      <c r="E354" s="408" t="s">
        <v>4361</v>
      </c>
      <c r="F354" s="411">
        <v>2</v>
      </c>
      <c r="G354" s="411">
        <v>1300</v>
      </c>
      <c r="H354" s="411">
        <v>1</v>
      </c>
      <c r="I354" s="411">
        <v>650</v>
      </c>
      <c r="J354" s="411">
        <v>5</v>
      </c>
      <c r="K354" s="411">
        <v>3253</v>
      </c>
      <c r="L354" s="411">
        <v>2.5023076923076921</v>
      </c>
      <c r="M354" s="411">
        <v>650.6</v>
      </c>
      <c r="N354" s="411">
        <v>8</v>
      </c>
      <c r="O354" s="411">
        <v>5216</v>
      </c>
      <c r="P354" s="493">
        <v>4.0123076923076919</v>
      </c>
      <c r="Q354" s="412">
        <v>652</v>
      </c>
    </row>
    <row r="355" spans="1:17" ht="14.4" customHeight="1" x14ac:dyDescent="0.3">
      <c r="A355" s="407" t="s">
        <v>4460</v>
      </c>
      <c r="B355" s="408" t="s">
        <v>4264</v>
      </c>
      <c r="C355" s="408" t="s">
        <v>4265</v>
      </c>
      <c r="D355" s="408" t="s">
        <v>4362</v>
      </c>
      <c r="E355" s="408" t="s">
        <v>4363</v>
      </c>
      <c r="F355" s="411">
        <v>2</v>
      </c>
      <c r="G355" s="411">
        <v>1300</v>
      </c>
      <c r="H355" s="411">
        <v>1</v>
      </c>
      <c r="I355" s="411">
        <v>650</v>
      </c>
      <c r="J355" s="411">
        <v>5</v>
      </c>
      <c r="K355" s="411">
        <v>3253</v>
      </c>
      <c r="L355" s="411">
        <v>2.5023076923076921</v>
      </c>
      <c r="M355" s="411">
        <v>650.6</v>
      </c>
      <c r="N355" s="411">
        <v>8</v>
      </c>
      <c r="O355" s="411">
        <v>5216</v>
      </c>
      <c r="P355" s="493">
        <v>4.0123076923076919</v>
      </c>
      <c r="Q355" s="412">
        <v>652</v>
      </c>
    </row>
    <row r="356" spans="1:17" ht="14.4" customHeight="1" x14ac:dyDescent="0.3">
      <c r="A356" s="407" t="s">
        <v>4460</v>
      </c>
      <c r="B356" s="408" t="s">
        <v>4264</v>
      </c>
      <c r="C356" s="408" t="s">
        <v>4265</v>
      </c>
      <c r="D356" s="408" t="s">
        <v>4364</v>
      </c>
      <c r="E356" s="408" t="s">
        <v>4365</v>
      </c>
      <c r="F356" s="411"/>
      <c r="G356" s="411"/>
      <c r="H356" s="411"/>
      <c r="I356" s="411"/>
      <c r="J356" s="411">
        <v>10</v>
      </c>
      <c r="K356" s="411">
        <v>4300</v>
      </c>
      <c r="L356" s="411"/>
      <c r="M356" s="411">
        <v>430</v>
      </c>
      <c r="N356" s="411">
        <v>20</v>
      </c>
      <c r="O356" s="411">
        <v>8640</v>
      </c>
      <c r="P356" s="493"/>
      <c r="Q356" s="412">
        <v>432</v>
      </c>
    </row>
    <row r="357" spans="1:17" ht="14.4" customHeight="1" x14ac:dyDescent="0.3">
      <c r="A357" s="407" t="s">
        <v>4460</v>
      </c>
      <c r="B357" s="408" t="s">
        <v>4264</v>
      </c>
      <c r="C357" s="408" t="s">
        <v>4265</v>
      </c>
      <c r="D357" s="408" t="s">
        <v>4372</v>
      </c>
      <c r="E357" s="408" t="s">
        <v>4373</v>
      </c>
      <c r="F357" s="411"/>
      <c r="G357" s="411"/>
      <c r="H357" s="411"/>
      <c r="I357" s="411"/>
      <c r="J357" s="411"/>
      <c r="K357" s="411"/>
      <c r="L357" s="411"/>
      <c r="M357" s="411"/>
      <c r="N357" s="411">
        <v>1</v>
      </c>
      <c r="O357" s="411">
        <v>475</v>
      </c>
      <c r="P357" s="493"/>
      <c r="Q357" s="412">
        <v>475</v>
      </c>
    </row>
    <row r="358" spans="1:17" ht="14.4" customHeight="1" x14ac:dyDescent="0.3">
      <c r="A358" s="407" t="s">
        <v>4460</v>
      </c>
      <c r="B358" s="408" t="s">
        <v>4264</v>
      </c>
      <c r="C358" s="408" t="s">
        <v>4265</v>
      </c>
      <c r="D358" s="408" t="s">
        <v>4378</v>
      </c>
      <c r="E358" s="408" t="s">
        <v>4379</v>
      </c>
      <c r="F358" s="411"/>
      <c r="G358" s="411"/>
      <c r="H358" s="411"/>
      <c r="I358" s="411"/>
      <c r="J358" s="411">
        <v>10</v>
      </c>
      <c r="K358" s="411">
        <v>10060</v>
      </c>
      <c r="L358" s="411"/>
      <c r="M358" s="411">
        <v>1006</v>
      </c>
      <c r="N358" s="411">
        <v>20</v>
      </c>
      <c r="O358" s="411">
        <v>20160</v>
      </c>
      <c r="P358" s="493"/>
      <c r="Q358" s="412">
        <v>1008</v>
      </c>
    </row>
    <row r="359" spans="1:17" ht="14.4" customHeight="1" x14ac:dyDescent="0.3">
      <c r="A359" s="407" t="s">
        <v>4460</v>
      </c>
      <c r="B359" s="408" t="s">
        <v>4264</v>
      </c>
      <c r="C359" s="408" t="s">
        <v>4265</v>
      </c>
      <c r="D359" s="408" t="s">
        <v>4380</v>
      </c>
      <c r="E359" s="408" t="s">
        <v>4381</v>
      </c>
      <c r="F359" s="411"/>
      <c r="G359" s="411"/>
      <c r="H359" s="411"/>
      <c r="I359" s="411"/>
      <c r="J359" s="411"/>
      <c r="K359" s="411"/>
      <c r="L359" s="411"/>
      <c r="M359" s="411"/>
      <c r="N359" s="411">
        <v>1</v>
      </c>
      <c r="O359" s="411">
        <v>167</v>
      </c>
      <c r="P359" s="493"/>
      <c r="Q359" s="412">
        <v>167</v>
      </c>
    </row>
    <row r="360" spans="1:17" ht="14.4" customHeight="1" x14ac:dyDescent="0.3">
      <c r="A360" s="407" t="s">
        <v>4460</v>
      </c>
      <c r="B360" s="408" t="s">
        <v>4264</v>
      </c>
      <c r="C360" s="408" t="s">
        <v>4265</v>
      </c>
      <c r="D360" s="408" t="s">
        <v>4394</v>
      </c>
      <c r="E360" s="408" t="s">
        <v>4395</v>
      </c>
      <c r="F360" s="411">
        <v>2</v>
      </c>
      <c r="G360" s="411">
        <v>2790</v>
      </c>
      <c r="H360" s="411">
        <v>1</v>
      </c>
      <c r="I360" s="411">
        <v>1395</v>
      </c>
      <c r="J360" s="411">
        <v>5</v>
      </c>
      <c r="K360" s="411">
        <v>6978</v>
      </c>
      <c r="L360" s="411">
        <v>2.5010752688172042</v>
      </c>
      <c r="M360" s="411">
        <v>1395.6</v>
      </c>
      <c r="N360" s="411">
        <v>8</v>
      </c>
      <c r="O360" s="411">
        <v>11176</v>
      </c>
      <c r="P360" s="493">
        <v>4.00573476702509</v>
      </c>
      <c r="Q360" s="412">
        <v>1397</v>
      </c>
    </row>
    <row r="361" spans="1:17" ht="14.4" customHeight="1" x14ac:dyDescent="0.3">
      <c r="A361" s="407" t="s">
        <v>4460</v>
      </c>
      <c r="B361" s="408" t="s">
        <v>4264</v>
      </c>
      <c r="C361" s="408" t="s">
        <v>4265</v>
      </c>
      <c r="D361" s="408" t="s">
        <v>4396</v>
      </c>
      <c r="E361" s="408" t="s">
        <v>4397</v>
      </c>
      <c r="F361" s="411">
        <v>1</v>
      </c>
      <c r="G361" s="411">
        <v>1016</v>
      </c>
      <c r="H361" s="411">
        <v>1</v>
      </c>
      <c r="I361" s="411">
        <v>1016</v>
      </c>
      <c r="J361" s="411">
        <v>3</v>
      </c>
      <c r="K361" s="411">
        <v>3051</v>
      </c>
      <c r="L361" s="411">
        <v>3.002952755905512</v>
      </c>
      <c r="M361" s="411">
        <v>1017</v>
      </c>
      <c r="N361" s="411">
        <v>4</v>
      </c>
      <c r="O361" s="411">
        <v>4072</v>
      </c>
      <c r="P361" s="493">
        <v>4.0078740157480315</v>
      </c>
      <c r="Q361" s="412">
        <v>1018</v>
      </c>
    </row>
    <row r="362" spans="1:17" ht="14.4" customHeight="1" x14ac:dyDescent="0.3">
      <c r="A362" s="407" t="s">
        <v>4460</v>
      </c>
      <c r="B362" s="408" t="s">
        <v>4264</v>
      </c>
      <c r="C362" s="408" t="s">
        <v>4265</v>
      </c>
      <c r="D362" s="408" t="s">
        <v>4398</v>
      </c>
      <c r="E362" s="408" t="s">
        <v>4399</v>
      </c>
      <c r="F362" s="411"/>
      <c r="G362" s="411"/>
      <c r="H362" s="411"/>
      <c r="I362" s="411"/>
      <c r="J362" s="411">
        <v>3</v>
      </c>
      <c r="K362" s="411">
        <v>567</v>
      </c>
      <c r="L362" s="411"/>
      <c r="M362" s="411">
        <v>189</v>
      </c>
      <c r="N362" s="411"/>
      <c r="O362" s="411"/>
      <c r="P362" s="493"/>
      <c r="Q362" s="412"/>
    </row>
    <row r="363" spans="1:17" ht="14.4" customHeight="1" x14ac:dyDescent="0.3">
      <c r="A363" s="407" t="s">
        <v>4461</v>
      </c>
      <c r="B363" s="408" t="s">
        <v>4264</v>
      </c>
      <c r="C363" s="408" t="s">
        <v>4265</v>
      </c>
      <c r="D363" s="408" t="s">
        <v>4266</v>
      </c>
      <c r="E363" s="408" t="s">
        <v>4267</v>
      </c>
      <c r="F363" s="411">
        <v>4</v>
      </c>
      <c r="G363" s="411">
        <v>4720</v>
      </c>
      <c r="H363" s="411">
        <v>1</v>
      </c>
      <c r="I363" s="411">
        <v>1180</v>
      </c>
      <c r="J363" s="411">
        <v>7</v>
      </c>
      <c r="K363" s="411">
        <v>8272</v>
      </c>
      <c r="L363" s="411">
        <v>1.7525423728813558</v>
      </c>
      <c r="M363" s="411">
        <v>1181.7142857142858</v>
      </c>
      <c r="N363" s="411">
        <v>8</v>
      </c>
      <c r="O363" s="411">
        <v>9472</v>
      </c>
      <c r="P363" s="493">
        <v>2.006779661016949</v>
      </c>
      <c r="Q363" s="412">
        <v>1184</v>
      </c>
    </row>
    <row r="364" spans="1:17" ht="14.4" customHeight="1" x14ac:dyDescent="0.3">
      <c r="A364" s="407" t="s">
        <v>4461</v>
      </c>
      <c r="B364" s="408" t="s">
        <v>4264</v>
      </c>
      <c r="C364" s="408" t="s">
        <v>4265</v>
      </c>
      <c r="D364" s="408" t="s">
        <v>4268</v>
      </c>
      <c r="E364" s="408" t="s">
        <v>4269</v>
      </c>
      <c r="F364" s="411">
        <v>2</v>
      </c>
      <c r="G364" s="411">
        <v>7728</v>
      </c>
      <c r="H364" s="411">
        <v>1</v>
      </c>
      <c r="I364" s="411">
        <v>3864</v>
      </c>
      <c r="J364" s="411"/>
      <c r="K364" s="411"/>
      <c r="L364" s="411"/>
      <c r="M364" s="411"/>
      <c r="N364" s="411">
        <v>7</v>
      </c>
      <c r="O364" s="411">
        <v>27167</v>
      </c>
      <c r="P364" s="493">
        <v>3.5153985507246377</v>
      </c>
      <c r="Q364" s="412">
        <v>3881</v>
      </c>
    </row>
    <row r="365" spans="1:17" ht="14.4" customHeight="1" x14ac:dyDescent="0.3">
      <c r="A365" s="407" t="s">
        <v>4461</v>
      </c>
      <c r="B365" s="408" t="s">
        <v>4264</v>
      </c>
      <c r="C365" s="408" t="s">
        <v>4265</v>
      </c>
      <c r="D365" s="408" t="s">
        <v>4270</v>
      </c>
      <c r="E365" s="408" t="s">
        <v>4271</v>
      </c>
      <c r="F365" s="411">
        <v>2</v>
      </c>
      <c r="G365" s="411">
        <v>1300</v>
      </c>
      <c r="H365" s="411">
        <v>1</v>
      </c>
      <c r="I365" s="411">
        <v>650</v>
      </c>
      <c r="J365" s="411"/>
      <c r="K365" s="411"/>
      <c r="L365" s="411"/>
      <c r="M365" s="411"/>
      <c r="N365" s="411">
        <v>2</v>
      </c>
      <c r="O365" s="411">
        <v>1308</v>
      </c>
      <c r="P365" s="493">
        <v>1.0061538461538462</v>
      </c>
      <c r="Q365" s="412">
        <v>654</v>
      </c>
    </row>
    <row r="366" spans="1:17" ht="14.4" customHeight="1" x14ac:dyDescent="0.3">
      <c r="A366" s="407" t="s">
        <v>4461</v>
      </c>
      <c r="B366" s="408" t="s">
        <v>4264</v>
      </c>
      <c r="C366" s="408" t="s">
        <v>4265</v>
      </c>
      <c r="D366" s="408" t="s">
        <v>4272</v>
      </c>
      <c r="E366" s="408" t="s">
        <v>4273</v>
      </c>
      <c r="F366" s="411"/>
      <c r="G366" s="411"/>
      <c r="H366" s="411"/>
      <c r="I366" s="411"/>
      <c r="J366" s="411"/>
      <c r="K366" s="411"/>
      <c r="L366" s="411"/>
      <c r="M366" s="411"/>
      <c r="N366" s="411">
        <v>2</v>
      </c>
      <c r="O366" s="411">
        <v>636</v>
      </c>
      <c r="P366" s="493"/>
      <c r="Q366" s="412">
        <v>318</v>
      </c>
    </row>
    <row r="367" spans="1:17" ht="14.4" customHeight="1" x14ac:dyDescent="0.3">
      <c r="A367" s="407" t="s">
        <v>4461</v>
      </c>
      <c r="B367" s="408" t="s">
        <v>4264</v>
      </c>
      <c r="C367" s="408" t="s">
        <v>4265</v>
      </c>
      <c r="D367" s="408" t="s">
        <v>4278</v>
      </c>
      <c r="E367" s="408" t="s">
        <v>4279</v>
      </c>
      <c r="F367" s="411">
        <v>2</v>
      </c>
      <c r="G367" s="411">
        <v>1652</v>
      </c>
      <c r="H367" s="411">
        <v>1</v>
      </c>
      <c r="I367" s="411">
        <v>826</v>
      </c>
      <c r="J367" s="411">
        <v>9</v>
      </c>
      <c r="K367" s="411">
        <v>7450</v>
      </c>
      <c r="L367" s="411">
        <v>4.5096852300242132</v>
      </c>
      <c r="M367" s="411">
        <v>827.77777777777783</v>
      </c>
      <c r="N367" s="411">
        <v>1</v>
      </c>
      <c r="O367" s="411">
        <v>831</v>
      </c>
      <c r="P367" s="493">
        <v>0.50302663438256656</v>
      </c>
      <c r="Q367" s="412">
        <v>831</v>
      </c>
    </row>
    <row r="368" spans="1:17" ht="14.4" customHeight="1" x14ac:dyDescent="0.3">
      <c r="A368" s="407" t="s">
        <v>4461</v>
      </c>
      <c r="B368" s="408" t="s">
        <v>4264</v>
      </c>
      <c r="C368" s="408" t="s">
        <v>4265</v>
      </c>
      <c r="D368" s="408" t="s">
        <v>4282</v>
      </c>
      <c r="E368" s="408" t="s">
        <v>4283</v>
      </c>
      <c r="F368" s="411">
        <v>7</v>
      </c>
      <c r="G368" s="411">
        <v>5663</v>
      </c>
      <c r="H368" s="411">
        <v>1</v>
      </c>
      <c r="I368" s="411">
        <v>809</v>
      </c>
      <c r="J368" s="411">
        <v>5</v>
      </c>
      <c r="K368" s="411">
        <v>4053</v>
      </c>
      <c r="L368" s="411">
        <v>0.71569839307787397</v>
      </c>
      <c r="M368" s="411">
        <v>810.6</v>
      </c>
      <c r="N368" s="411">
        <v>5</v>
      </c>
      <c r="O368" s="411">
        <v>4060</v>
      </c>
      <c r="P368" s="493">
        <v>0.71693448702101359</v>
      </c>
      <c r="Q368" s="412">
        <v>812</v>
      </c>
    </row>
    <row r="369" spans="1:17" ht="14.4" customHeight="1" x14ac:dyDescent="0.3">
      <c r="A369" s="407" t="s">
        <v>4461</v>
      </c>
      <c r="B369" s="408" t="s">
        <v>4264</v>
      </c>
      <c r="C369" s="408" t="s">
        <v>4265</v>
      </c>
      <c r="D369" s="408" t="s">
        <v>4284</v>
      </c>
      <c r="E369" s="408" t="s">
        <v>4285</v>
      </c>
      <c r="F369" s="411">
        <v>7</v>
      </c>
      <c r="G369" s="411">
        <v>5663</v>
      </c>
      <c r="H369" s="411">
        <v>1</v>
      </c>
      <c r="I369" s="411">
        <v>809</v>
      </c>
      <c r="J369" s="411">
        <v>5</v>
      </c>
      <c r="K369" s="411">
        <v>4053</v>
      </c>
      <c r="L369" s="411">
        <v>0.71569839307787397</v>
      </c>
      <c r="M369" s="411">
        <v>810.6</v>
      </c>
      <c r="N369" s="411">
        <v>5</v>
      </c>
      <c r="O369" s="411">
        <v>4060</v>
      </c>
      <c r="P369" s="493">
        <v>0.71693448702101359</v>
      </c>
      <c r="Q369" s="412">
        <v>812</v>
      </c>
    </row>
    <row r="370" spans="1:17" ht="14.4" customHeight="1" x14ac:dyDescent="0.3">
      <c r="A370" s="407" t="s">
        <v>4461</v>
      </c>
      <c r="B370" s="408" t="s">
        <v>4264</v>
      </c>
      <c r="C370" s="408" t="s">
        <v>4265</v>
      </c>
      <c r="D370" s="408" t="s">
        <v>4286</v>
      </c>
      <c r="E370" s="408" t="s">
        <v>4287</v>
      </c>
      <c r="F370" s="411">
        <v>164</v>
      </c>
      <c r="G370" s="411">
        <v>27224</v>
      </c>
      <c r="H370" s="411">
        <v>1</v>
      </c>
      <c r="I370" s="411">
        <v>166</v>
      </c>
      <c r="J370" s="411">
        <v>155</v>
      </c>
      <c r="K370" s="411">
        <v>25816</v>
      </c>
      <c r="L370" s="411">
        <v>0.94828092859241842</v>
      </c>
      <c r="M370" s="411">
        <v>166.55483870967743</v>
      </c>
      <c r="N370" s="411">
        <v>160</v>
      </c>
      <c r="O370" s="411">
        <v>26720</v>
      </c>
      <c r="P370" s="493">
        <v>0.98148692330296794</v>
      </c>
      <c r="Q370" s="412">
        <v>167</v>
      </c>
    </row>
    <row r="371" spans="1:17" ht="14.4" customHeight="1" x14ac:dyDescent="0.3">
      <c r="A371" s="407" t="s">
        <v>4461</v>
      </c>
      <c r="B371" s="408" t="s">
        <v>4264</v>
      </c>
      <c r="C371" s="408" t="s">
        <v>4265</v>
      </c>
      <c r="D371" s="408" t="s">
        <v>4288</v>
      </c>
      <c r="E371" s="408" t="s">
        <v>4289</v>
      </c>
      <c r="F371" s="411">
        <v>46</v>
      </c>
      <c r="G371" s="411">
        <v>7912</v>
      </c>
      <c r="H371" s="411">
        <v>1</v>
      </c>
      <c r="I371" s="411">
        <v>172</v>
      </c>
      <c r="J371" s="411">
        <v>47</v>
      </c>
      <c r="K371" s="411">
        <v>8115</v>
      </c>
      <c r="L371" s="411">
        <v>1.0256572295247726</v>
      </c>
      <c r="M371" s="411">
        <v>172.65957446808511</v>
      </c>
      <c r="N371" s="411">
        <v>49</v>
      </c>
      <c r="O371" s="411">
        <v>8477</v>
      </c>
      <c r="P371" s="493">
        <v>1.0714105156723963</v>
      </c>
      <c r="Q371" s="412">
        <v>173</v>
      </c>
    </row>
    <row r="372" spans="1:17" ht="14.4" customHeight="1" x14ac:dyDescent="0.3">
      <c r="A372" s="407" t="s">
        <v>4461</v>
      </c>
      <c r="B372" s="408" t="s">
        <v>4264</v>
      </c>
      <c r="C372" s="408" t="s">
        <v>4265</v>
      </c>
      <c r="D372" s="408" t="s">
        <v>4290</v>
      </c>
      <c r="E372" s="408" t="s">
        <v>4291</v>
      </c>
      <c r="F372" s="411">
        <v>103</v>
      </c>
      <c r="G372" s="411">
        <v>35947</v>
      </c>
      <c r="H372" s="411">
        <v>1</v>
      </c>
      <c r="I372" s="411">
        <v>349</v>
      </c>
      <c r="J372" s="411">
        <v>92</v>
      </c>
      <c r="K372" s="411">
        <v>32220</v>
      </c>
      <c r="L372" s="411">
        <v>0.89631958160625369</v>
      </c>
      <c r="M372" s="411">
        <v>350.21739130434781</v>
      </c>
      <c r="N372" s="411">
        <v>113</v>
      </c>
      <c r="O372" s="411">
        <v>39663</v>
      </c>
      <c r="P372" s="493">
        <v>1.1033744123292626</v>
      </c>
      <c r="Q372" s="412">
        <v>351</v>
      </c>
    </row>
    <row r="373" spans="1:17" ht="14.4" customHeight="1" x14ac:dyDescent="0.3">
      <c r="A373" s="407" t="s">
        <v>4461</v>
      </c>
      <c r="B373" s="408" t="s">
        <v>4264</v>
      </c>
      <c r="C373" s="408" t="s">
        <v>4265</v>
      </c>
      <c r="D373" s="408" t="s">
        <v>4417</v>
      </c>
      <c r="E373" s="408" t="s">
        <v>4418</v>
      </c>
      <c r="F373" s="411"/>
      <c r="G373" s="411"/>
      <c r="H373" s="411"/>
      <c r="I373" s="411"/>
      <c r="J373" s="411">
        <v>2</v>
      </c>
      <c r="K373" s="411">
        <v>2070</v>
      </c>
      <c r="L373" s="411"/>
      <c r="M373" s="411">
        <v>1035</v>
      </c>
      <c r="N373" s="411"/>
      <c r="O373" s="411"/>
      <c r="P373" s="493"/>
      <c r="Q373" s="412"/>
    </row>
    <row r="374" spans="1:17" ht="14.4" customHeight="1" x14ac:dyDescent="0.3">
      <c r="A374" s="407" t="s">
        <v>4461</v>
      </c>
      <c r="B374" s="408" t="s">
        <v>4264</v>
      </c>
      <c r="C374" s="408" t="s">
        <v>4265</v>
      </c>
      <c r="D374" s="408" t="s">
        <v>4292</v>
      </c>
      <c r="E374" s="408" t="s">
        <v>4293</v>
      </c>
      <c r="F374" s="411">
        <v>6</v>
      </c>
      <c r="G374" s="411">
        <v>1128</v>
      </c>
      <c r="H374" s="411">
        <v>1</v>
      </c>
      <c r="I374" s="411">
        <v>188</v>
      </c>
      <c r="J374" s="411">
        <v>7</v>
      </c>
      <c r="K374" s="411">
        <v>1322</v>
      </c>
      <c r="L374" s="411">
        <v>1.1719858156028369</v>
      </c>
      <c r="M374" s="411">
        <v>188.85714285714286</v>
      </c>
      <c r="N374" s="411">
        <v>11</v>
      </c>
      <c r="O374" s="411">
        <v>2079</v>
      </c>
      <c r="P374" s="493">
        <v>1.8430851063829787</v>
      </c>
      <c r="Q374" s="412">
        <v>189</v>
      </c>
    </row>
    <row r="375" spans="1:17" ht="14.4" customHeight="1" x14ac:dyDescent="0.3">
      <c r="A375" s="407" t="s">
        <v>4461</v>
      </c>
      <c r="B375" s="408" t="s">
        <v>4264</v>
      </c>
      <c r="C375" s="408" t="s">
        <v>4265</v>
      </c>
      <c r="D375" s="408" t="s">
        <v>4294</v>
      </c>
      <c r="E375" s="408" t="s">
        <v>4295</v>
      </c>
      <c r="F375" s="411">
        <v>43</v>
      </c>
      <c r="G375" s="411">
        <v>35303</v>
      </c>
      <c r="H375" s="411">
        <v>1</v>
      </c>
      <c r="I375" s="411">
        <v>821</v>
      </c>
      <c r="J375" s="411">
        <v>16</v>
      </c>
      <c r="K375" s="411">
        <v>13144</v>
      </c>
      <c r="L375" s="411">
        <v>0.37231963289238873</v>
      </c>
      <c r="M375" s="411">
        <v>821.5</v>
      </c>
      <c r="N375" s="411">
        <v>17</v>
      </c>
      <c r="O375" s="411">
        <v>13974</v>
      </c>
      <c r="P375" s="493">
        <v>0.39583038268702375</v>
      </c>
      <c r="Q375" s="412">
        <v>822</v>
      </c>
    </row>
    <row r="376" spans="1:17" ht="14.4" customHeight="1" x14ac:dyDescent="0.3">
      <c r="A376" s="407" t="s">
        <v>4461</v>
      </c>
      <c r="B376" s="408" t="s">
        <v>4264</v>
      </c>
      <c r="C376" s="408" t="s">
        <v>4265</v>
      </c>
      <c r="D376" s="408" t="s">
        <v>4298</v>
      </c>
      <c r="E376" s="408" t="s">
        <v>4299</v>
      </c>
      <c r="F376" s="411">
        <v>25</v>
      </c>
      <c r="G376" s="411">
        <v>13625</v>
      </c>
      <c r="H376" s="411">
        <v>1</v>
      </c>
      <c r="I376" s="411">
        <v>545</v>
      </c>
      <c r="J376" s="411">
        <v>36</v>
      </c>
      <c r="K376" s="411">
        <v>19646</v>
      </c>
      <c r="L376" s="411">
        <v>1.441908256880734</v>
      </c>
      <c r="M376" s="411">
        <v>545.72222222222217</v>
      </c>
      <c r="N376" s="411">
        <v>37</v>
      </c>
      <c r="O376" s="411">
        <v>20239</v>
      </c>
      <c r="P376" s="493">
        <v>1.4854311926605503</v>
      </c>
      <c r="Q376" s="412">
        <v>547</v>
      </c>
    </row>
    <row r="377" spans="1:17" ht="14.4" customHeight="1" x14ac:dyDescent="0.3">
      <c r="A377" s="407" t="s">
        <v>4461</v>
      </c>
      <c r="B377" s="408" t="s">
        <v>4264</v>
      </c>
      <c r="C377" s="408" t="s">
        <v>4265</v>
      </c>
      <c r="D377" s="408" t="s">
        <v>4300</v>
      </c>
      <c r="E377" s="408" t="s">
        <v>4301</v>
      </c>
      <c r="F377" s="411">
        <v>1</v>
      </c>
      <c r="G377" s="411">
        <v>650</v>
      </c>
      <c r="H377" s="411">
        <v>1</v>
      </c>
      <c r="I377" s="411">
        <v>650</v>
      </c>
      <c r="J377" s="411">
        <v>4</v>
      </c>
      <c r="K377" s="411">
        <v>2603</v>
      </c>
      <c r="L377" s="411">
        <v>4.0046153846153842</v>
      </c>
      <c r="M377" s="411">
        <v>650.75</v>
      </c>
      <c r="N377" s="411">
        <v>4</v>
      </c>
      <c r="O377" s="411">
        <v>2608</v>
      </c>
      <c r="P377" s="493">
        <v>4.0123076923076919</v>
      </c>
      <c r="Q377" s="412">
        <v>652</v>
      </c>
    </row>
    <row r="378" spans="1:17" ht="14.4" customHeight="1" x14ac:dyDescent="0.3">
      <c r="A378" s="407" t="s">
        <v>4461</v>
      </c>
      <c r="B378" s="408" t="s">
        <v>4264</v>
      </c>
      <c r="C378" s="408" t="s">
        <v>4265</v>
      </c>
      <c r="D378" s="408" t="s">
        <v>4302</v>
      </c>
      <c r="E378" s="408" t="s">
        <v>4303</v>
      </c>
      <c r="F378" s="411">
        <v>1</v>
      </c>
      <c r="G378" s="411">
        <v>650</v>
      </c>
      <c r="H378" s="411">
        <v>1</v>
      </c>
      <c r="I378" s="411">
        <v>650</v>
      </c>
      <c r="J378" s="411">
        <v>4</v>
      </c>
      <c r="K378" s="411">
        <v>2603</v>
      </c>
      <c r="L378" s="411">
        <v>4.0046153846153842</v>
      </c>
      <c r="M378" s="411">
        <v>650.75</v>
      </c>
      <c r="N378" s="411">
        <v>4</v>
      </c>
      <c r="O378" s="411">
        <v>2608</v>
      </c>
      <c r="P378" s="493">
        <v>4.0123076923076919</v>
      </c>
      <c r="Q378" s="412">
        <v>652</v>
      </c>
    </row>
    <row r="379" spans="1:17" ht="14.4" customHeight="1" x14ac:dyDescent="0.3">
      <c r="A379" s="407" t="s">
        <v>4461</v>
      </c>
      <c r="B379" s="408" t="s">
        <v>4264</v>
      </c>
      <c r="C379" s="408" t="s">
        <v>4265</v>
      </c>
      <c r="D379" s="408" t="s">
        <v>4304</v>
      </c>
      <c r="E379" s="408" t="s">
        <v>4305</v>
      </c>
      <c r="F379" s="411">
        <v>14</v>
      </c>
      <c r="G379" s="411">
        <v>9436</v>
      </c>
      <c r="H379" s="411">
        <v>1</v>
      </c>
      <c r="I379" s="411">
        <v>674</v>
      </c>
      <c r="J379" s="411">
        <v>21</v>
      </c>
      <c r="K379" s="411">
        <v>14166</v>
      </c>
      <c r="L379" s="411">
        <v>1.5012717253073335</v>
      </c>
      <c r="M379" s="411">
        <v>674.57142857142856</v>
      </c>
      <c r="N379" s="411">
        <v>20</v>
      </c>
      <c r="O379" s="411">
        <v>13520</v>
      </c>
      <c r="P379" s="493">
        <v>1.4328105129292072</v>
      </c>
      <c r="Q379" s="412">
        <v>676</v>
      </c>
    </row>
    <row r="380" spans="1:17" ht="14.4" customHeight="1" x14ac:dyDescent="0.3">
      <c r="A380" s="407" t="s">
        <v>4461</v>
      </c>
      <c r="B380" s="408" t="s">
        <v>4264</v>
      </c>
      <c r="C380" s="408" t="s">
        <v>4265</v>
      </c>
      <c r="D380" s="408" t="s">
        <v>4306</v>
      </c>
      <c r="E380" s="408" t="s">
        <v>4307</v>
      </c>
      <c r="F380" s="411">
        <v>15</v>
      </c>
      <c r="G380" s="411">
        <v>7635</v>
      </c>
      <c r="H380" s="411">
        <v>1</v>
      </c>
      <c r="I380" s="411">
        <v>509</v>
      </c>
      <c r="J380" s="411">
        <v>14</v>
      </c>
      <c r="K380" s="411">
        <v>7137</v>
      </c>
      <c r="L380" s="411">
        <v>0.93477406679764241</v>
      </c>
      <c r="M380" s="411">
        <v>509.78571428571428</v>
      </c>
      <c r="N380" s="411">
        <v>10</v>
      </c>
      <c r="O380" s="411">
        <v>5110</v>
      </c>
      <c r="P380" s="493">
        <v>0.66928618205631962</v>
      </c>
      <c r="Q380" s="412">
        <v>511</v>
      </c>
    </row>
    <row r="381" spans="1:17" ht="14.4" customHeight="1" x14ac:dyDescent="0.3">
      <c r="A381" s="407" t="s">
        <v>4461</v>
      </c>
      <c r="B381" s="408" t="s">
        <v>4264</v>
      </c>
      <c r="C381" s="408" t="s">
        <v>4265</v>
      </c>
      <c r="D381" s="408" t="s">
        <v>4308</v>
      </c>
      <c r="E381" s="408" t="s">
        <v>4309</v>
      </c>
      <c r="F381" s="411">
        <v>15</v>
      </c>
      <c r="G381" s="411">
        <v>6285</v>
      </c>
      <c r="H381" s="411">
        <v>1</v>
      </c>
      <c r="I381" s="411">
        <v>419</v>
      </c>
      <c r="J381" s="411">
        <v>14</v>
      </c>
      <c r="K381" s="411">
        <v>5877</v>
      </c>
      <c r="L381" s="411">
        <v>0.93508353221957041</v>
      </c>
      <c r="M381" s="411">
        <v>419.78571428571428</v>
      </c>
      <c r="N381" s="411">
        <v>10</v>
      </c>
      <c r="O381" s="411">
        <v>4210</v>
      </c>
      <c r="P381" s="493">
        <v>0.66984884645982501</v>
      </c>
      <c r="Q381" s="412">
        <v>421</v>
      </c>
    </row>
    <row r="382" spans="1:17" ht="14.4" customHeight="1" x14ac:dyDescent="0.3">
      <c r="A382" s="407" t="s">
        <v>4461</v>
      </c>
      <c r="B382" s="408" t="s">
        <v>4264</v>
      </c>
      <c r="C382" s="408" t="s">
        <v>4265</v>
      </c>
      <c r="D382" s="408" t="s">
        <v>4310</v>
      </c>
      <c r="E382" s="408" t="s">
        <v>4311</v>
      </c>
      <c r="F382" s="411">
        <v>60</v>
      </c>
      <c r="G382" s="411">
        <v>20640</v>
      </c>
      <c r="H382" s="411">
        <v>1</v>
      </c>
      <c r="I382" s="411">
        <v>344</v>
      </c>
      <c r="J382" s="411">
        <v>63</v>
      </c>
      <c r="K382" s="411">
        <v>21750</v>
      </c>
      <c r="L382" s="411">
        <v>1.0537790697674418</v>
      </c>
      <c r="M382" s="411">
        <v>345.23809523809524</v>
      </c>
      <c r="N382" s="411">
        <v>48</v>
      </c>
      <c r="O382" s="411">
        <v>16656</v>
      </c>
      <c r="P382" s="493">
        <v>0.80697674418604648</v>
      </c>
      <c r="Q382" s="412">
        <v>347</v>
      </c>
    </row>
    <row r="383" spans="1:17" ht="14.4" customHeight="1" x14ac:dyDescent="0.3">
      <c r="A383" s="407" t="s">
        <v>4461</v>
      </c>
      <c r="B383" s="408" t="s">
        <v>4264</v>
      </c>
      <c r="C383" s="408" t="s">
        <v>4265</v>
      </c>
      <c r="D383" s="408" t="s">
        <v>4312</v>
      </c>
      <c r="E383" s="408" t="s">
        <v>4313</v>
      </c>
      <c r="F383" s="411">
        <v>4</v>
      </c>
      <c r="G383" s="411">
        <v>868</v>
      </c>
      <c r="H383" s="411">
        <v>1</v>
      </c>
      <c r="I383" s="411">
        <v>217</v>
      </c>
      <c r="J383" s="411">
        <v>1</v>
      </c>
      <c r="K383" s="411">
        <v>217</v>
      </c>
      <c r="L383" s="411">
        <v>0.25</v>
      </c>
      <c r="M383" s="411">
        <v>217</v>
      </c>
      <c r="N383" s="411">
        <v>8</v>
      </c>
      <c r="O383" s="411">
        <v>1752</v>
      </c>
      <c r="P383" s="493">
        <v>2.0184331797235022</v>
      </c>
      <c r="Q383" s="412">
        <v>219</v>
      </c>
    </row>
    <row r="384" spans="1:17" ht="14.4" customHeight="1" x14ac:dyDescent="0.3">
      <c r="A384" s="407" t="s">
        <v>4461</v>
      </c>
      <c r="B384" s="408" t="s">
        <v>4264</v>
      </c>
      <c r="C384" s="408" t="s">
        <v>4265</v>
      </c>
      <c r="D384" s="408" t="s">
        <v>4314</v>
      </c>
      <c r="E384" s="408" t="s">
        <v>4315</v>
      </c>
      <c r="F384" s="411">
        <v>28</v>
      </c>
      <c r="G384" s="411">
        <v>13916</v>
      </c>
      <c r="H384" s="411">
        <v>1</v>
      </c>
      <c r="I384" s="411">
        <v>497</v>
      </c>
      <c r="J384" s="411">
        <v>28</v>
      </c>
      <c r="K384" s="411">
        <v>13932</v>
      </c>
      <c r="L384" s="411">
        <v>1.0011497556769187</v>
      </c>
      <c r="M384" s="411">
        <v>497.57142857142856</v>
      </c>
      <c r="N384" s="411">
        <v>24</v>
      </c>
      <c r="O384" s="411">
        <v>12072</v>
      </c>
      <c r="P384" s="493">
        <v>0.86749065823512506</v>
      </c>
      <c r="Q384" s="412">
        <v>503</v>
      </c>
    </row>
    <row r="385" spans="1:17" ht="14.4" customHeight="1" x14ac:dyDescent="0.3">
      <c r="A385" s="407" t="s">
        <v>4461</v>
      </c>
      <c r="B385" s="408" t="s">
        <v>4264</v>
      </c>
      <c r="C385" s="408" t="s">
        <v>4265</v>
      </c>
      <c r="D385" s="408" t="s">
        <v>4316</v>
      </c>
      <c r="E385" s="408" t="s">
        <v>4317</v>
      </c>
      <c r="F385" s="411">
        <v>1</v>
      </c>
      <c r="G385" s="411">
        <v>145</v>
      </c>
      <c r="H385" s="411">
        <v>1</v>
      </c>
      <c r="I385" s="411">
        <v>145</v>
      </c>
      <c r="J385" s="411">
        <v>1</v>
      </c>
      <c r="K385" s="411">
        <v>147</v>
      </c>
      <c r="L385" s="411">
        <v>1.0137931034482759</v>
      </c>
      <c r="M385" s="411">
        <v>147</v>
      </c>
      <c r="N385" s="411"/>
      <c r="O385" s="411"/>
      <c r="P385" s="493"/>
      <c r="Q385" s="412"/>
    </row>
    <row r="386" spans="1:17" ht="14.4" customHeight="1" x14ac:dyDescent="0.3">
      <c r="A386" s="407" t="s">
        <v>4461</v>
      </c>
      <c r="B386" s="408" t="s">
        <v>4264</v>
      </c>
      <c r="C386" s="408" t="s">
        <v>4265</v>
      </c>
      <c r="D386" s="408" t="s">
        <v>4318</v>
      </c>
      <c r="E386" s="408" t="s">
        <v>4319</v>
      </c>
      <c r="F386" s="411">
        <v>91</v>
      </c>
      <c r="G386" s="411">
        <v>21567</v>
      </c>
      <c r="H386" s="411">
        <v>1</v>
      </c>
      <c r="I386" s="411">
        <v>237</v>
      </c>
      <c r="J386" s="411">
        <v>76</v>
      </c>
      <c r="K386" s="411">
        <v>18056</v>
      </c>
      <c r="L386" s="411">
        <v>0.83720498910372332</v>
      </c>
      <c r="M386" s="411">
        <v>237.57894736842104</v>
      </c>
      <c r="N386" s="411">
        <v>101</v>
      </c>
      <c r="O386" s="411">
        <v>24038</v>
      </c>
      <c r="P386" s="493">
        <v>1.1145731905225575</v>
      </c>
      <c r="Q386" s="412">
        <v>238</v>
      </c>
    </row>
    <row r="387" spans="1:17" ht="14.4" customHeight="1" x14ac:dyDescent="0.3">
      <c r="A387" s="407" t="s">
        <v>4461</v>
      </c>
      <c r="B387" s="408" t="s">
        <v>4264</v>
      </c>
      <c r="C387" s="408" t="s">
        <v>4265</v>
      </c>
      <c r="D387" s="408" t="s">
        <v>4320</v>
      </c>
      <c r="E387" s="408" t="s">
        <v>4321</v>
      </c>
      <c r="F387" s="411">
        <v>8</v>
      </c>
      <c r="G387" s="411">
        <v>880</v>
      </c>
      <c r="H387" s="411">
        <v>1</v>
      </c>
      <c r="I387" s="411">
        <v>110</v>
      </c>
      <c r="J387" s="411">
        <v>6</v>
      </c>
      <c r="K387" s="411">
        <v>665</v>
      </c>
      <c r="L387" s="411">
        <v>0.75568181818181823</v>
      </c>
      <c r="M387" s="411">
        <v>110.83333333333333</v>
      </c>
      <c r="N387" s="411">
        <v>12</v>
      </c>
      <c r="O387" s="411">
        <v>1332</v>
      </c>
      <c r="P387" s="493">
        <v>1.5136363636363637</v>
      </c>
      <c r="Q387" s="412">
        <v>111</v>
      </c>
    </row>
    <row r="388" spans="1:17" ht="14.4" customHeight="1" x14ac:dyDescent="0.3">
      <c r="A388" s="407" t="s">
        <v>4461</v>
      </c>
      <c r="B388" s="408" t="s">
        <v>4264</v>
      </c>
      <c r="C388" s="408" t="s">
        <v>4265</v>
      </c>
      <c r="D388" s="408" t="s">
        <v>4324</v>
      </c>
      <c r="E388" s="408" t="s">
        <v>4325</v>
      </c>
      <c r="F388" s="411">
        <v>15</v>
      </c>
      <c r="G388" s="411">
        <v>4650</v>
      </c>
      <c r="H388" s="411">
        <v>1</v>
      </c>
      <c r="I388" s="411">
        <v>310</v>
      </c>
      <c r="J388" s="411">
        <v>11</v>
      </c>
      <c r="K388" s="411">
        <v>3420</v>
      </c>
      <c r="L388" s="411">
        <v>0.73548387096774193</v>
      </c>
      <c r="M388" s="411">
        <v>310.90909090909093</v>
      </c>
      <c r="N388" s="411">
        <v>40</v>
      </c>
      <c r="O388" s="411">
        <v>12440</v>
      </c>
      <c r="P388" s="493">
        <v>2.6752688172043011</v>
      </c>
      <c r="Q388" s="412">
        <v>311</v>
      </c>
    </row>
    <row r="389" spans="1:17" ht="14.4" customHeight="1" x14ac:dyDescent="0.3">
      <c r="A389" s="407" t="s">
        <v>4461</v>
      </c>
      <c r="B389" s="408" t="s">
        <v>4264</v>
      </c>
      <c r="C389" s="408" t="s">
        <v>4265</v>
      </c>
      <c r="D389" s="408" t="s">
        <v>4326</v>
      </c>
      <c r="E389" s="408" t="s">
        <v>4327</v>
      </c>
      <c r="F389" s="411">
        <v>8</v>
      </c>
      <c r="G389" s="411">
        <v>184</v>
      </c>
      <c r="H389" s="411">
        <v>1</v>
      </c>
      <c r="I389" s="411">
        <v>23</v>
      </c>
      <c r="J389" s="411">
        <v>3</v>
      </c>
      <c r="K389" s="411">
        <v>69</v>
      </c>
      <c r="L389" s="411">
        <v>0.375</v>
      </c>
      <c r="M389" s="411">
        <v>23</v>
      </c>
      <c r="N389" s="411">
        <v>10</v>
      </c>
      <c r="O389" s="411">
        <v>230</v>
      </c>
      <c r="P389" s="493">
        <v>1.25</v>
      </c>
      <c r="Q389" s="412">
        <v>23</v>
      </c>
    </row>
    <row r="390" spans="1:17" ht="14.4" customHeight="1" x14ac:dyDescent="0.3">
      <c r="A390" s="407" t="s">
        <v>4461</v>
      </c>
      <c r="B390" s="408" t="s">
        <v>4264</v>
      </c>
      <c r="C390" s="408" t="s">
        <v>4265</v>
      </c>
      <c r="D390" s="408" t="s">
        <v>4328</v>
      </c>
      <c r="E390" s="408" t="s">
        <v>4329</v>
      </c>
      <c r="F390" s="411">
        <v>15</v>
      </c>
      <c r="G390" s="411">
        <v>240</v>
      </c>
      <c r="H390" s="411">
        <v>1</v>
      </c>
      <c r="I390" s="411">
        <v>16</v>
      </c>
      <c r="J390" s="411">
        <v>17</v>
      </c>
      <c r="K390" s="411">
        <v>272</v>
      </c>
      <c r="L390" s="411">
        <v>1.1333333333333333</v>
      </c>
      <c r="M390" s="411">
        <v>16</v>
      </c>
      <c r="N390" s="411">
        <v>7</v>
      </c>
      <c r="O390" s="411">
        <v>112</v>
      </c>
      <c r="P390" s="493">
        <v>0.46666666666666667</v>
      </c>
      <c r="Q390" s="412">
        <v>16</v>
      </c>
    </row>
    <row r="391" spans="1:17" ht="14.4" customHeight="1" x14ac:dyDescent="0.3">
      <c r="A391" s="407" t="s">
        <v>4461</v>
      </c>
      <c r="B391" s="408" t="s">
        <v>4264</v>
      </c>
      <c r="C391" s="408" t="s">
        <v>4265</v>
      </c>
      <c r="D391" s="408" t="s">
        <v>4332</v>
      </c>
      <c r="E391" s="408" t="s">
        <v>4333</v>
      </c>
      <c r="F391" s="411">
        <v>123</v>
      </c>
      <c r="G391" s="411">
        <v>42804</v>
      </c>
      <c r="H391" s="411">
        <v>1</v>
      </c>
      <c r="I391" s="411">
        <v>348</v>
      </c>
      <c r="J391" s="411">
        <v>144</v>
      </c>
      <c r="K391" s="411">
        <v>50172</v>
      </c>
      <c r="L391" s="411">
        <v>1.1721334454723857</v>
      </c>
      <c r="M391" s="411">
        <v>348.41666666666669</v>
      </c>
      <c r="N391" s="411">
        <v>98</v>
      </c>
      <c r="O391" s="411">
        <v>34202</v>
      </c>
      <c r="P391" s="493">
        <v>0.79903747313335205</v>
      </c>
      <c r="Q391" s="412">
        <v>349</v>
      </c>
    </row>
    <row r="392" spans="1:17" ht="14.4" customHeight="1" x14ac:dyDescent="0.3">
      <c r="A392" s="407" t="s">
        <v>4461</v>
      </c>
      <c r="B392" s="408" t="s">
        <v>4264</v>
      </c>
      <c r="C392" s="408" t="s">
        <v>4265</v>
      </c>
      <c r="D392" s="408" t="s">
        <v>4334</v>
      </c>
      <c r="E392" s="408" t="s">
        <v>4335</v>
      </c>
      <c r="F392" s="411">
        <v>5</v>
      </c>
      <c r="G392" s="411">
        <v>6225</v>
      </c>
      <c r="H392" s="411">
        <v>1</v>
      </c>
      <c r="I392" s="411">
        <v>1245</v>
      </c>
      <c r="J392" s="411">
        <v>3</v>
      </c>
      <c r="K392" s="411">
        <v>3767</v>
      </c>
      <c r="L392" s="411">
        <v>0.60514056224899604</v>
      </c>
      <c r="M392" s="411">
        <v>1255.6666666666667</v>
      </c>
      <c r="N392" s="411">
        <v>7</v>
      </c>
      <c r="O392" s="411">
        <v>8876</v>
      </c>
      <c r="P392" s="493">
        <v>1.425863453815261</v>
      </c>
      <c r="Q392" s="412">
        <v>1268</v>
      </c>
    </row>
    <row r="393" spans="1:17" ht="14.4" customHeight="1" x14ac:dyDescent="0.3">
      <c r="A393" s="407" t="s">
        <v>4461</v>
      </c>
      <c r="B393" s="408" t="s">
        <v>4264</v>
      </c>
      <c r="C393" s="408" t="s">
        <v>4265</v>
      </c>
      <c r="D393" s="408" t="s">
        <v>4336</v>
      </c>
      <c r="E393" s="408" t="s">
        <v>4337</v>
      </c>
      <c r="F393" s="411"/>
      <c r="G393" s="411"/>
      <c r="H393" s="411"/>
      <c r="I393" s="411"/>
      <c r="J393" s="411"/>
      <c r="K393" s="411"/>
      <c r="L393" s="411"/>
      <c r="M393" s="411"/>
      <c r="N393" s="411">
        <v>1</v>
      </c>
      <c r="O393" s="411">
        <v>148</v>
      </c>
      <c r="P393" s="493"/>
      <c r="Q393" s="412">
        <v>148</v>
      </c>
    </row>
    <row r="394" spans="1:17" ht="14.4" customHeight="1" x14ac:dyDescent="0.3">
      <c r="A394" s="407" t="s">
        <v>4461</v>
      </c>
      <c r="B394" s="408" t="s">
        <v>4264</v>
      </c>
      <c r="C394" s="408" t="s">
        <v>4265</v>
      </c>
      <c r="D394" s="408" t="s">
        <v>4340</v>
      </c>
      <c r="E394" s="408" t="s">
        <v>4341</v>
      </c>
      <c r="F394" s="411">
        <v>92</v>
      </c>
      <c r="G394" s="411">
        <v>26956</v>
      </c>
      <c r="H394" s="411">
        <v>1</v>
      </c>
      <c r="I394" s="411">
        <v>293</v>
      </c>
      <c r="J394" s="411">
        <v>77</v>
      </c>
      <c r="K394" s="411">
        <v>22604</v>
      </c>
      <c r="L394" s="411">
        <v>0.83855171390414007</v>
      </c>
      <c r="M394" s="411">
        <v>293.55844155844159</v>
      </c>
      <c r="N394" s="411">
        <v>104</v>
      </c>
      <c r="O394" s="411">
        <v>30576</v>
      </c>
      <c r="P394" s="493">
        <v>1.1342929217984865</v>
      </c>
      <c r="Q394" s="412">
        <v>294</v>
      </c>
    </row>
    <row r="395" spans="1:17" ht="14.4" customHeight="1" x14ac:dyDescent="0.3">
      <c r="A395" s="407" t="s">
        <v>4461</v>
      </c>
      <c r="B395" s="408" t="s">
        <v>4264</v>
      </c>
      <c r="C395" s="408" t="s">
        <v>4265</v>
      </c>
      <c r="D395" s="408" t="s">
        <v>4342</v>
      </c>
      <c r="E395" s="408" t="s">
        <v>4343</v>
      </c>
      <c r="F395" s="411">
        <v>58</v>
      </c>
      <c r="G395" s="411">
        <v>11832</v>
      </c>
      <c r="H395" s="411">
        <v>1</v>
      </c>
      <c r="I395" s="411">
        <v>204</v>
      </c>
      <c r="J395" s="411">
        <v>66</v>
      </c>
      <c r="K395" s="411">
        <v>13542</v>
      </c>
      <c r="L395" s="411">
        <v>1.1445233265720081</v>
      </c>
      <c r="M395" s="411">
        <v>205.18181818181819</v>
      </c>
      <c r="N395" s="411">
        <v>45</v>
      </c>
      <c r="O395" s="411">
        <v>9315</v>
      </c>
      <c r="P395" s="493">
        <v>0.78727180527383367</v>
      </c>
      <c r="Q395" s="412">
        <v>207</v>
      </c>
    </row>
    <row r="396" spans="1:17" ht="14.4" customHeight="1" x14ac:dyDescent="0.3">
      <c r="A396" s="407" t="s">
        <v>4461</v>
      </c>
      <c r="B396" s="408" t="s">
        <v>4264</v>
      </c>
      <c r="C396" s="408" t="s">
        <v>4265</v>
      </c>
      <c r="D396" s="408" t="s">
        <v>4344</v>
      </c>
      <c r="E396" s="408" t="s">
        <v>4345</v>
      </c>
      <c r="F396" s="411">
        <v>32</v>
      </c>
      <c r="G396" s="411">
        <v>1216</v>
      </c>
      <c r="H396" s="411">
        <v>1</v>
      </c>
      <c r="I396" s="411">
        <v>38</v>
      </c>
      <c r="J396" s="411">
        <v>20</v>
      </c>
      <c r="K396" s="411">
        <v>768</v>
      </c>
      <c r="L396" s="411">
        <v>0.63157894736842102</v>
      </c>
      <c r="M396" s="411">
        <v>38.4</v>
      </c>
      <c r="N396" s="411">
        <v>35</v>
      </c>
      <c r="O396" s="411">
        <v>1365</v>
      </c>
      <c r="P396" s="493">
        <v>1.122532894736842</v>
      </c>
      <c r="Q396" s="412">
        <v>39</v>
      </c>
    </row>
    <row r="397" spans="1:17" ht="14.4" customHeight="1" x14ac:dyDescent="0.3">
      <c r="A397" s="407" t="s">
        <v>4461</v>
      </c>
      <c r="B397" s="408" t="s">
        <v>4264</v>
      </c>
      <c r="C397" s="408" t="s">
        <v>4265</v>
      </c>
      <c r="D397" s="408" t="s">
        <v>4346</v>
      </c>
      <c r="E397" s="408" t="s">
        <v>4347</v>
      </c>
      <c r="F397" s="411">
        <v>4</v>
      </c>
      <c r="G397" s="411">
        <v>19972</v>
      </c>
      <c r="H397" s="411">
        <v>1</v>
      </c>
      <c r="I397" s="411">
        <v>4993</v>
      </c>
      <c r="J397" s="411">
        <v>3</v>
      </c>
      <c r="K397" s="411">
        <v>14986</v>
      </c>
      <c r="L397" s="411">
        <v>0.7503504906869618</v>
      </c>
      <c r="M397" s="411">
        <v>4995.333333333333</v>
      </c>
      <c r="N397" s="411"/>
      <c r="O397" s="411"/>
      <c r="P397" s="493"/>
      <c r="Q397" s="412"/>
    </row>
    <row r="398" spans="1:17" ht="14.4" customHeight="1" x14ac:dyDescent="0.3">
      <c r="A398" s="407" t="s">
        <v>4461</v>
      </c>
      <c r="B398" s="408" t="s">
        <v>4264</v>
      </c>
      <c r="C398" s="408" t="s">
        <v>4265</v>
      </c>
      <c r="D398" s="408" t="s">
        <v>4348</v>
      </c>
      <c r="E398" s="408" t="s">
        <v>4349</v>
      </c>
      <c r="F398" s="411">
        <v>114</v>
      </c>
      <c r="G398" s="411">
        <v>19266</v>
      </c>
      <c r="H398" s="411">
        <v>1</v>
      </c>
      <c r="I398" s="411">
        <v>169</v>
      </c>
      <c r="J398" s="411">
        <v>109</v>
      </c>
      <c r="K398" s="411">
        <v>18480</v>
      </c>
      <c r="L398" s="411">
        <v>0.95920274057925881</v>
      </c>
      <c r="M398" s="411">
        <v>169.54128440366972</v>
      </c>
      <c r="N398" s="411">
        <v>101</v>
      </c>
      <c r="O398" s="411">
        <v>17170</v>
      </c>
      <c r="P398" s="493">
        <v>0.89120730821135674</v>
      </c>
      <c r="Q398" s="412">
        <v>170</v>
      </c>
    </row>
    <row r="399" spans="1:17" ht="14.4" customHeight="1" x14ac:dyDescent="0.3">
      <c r="A399" s="407" t="s">
        <v>4461</v>
      </c>
      <c r="B399" s="408" t="s">
        <v>4264</v>
      </c>
      <c r="C399" s="408" t="s">
        <v>4265</v>
      </c>
      <c r="D399" s="408" t="s">
        <v>4350</v>
      </c>
      <c r="E399" s="408" t="s">
        <v>4351</v>
      </c>
      <c r="F399" s="411">
        <v>44</v>
      </c>
      <c r="G399" s="411">
        <v>14256</v>
      </c>
      <c r="H399" s="411">
        <v>1</v>
      </c>
      <c r="I399" s="411">
        <v>324</v>
      </c>
      <c r="J399" s="411">
        <v>38</v>
      </c>
      <c r="K399" s="411">
        <v>12354</v>
      </c>
      <c r="L399" s="411">
        <v>0.86658249158249157</v>
      </c>
      <c r="M399" s="411">
        <v>325.10526315789474</v>
      </c>
      <c r="N399" s="411">
        <v>33</v>
      </c>
      <c r="O399" s="411">
        <v>10758</v>
      </c>
      <c r="P399" s="493">
        <v>0.75462962962962965</v>
      </c>
      <c r="Q399" s="412">
        <v>326</v>
      </c>
    </row>
    <row r="400" spans="1:17" ht="14.4" customHeight="1" x14ac:dyDescent="0.3">
      <c r="A400" s="407" t="s">
        <v>4461</v>
      </c>
      <c r="B400" s="408" t="s">
        <v>4264</v>
      </c>
      <c r="C400" s="408" t="s">
        <v>4265</v>
      </c>
      <c r="D400" s="408" t="s">
        <v>4352</v>
      </c>
      <c r="E400" s="408" t="s">
        <v>4353</v>
      </c>
      <c r="F400" s="411">
        <v>1</v>
      </c>
      <c r="G400" s="411">
        <v>686</v>
      </c>
      <c r="H400" s="411">
        <v>1</v>
      </c>
      <c r="I400" s="411">
        <v>686</v>
      </c>
      <c r="J400" s="411">
        <v>5</v>
      </c>
      <c r="K400" s="411">
        <v>3434</v>
      </c>
      <c r="L400" s="411">
        <v>5.0058309037900877</v>
      </c>
      <c r="M400" s="411">
        <v>686.8</v>
      </c>
      <c r="N400" s="411">
        <v>6</v>
      </c>
      <c r="O400" s="411">
        <v>4128</v>
      </c>
      <c r="P400" s="493">
        <v>6.0174927113702621</v>
      </c>
      <c r="Q400" s="412">
        <v>688</v>
      </c>
    </row>
    <row r="401" spans="1:17" ht="14.4" customHeight="1" x14ac:dyDescent="0.3">
      <c r="A401" s="407" t="s">
        <v>4461</v>
      </c>
      <c r="B401" s="408" t="s">
        <v>4264</v>
      </c>
      <c r="C401" s="408" t="s">
        <v>4265</v>
      </c>
      <c r="D401" s="408" t="s">
        <v>4354</v>
      </c>
      <c r="E401" s="408" t="s">
        <v>4355</v>
      </c>
      <c r="F401" s="411">
        <v>70</v>
      </c>
      <c r="G401" s="411">
        <v>24290</v>
      </c>
      <c r="H401" s="411">
        <v>1</v>
      </c>
      <c r="I401" s="411">
        <v>347</v>
      </c>
      <c r="J401" s="411">
        <v>49</v>
      </c>
      <c r="K401" s="411">
        <v>17025</v>
      </c>
      <c r="L401" s="411">
        <v>0.70090572251955541</v>
      </c>
      <c r="M401" s="411">
        <v>347.44897959183675</v>
      </c>
      <c r="N401" s="411">
        <v>73</v>
      </c>
      <c r="O401" s="411">
        <v>25404</v>
      </c>
      <c r="P401" s="493">
        <v>1.0458624948538493</v>
      </c>
      <c r="Q401" s="412">
        <v>348</v>
      </c>
    </row>
    <row r="402" spans="1:17" ht="14.4" customHeight="1" x14ac:dyDescent="0.3">
      <c r="A402" s="407" t="s">
        <v>4461</v>
      </c>
      <c r="B402" s="408" t="s">
        <v>4264</v>
      </c>
      <c r="C402" s="408" t="s">
        <v>4265</v>
      </c>
      <c r="D402" s="408" t="s">
        <v>4356</v>
      </c>
      <c r="E402" s="408" t="s">
        <v>4357</v>
      </c>
      <c r="F402" s="411">
        <v>79</v>
      </c>
      <c r="G402" s="411">
        <v>13588</v>
      </c>
      <c r="H402" s="411">
        <v>1</v>
      </c>
      <c r="I402" s="411">
        <v>172</v>
      </c>
      <c r="J402" s="411">
        <v>87</v>
      </c>
      <c r="K402" s="411">
        <v>15011</v>
      </c>
      <c r="L402" s="411">
        <v>1.1047247571386518</v>
      </c>
      <c r="M402" s="411">
        <v>172.54022988505747</v>
      </c>
      <c r="N402" s="411">
        <v>77</v>
      </c>
      <c r="O402" s="411">
        <v>13321</v>
      </c>
      <c r="P402" s="493">
        <v>0.98035030909626142</v>
      </c>
      <c r="Q402" s="412">
        <v>173</v>
      </c>
    </row>
    <row r="403" spans="1:17" ht="14.4" customHeight="1" x14ac:dyDescent="0.3">
      <c r="A403" s="407" t="s">
        <v>4461</v>
      </c>
      <c r="B403" s="408" t="s">
        <v>4264</v>
      </c>
      <c r="C403" s="408" t="s">
        <v>4265</v>
      </c>
      <c r="D403" s="408" t="s">
        <v>4358</v>
      </c>
      <c r="E403" s="408" t="s">
        <v>4359</v>
      </c>
      <c r="F403" s="411">
        <v>36</v>
      </c>
      <c r="G403" s="411">
        <v>14364</v>
      </c>
      <c r="H403" s="411">
        <v>1</v>
      </c>
      <c r="I403" s="411">
        <v>399</v>
      </c>
      <c r="J403" s="411">
        <v>48</v>
      </c>
      <c r="K403" s="411">
        <v>19180</v>
      </c>
      <c r="L403" s="411">
        <v>1.3352826510721247</v>
      </c>
      <c r="M403" s="411">
        <v>399.58333333333331</v>
      </c>
      <c r="N403" s="411">
        <v>24</v>
      </c>
      <c r="O403" s="411">
        <v>9600</v>
      </c>
      <c r="P403" s="493">
        <v>0.66833751044277356</v>
      </c>
      <c r="Q403" s="412">
        <v>400</v>
      </c>
    </row>
    <row r="404" spans="1:17" ht="14.4" customHeight="1" x14ac:dyDescent="0.3">
      <c r="A404" s="407" t="s">
        <v>4461</v>
      </c>
      <c r="B404" s="408" t="s">
        <v>4264</v>
      </c>
      <c r="C404" s="408" t="s">
        <v>4265</v>
      </c>
      <c r="D404" s="408" t="s">
        <v>4360</v>
      </c>
      <c r="E404" s="408" t="s">
        <v>4361</v>
      </c>
      <c r="F404" s="411">
        <v>1</v>
      </c>
      <c r="G404" s="411">
        <v>650</v>
      </c>
      <c r="H404" s="411">
        <v>1</v>
      </c>
      <c r="I404" s="411">
        <v>650</v>
      </c>
      <c r="J404" s="411">
        <v>4</v>
      </c>
      <c r="K404" s="411">
        <v>2603</v>
      </c>
      <c r="L404" s="411">
        <v>4.0046153846153842</v>
      </c>
      <c r="M404" s="411">
        <v>650.75</v>
      </c>
      <c r="N404" s="411">
        <v>4</v>
      </c>
      <c r="O404" s="411">
        <v>2608</v>
      </c>
      <c r="P404" s="493">
        <v>4.0123076923076919</v>
      </c>
      <c r="Q404" s="412">
        <v>652</v>
      </c>
    </row>
    <row r="405" spans="1:17" ht="14.4" customHeight="1" x14ac:dyDescent="0.3">
      <c r="A405" s="407" t="s">
        <v>4461</v>
      </c>
      <c r="B405" s="408" t="s">
        <v>4264</v>
      </c>
      <c r="C405" s="408" t="s">
        <v>4265</v>
      </c>
      <c r="D405" s="408" t="s">
        <v>4362</v>
      </c>
      <c r="E405" s="408" t="s">
        <v>4363</v>
      </c>
      <c r="F405" s="411">
        <v>1</v>
      </c>
      <c r="G405" s="411">
        <v>650</v>
      </c>
      <c r="H405" s="411">
        <v>1</v>
      </c>
      <c r="I405" s="411">
        <v>650</v>
      </c>
      <c r="J405" s="411">
        <v>4</v>
      </c>
      <c r="K405" s="411">
        <v>2603</v>
      </c>
      <c r="L405" s="411">
        <v>4.0046153846153842</v>
      </c>
      <c r="M405" s="411">
        <v>650.75</v>
      </c>
      <c r="N405" s="411">
        <v>4</v>
      </c>
      <c r="O405" s="411">
        <v>2608</v>
      </c>
      <c r="P405" s="493">
        <v>4.0123076923076919</v>
      </c>
      <c r="Q405" s="412">
        <v>652</v>
      </c>
    </row>
    <row r="406" spans="1:17" ht="14.4" customHeight="1" x14ac:dyDescent="0.3">
      <c r="A406" s="407" t="s">
        <v>4461</v>
      </c>
      <c r="B406" s="408" t="s">
        <v>4264</v>
      </c>
      <c r="C406" s="408" t="s">
        <v>4265</v>
      </c>
      <c r="D406" s="408" t="s">
        <v>4364</v>
      </c>
      <c r="E406" s="408" t="s">
        <v>4365</v>
      </c>
      <c r="F406" s="411">
        <v>110</v>
      </c>
      <c r="G406" s="411">
        <v>46640</v>
      </c>
      <c r="H406" s="411">
        <v>1</v>
      </c>
      <c r="I406" s="411">
        <v>424</v>
      </c>
      <c r="J406" s="411">
        <v>13</v>
      </c>
      <c r="K406" s="411">
        <v>5560</v>
      </c>
      <c r="L406" s="411">
        <v>0.11921097770154374</v>
      </c>
      <c r="M406" s="411">
        <v>427.69230769230768</v>
      </c>
      <c r="N406" s="411">
        <v>245</v>
      </c>
      <c r="O406" s="411">
        <v>105840</v>
      </c>
      <c r="P406" s="493">
        <v>2.2692967409948541</v>
      </c>
      <c r="Q406" s="412">
        <v>432</v>
      </c>
    </row>
    <row r="407" spans="1:17" ht="14.4" customHeight="1" x14ac:dyDescent="0.3">
      <c r="A407" s="407" t="s">
        <v>4461</v>
      </c>
      <c r="B407" s="408" t="s">
        <v>4264</v>
      </c>
      <c r="C407" s="408" t="s">
        <v>4265</v>
      </c>
      <c r="D407" s="408" t="s">
        <v>4368</v>
      </c>
      <c r="E407" s="408" t="s">
        <v>4369</v>
      </c>
      <c r="F407" s="411"/>
      <c r="G407" s="411"/>
      <c r="H407" s="411"/>
      <c r="I407" s="411"/>
      <c r="J407" s="411">
        <v>1</v>
      </c>
      <c r="K407" s="411">
        <v>691</v>
      </c>
      <c r="L407" s="411"/>
      <c r="M407" s="411">
        <v>691</v>
      </c>
      <c r="N407" s="411">
        <v>1</v>
      </c>
      <c r="O407" s="411">
        <v>692</v>
      </c>
      <c r="P407" s="493"/>
      <c r="Q407" s="412">
        <v>692</v>
      </c>
    </row>
    <row r="408" spans="1:17" ht="14.4" customHeight="1" x14ac:dyDescent="0.3">
      <c r="A408" s="407" t="s">
        <v>4461</v>
      </c>
      <c r="B408" s="408" t="s">
        <v>4264</v>
      </c>
      <c r="C408" s="408" t="s">
        <v>4265</v>
      </c>
      <c r="D408" s="408" t="s">
        <v>4370</v>
      </c>
      <c r="E408" s="408" t="s">
        <v>4371</v>
      </c>
      <c r="F408" s="411">
        <v>14</v>
      </c>
      <c r="G408" s="411">
        <v>9436</v>
      </c>
      <c r="H408" s="411">
        <v>1</v>
      </c>
      <c r="I408" s="411">
        <v>674</v>
      </c>
      <c r="J408" s="411">
        <v>21</v>
      </c>
      <c r="K408" s="411">
        <v>14166</v>
      </c>
      <c r="L408" s="411">
        <v>1.5012717253073335</v>
      </c>
      <c r="M408" s="411">
        <v>674.57142857142856</v>
      </c>
      <c r="N408" s="411">
        <v>20</v>
      </c>
      <c r="O408" s="411">
        <v>13520</v>
      </c>
      <c r="P408" s="493">
        <v>1.4328105129292072</v>
      </c>
      <c r="Q408" s="412">
        <v>676</v>
      </c>
    </row>
    <row r="409" spans="1:17" ht="14.4" customHeight="1" x14ac:dyDescent="0.3">
      <c r="A409" s="407" t="s">
        <v>4461</v>
      </c>
      <c r="B409" s="408" t="s">
        <v>4264</v>
      </c>
      <c r="C409" s="408" t="s">
        <v>4265</v>
      </c>
      <c r="D409" s="408" t="s">
        <v>4372</v>
      </c>
      <c r="E409" s="408" t="s">
        <v>4373</v>
      </c>
      <c r="F409" s="411">
        <v>12</v>
      </c>
      <c r="G409" s="411">
        <v>5676</v>
      </c>
      <c r="H409" s="411">
        <v>1</v>
      </c>
      <c r="I409" s="411">
        <v>473</v>
      </c>
      <c r="J409" s="411">
        <v>24</v>
      </c>
      <c r="K409" s="411">
        <v>11367</v>
      </c>
      <c r="L409" s="411">
        <v>2.0026427061310783</v>
      </c>
      <c r="M409" s="411">
        <v>473.625</v>
      </c>
      <c r="N409" s="411">
        <v>20</v>
      </c>
      <c r="O409" s="411">
        <v>9500</v>
      </c>
      <c r="P409" s="493">
        <v>1.6737138830162086</v>
      </c>
      <c r="Q409" s="412">
        <v>475</v>
      </c>
    </row>
    <row r="410" spans="1:17" ht="14.4" customHeight="1" x14ac:dyDescent="0.3">
      <c r="A410" s="407" t="s">
        <v>4461</v>
      </c>
      <c r="B410" s="408" t="s">
        <v>4264</v>
      </c>
      <c r="C410" s="408" t="s">
        <v>4265</v>
      </c>
      <c r="D410" s="408" t="s">
        <v>4374</v>
      </c>
      <c r="E410" s="408" t="s">
        <v>4375</v>
      </c>
      <c r="F410" s="411">
        <v>15</v>
      </c>
      <c r="G410" s="411">
        <v>4305</v>
      </c>
      <c r="H410" s="411">
        <v>1</v>
      </c>
      <c r="I410" s="411">
        <v>287</v>
      </c>
      <c r="J410" s="411">
        <v>14</v>
      </c>
      <c r="K410" s="411">
        <v>4029</v>
      </c>
      <c r="L410" s="411">
        <v>0.93588850174216032</v>
      </c>
      <c r="M410" s="411">
        <v>287.78571428571428</v>
      </c>
      <c r="N410" s="411">
        <v>10</v>
      </c>
      <c r="O410" s="411">
        <v>2890</v>
      </c>
      <c r="P410" s="493">
        <v>0.67131242740998842</v>
      </c>
      <c r="Q410" s="412">
        <v>289</v>
      </c>
    </row>
    <row r="411" spans="1:17" ht="14.4" customHeight="1" x14ac:dyDescent="0.3">
      <c r="A411" s="407" t="s">
        <v>4461</v>
      </c>
      <c r="B411" s="408" t="s">
        <v>4264</v>
      </c>
      <c r="C411" s="408" t="s">
        <v>4265</v>
      </c>
      <c r="D411" s="408" t="s">
        <v>4376</v>
      </c>
      <c r="E411" s="408" t="s">
        <v>4377</v>
      </c>
      <c r="F411" s="411">
        <v>7</v>
      </c>
      <c r="G411" s="411">
        <v>5663</v>
      </c>
      <c r="H411" s="411">
        <v>1</v>
      </c>
      <c r="I411" s="411">
        <v>809</v>
      </c>
      <c r="J411" s="411">
        <v>5</v>
      </c>
      <c r="K411" s="411">
        <v>4053</v>
      </c>
      <c r="L411" s="411">
        <v>0.71569839307787397</v>
      </c>
      <c r="M411" s="411">
        <v>810.6</v>
      </c>
      <c r="N411" s="411">
        <v>5</v>
      </c>
      <c r="O411" s="411">
        <v>4060</v>
      </c>
      <c r="P411" s="493">
        <v>0.71693448702101359</v>
      </c>
      <c r="Q411" s="412">
        <v>812</v>
      </c>
    </row>
    <row r="412" spans="1:17" ht="14.4" customHeight="1" x14ac:dyDescent="0.3">
      <c r="A412" s="407" t="s">
        <v>4461</v>
      </c>
      <c r="B412" s="408" t="s">
        <v>4264</v>
      </c>
      <c r="C412" s="408" t="s">
        <v>4265</v>
      </c>
      <c r="D412" s="408" t="s">
        <v>4378</v>
      </c>
      <c r="E412" s="408" t="s">
        <v>4379</v>
      </c>
      <c r="F412" s="411">
        <v>110</v>
      </c>
      <c r="G412" s="411">
        <v>110220</v>
      </c>
      <c r="H412" s="411">
        <v>1</v>
      </c>
      <c r="I412" s="411">
        <v>1002</v>
      </c>
      <c r="J412" s="411">
        <v>13</v>
      </c>
      <c r="K412" s="411">
        <v>13058</v>
      </c>
      <c r="L412" s="411">
        <v>0.1184721466158592</v>
      </c>
      <c r="M412" s="411">
        <v>1004.4615384615385</v>
      </c>
      <c r="N412" s="411">
        <v>245</v>
      </c>
      <c r="O412" s="411">
        <v>246960</v>
      </c>
      <c r="P412" s="493">
        <v>2.2406096897114862</v>
      </c>
      <c r="Q412" s="412">
        <v>1008</v>
      </c>
    </row>
    <row r="413" spans="1:17" ht="14.4" customHeight="1" x14ac:dyDescent="0.3">
      <c r="A413" s="407" t="s">
        <v>4461</v>
      </c>
      <c r="B413" s="408" t="s">
        <v>4264</v>
      </c>
      <c r="C413" s="408" t="s">
        <v>4265</v>
      </c>
      <c r="D413" s="408" t="s">
        <v>4380</v>
      </c>
      <c r="E413" s="408" t="s">
        <v>4381</v>
      </c>
      <c r="F413" s="411">
        <v>48</v>
      </c>
      <c r="G413" s="411">
        <v>7968</v>
      </c>
      <c r="H413" s="411">
        <v>1</v>
      </c>
      <c r="I413" s="411">
        <v>166</v>
      </c>
      <c r="J413" s="411">
        <v>45</v>
      </c>
      <c r="K413" s="411">
        <v>7500</v>
      </c>
      <c r="L413" s="411">
        <v>0.9412650602409639</v>
      </c>
      <c r="M413" s="411">
        <v>166.66666666666666</v>
      </c>
      <c r="N413" s="411">
        <v>48</v>
      </c>
      <c r="O413" s="411">
        <v>8016</v>
      </c>
      <c r="P413" s="493">
        <v>1.0060240963855422</v>
      </c>
      <c r="Q413" s="412">
        <v>167</v>
      </c>
    </row>
    <row r="414" spans="1:17" ht="14.4" customHeight="1" x14ac:dyDescent="0.3">
      <c r="A414" s="407" t="s">
        <v>4461</v>
      </c>
      <c r="B414" s="408" t="s">
        <v>4264</v>
      </c>
      <c r="C414" s="408" t="s">
        <v>4265</v>
      </c>
      <c r="D414" s="408" t="s">
        <v>4382</v>
      </c>
      <c r="E414" s="408" t="s">
        <v>4383</v>
      </c>
      <c r="F414" s="411">
        <v>4</v>
      </c>
      <c r="G414" s="411">
        <v>3408</v>
      </c>
      <c r="H414" s="411">
        <v>1</v>
      </c>
      <c r="I414" s="411">
        <v>852</v>
      </c>
      <c r="J414" s="411">
        <v>3</v>
      </c>
      <c r="K414" s="411">
        <v>2558</v>
      </c>
      <c r="L414" s="411">
        <v>0.75058685446009388</v>
      </c>
      <c r="M414" s="411">
        <v>852.66666666666663</v>
      </c>
      <c r="N414" s="411">
        <v>3</v>
      </c>
      <c r="O414" s="411">
        <v>2559</v>
      </c>
      <c r="P414" s="493">
        <v>0.75088028169014087</v>
      </c>
      <c r="Q414" s="412">
        <v>853</v>
      </c>
    </row>
    <row r="415" spans="1:17" ht="14.4" customHeight="1" x14ac:dyDescent="0.3">
      <c r="A415" s="407" t="s">
        <v>4461</v>
      </c>
      <c r="B415" s="408" t="s">
        <v>4264</v>
      </c>
      <c r="C415" s="408" t="s">
        <v>4265</v>
      </c>
      <c r="D415" s="408" t="s">
        <v>4384</v>
      </c>
      <c r="E415" s="408" t="s">
        <v>4385</v>
      </c>
      <c r="F415" s="411">
        <v>9</v>
      </c>
      <c r="G415" s="411">
        <v>5148</v>
      </c>
      <c r="H415" s="411">
        <v>1</v>
      </c>
      <c r="I415" s="411">
        <v>572</v>
      </c>
      <c r="J415" s="411">
        <v>12</v>
      </c>
      <c r="K415" s="411">
        <v>6871</v>
      </c>
      <c r="L415" s="411">
        <v>1.3346930846930847</v>
      </c>
      <c r="M415" s="411">
        <v>572.58333333333337</v>
      </c>
      <c r="N415" s="411">
        <v>6</v>
      </c>
      <c r="O415" s="411">
        <v>3438</v>
      </c>
      <c r="P415" s="493">
        <v>0.66783216783216781</v>
      </c>
      <c r="Q415" s="412">
        <v>573</v>
      </c>
    </row>
    <row r="416" spans="1:17" ht="14.4" customHeight="1" x14ac:dyDescent="0.3">
      <c r="A416" s="407" t="s">
        <v>4461</v>
      </c>
      <c r="B416" s="408" t="s">
        <v>4264</v>
      </c>
      <c r="C416" s="408" t="s">
        <v>4265</v>
      </c>
      <c r="D416" s="408" t="s">
        <v>4388</v>
      </c>
      <c r="E416" s="408" t="s">
        <v>4389</v>
      </c>
      <c r="F416" s="411">
        <v>6</v>
      </c>
      <c r="G416" s="411">
        <v>1110</v>
      </c>
      <c r="H416" s="411">
        <v>1</v>
      </c>
      <c r="I416" s="411">
        <v>185</v>
      </c>
      <c r="J416" s="411">
        <v>7</v>
      </c>
      <c r="K416" s="411">
        <v>1301</v>
      </c>
      <c r="L416" s="411">
        <v>1.1720720720720721</v>
      </c>
      <c r="M416" s="411">
        <v>185.85714285714286</v>
      </c>
      <c r="N416" s="411">
        <v>11</v>
      </c>
      <c r="O416" s="411">
        <v>2046</v>
      </c>
      <c r="P416" s="493">
        <v>1.8432432432432433</v>
      </c>
      <c r="Q416" s="412">
        <v>186</v>
      </c>
    </row>
    <row r="417" spans="1:17" ht="14.4" customHeight="1" x14ac:dyDescent="0.3">
      <c r="A417" s="407" t="s">
        <v>4461</v>
      </c>
      <c r="B417" s="408" t="s">
        <v>4264</v>
      </c>
      <c r="C417" s="408" t="s">
        <v>4265</v>
      </c>
      <c r="D417" s="408" t="s">
        <v>4390</v>
      </c>
      <c r="E417" s="408" t="s">
        <v>4391</v>
      </c>
      <c r="F417" s="411">
        <v>172</v>
      </c>
      <c r="G417" s="411">
        <v>98728</v>
      </c>
      <c r="H417" s="411">
        <v>1</v>
      </c>
      <c r="I417" s="411">
        <v>574</v>
      </c>
      <c r="J417" s="411">
        <v>38</v>
      </c>
      <c r="K417" s="411">
        <v>21820</v>
      </c>
      <c r="L417" s="411">
        <v>0.22101126326877887</v>
      </c>
      <c r="M417" s="411">
        <v>574.21052631578948</v>
      </c>
      <c r="N417" s="411">
        <v>81</v>
      </c>
      <c r="O417" s="411">
        <v>46575</v>
      </c>
      <c r="P417" s="493">
        <v>0.47175066850336278</v>
      </c>
      <c r="Q417" s="412">
        <v>575</v>
      </c>
    </row>
    <row r="418" spans="1:17" ht="14.4" customHeight="1" x14ac:dyDescent="0.3">
      <c r="A418" s="407" t="s">
        <v>4461</v>
      </c>
      <c r="B418" s="408" t="s">
        <v>4264</v>
      </c>
      <c r="C418" s="408" t="s">
        <v>4265</v>
      </c>
      <c r="D418" s="408" t="s">
        <v>4394</v>
      </c>
      <c r="E418" s="408" t="s">
        <v>4395</v>
      </c>
      <c r="F418" s="411">
        <v>1</v>
      </c>
      <c r="G418" s="411">
        <v>1395</v>
      </c>
      <c r="H418" s="411">
        <v>1</v>
      </c>
      <c r="I418" s="411">
        <v>1395</v>
      </c>
      <c r="J418" s="411">
        <v>4</v>
      </c>
      <c r="K418" s="411">
        <v>5583</v>
      </c>
      <c r="L418" s="411">
        <v>4.0021505376344084</v>
      </c>
      <c r="M418" s="411">
        <v>1395.75</v>
      </c>
      <c r="N418" s="411">
        <v>4</v>
      </c>
      <c r="O418" s="411">
        <v>5588</v>
      </c>
      <c r="P418" s="493">
        <v>4.00573476702509</v>
      </c>
      <c r="Q418" s="412">
        <v>1397</v>
      </c>
    </row>
    <row r="419" spans="1:17" ht="14.4" customHeight="1" x14ac:dyDescent="0.3">
      <c r="A419" s="407" t="s">
        <v>4461</v>
      </c>
      <c r="B419" s="408" t="s">
        <v>4264</v>
      </c>
      <c r="C419" s="408" t="s">
        <v>4265</v>
      </c>
      <c r="D419" s="408" t="s">
        <v>4396</v>
      </c>
      <c r="E419" s="408" t="s">
        <v>4397</v>
      </c>
      <c r="F419" s="411">
        <v>17</v>
      </c>
      <c r="G419" s="411">
        <v>17272</v>
      </c>
      <c r="H419" s="411">
        <v>1</v>
      </c>
      <c r="I419" s="411">
        <v>1016</v>
      </c>
      <c r="J419" s="411">
        <v>13</v>
      </c>
      <c r="K419" s="411">
        <v>13216</v>
      </c>
      <c r="L419" s="411">
        <v>0.76516905974988425</v>
      </c>
      <c r="M419" s="411">
        <v>1016.6153846153846</v>
      </c>
      <c r="N419" s="411">
        <v>13</v>
      </c>
      <c r="O419" s="411">
        <v>13234</v>
      </c>
      <c r="P419" s="493">
        <v>0.76621120889300598</v>
      </c>
      <c r="Q419" s="412">
        <v>1018</v>
      </c>
    </row>
    <row r="420" spans="1:17" ht="14.4" customHeight="1" x14ac:dyDescent="0.3">
      <c r="A420" s="407" t="s">
        <v>4461</v>
      </c>
      <c r="B420" s="408" t="s">
        <v>4264</v>
      </c>
      <c r="C420" s="408" t="s">
        <v>4265</v>
      </c>
      <c r="D420" s="408" t="s">
        <v>4398</v>
      </c>
      <c r="E420" s="408" t="s">
        <v>4399</v>
      </c>
      <c r="F420" s="411">
        <v>10</v>
      </c>
      <c r="G420" s="411">
        <v>1880</v>
      </c>
      <c r="H420" s="411">
        <v>1</v>
      </c>
      <c r="I420" s="411">
        <v>188</v>
      </c>
      <c r="J420" s="411">
        <v>27</v>
      </c>
      <c r="K420" s="411">
        <v>5088</v>
      </c>
      <c r="L420" s="411">
        <v>2.7063829787234042</v>
      </c>
      <c r="M420" s="411">
        <v>188.44444444444446</v>
      </c>
      <c r="N420" s="411">
        <v>10</v>
      </c>
      <c r="O420" s="411">
        <v>1890</v>
      </c>
      <c r="P420" s="493">
        <v>1.0053191489361701</v>
      </c>
      <c r="Q420" s="412">
        <v>189</v>
      </c>
    </row>
    <row r="421" spans="1:17" ht="14.4" customHeight="1" x14ac:dyDescent="0.3">
      <c r="A421" s="407" t="s">
        <v>4461</v>
      </c>
      <c r="B421" s="408" t="s">
        <v>4264</v>
      </c>
      <c r="C421" s="408" t="s">
        <v>4265</v>
      </c>
      <c r="D421" s="408" t="s">
        <v>4400</v>
      </c>
      <c r="E421" s="408" t="s">
        <v>4401</v>
      </c>
      <c r="F421" s="411">
        <v>7</v>
      </c>
      <c r="G421" s="411">
        <v>5663</v>
      </c>
      <c r="H421" s="411">
        <v>1</v>
      </c>
      <c r="I421" s="411">
        <v>809</v>
      </c>
      <c r="J421" s="411">
        <v>5</v>
      </c>
      <c r="K421" s="411">
        <v>4053</v>
      </c>
      <c r="L421" s="411">
        <v>0.71569839307787397</v>
      </c>
      <c r="M421" s="411">
        <v>810.6</v>
      </c>
      <c r="N421" s="411">
        <v>5</v>
      </c>
      <c r="O421" s="411">
        <v>4060</v>
      </c>
      <c r="P421" s="493">
        <v>0.71693448702101359</v>
      </c>
      <c r="Q421" s="412">
        <v>812</v>
      </c>
    </row>
    <row r="422" spans="1:17" ht="14.4" customHeight="1" x14ac:dyDescent="0.3">
      <c r="A422" s="407" t="s">
        <v>4461</v>
      </c>
      <c r="B422" s="408" t="s">
        <v>4264</v>
      </c>
      <c r="C422" s="408" t="s">
        <v>4265</v>
      </c>
      <c r="D422" s="408" t="s">
        <v>4404</v>
      </c>
      <c r="E422" s="408" t="s">
        <v>4405</v>
      </c>
      <c r="F422" s="411">
        <v>5</v>
      </c>
      <c r="G422" s="411">
        <v>1280</v>
      </c>
      <c r="H422" s="411">
        <v>1</v>
      </c>
      <c r="I422" s="411">
        <v>256</v>
      </c>
      <c r="J422" s="411">
        <v>5</v>
      </c>
      <c r="K422" s="411">
        <v>1281</v>
      </c>
      <c r="L422" s="411">
        <v>1.00078125</v>
      </c>
      <c r="M422" s="411">
        <v>256.2</v>
      </c>
      <c r="N422" s="411">
        <v>2</v>
      </c>
      <c r="O422" s="411">
        <v>516</v>
      </c>
      <c r="P422" s="493">
        <v>0.40312500000000001</v>
      </c>
      <c r="Q422" s="412">
        <v>258</v>
      </c>
    </row>
    <row r="423" spans="1:17" ht="14.4" customHeight="1" x14ac:dyDescent="0.3">
      <c r="A423" s="407" t="s">
        <v>4462</v>
      </c>
      <c r="B423" s="408" t="s">
        <v>4264</v>
      </c>
      <c r="C423" s="408" t="s">
        <v>4265</v>
      </c>
      <c r="D423" s="408" t="s">
        <v>4266</v>
      </c>
      <c r="E423" s="408" t="s">
        <v>4267</v>
      </c>
      <c r="F423" s="411"/>
      <c r="G423" s="411"/>
      <c r="H423" s="411"/>
      <c r="I423" s="411"/>
      <c r="J423" s="411">
        <v>1</v>
      </c>
      <c r="K423" s="411">
        <v>1180</v>
      </c>
      <c r="L423" s="411"/>
      <c r="M423" s="411">
        <v>1180</v>
      </c>
      <c r="N423" s="411">
        <v>2</v>
      </c>
      <c r="O423" s="411">
        <v>2368</v>
      </c>
      <c r="P423" s="493"/>
      <c r="Q423" s="412">
        <v>1184</v>
      </c>
    </row>
    <row r="424" spans="1:17" ht="14.4" customHeight="1" x14ac:dyDescent="0.3">
      <c r="A424" s="407" t="s">
        <v>4462</v>
      </c>
      <c r="B424" s="408" t="s">
        <v>4264</v>
      </c>
      <c r="C424" s="408" t="s">
        <v>4265</v>
      </c>
      <c r="D424" s="408" t="s">
        <v>4270</v>
      </c>
      <c r="E424" s="408" t="s">
        <v>4271</v>
      </c>
      <c r="F424" s="411"/>
      <c r="G424" s="411"/>
      <c r="H424" s="411"/>
      <c r="I424" s="411"/>
      <c r="J424" s="411"/>
      <c r="K424" s="411"/>
      <c r="L424" s="411"/>
      <c r="M424" s="411"/>
      <c r="N424" s="411">
        <v>1</v>
      </c>
      <c r="O424" s="411">
        <v>654</v>
      </c>
      <c r="P424" s="493"/>
      <c r="Q424" s="412">
        <v>654</v>
      </c>
    </row>
    <row r="425" spans="1:17" ht="14.4" customHeight="1" x14ac:dyDescent="0.3">
      <c r="A425" s="407" t="s">
        <v>4462</v>
      </c>
      <c r="B425" s="408" t="s">
        <v>4264</v>
      </c>
      <c r="C425" s="408" t="s">
        <v>4265</v>
      </c>
      <c r="D425" s="408" t="s">
        <v>4278</v>
      </c>
      <c r="E425" s="408" t="s">
        <v>4279</v>
      </c>
      <c r="F425" s="411">
        <v>1</v>
      </c>
      <c r="G425" s="411">
        <v>826</v>
      </c>
      <c r="H425" s="411">
        <v>1</v>
      </c>
      <c r="I425" s="411">
        <v>826</v>
      </c>
      <c r="J425" s="411"/>
      <c r="K425" s="411"/>
      <c r="L425" s="411"/>
      <c r="M425" s="411"/>
      <c r="N425" s="411">
        <v>1</v>
      </c>
      <c r="O425" s="411">
        <v>831</v>
      </c>
      <c r="P425" s="493">
        <v>1.0060532687651331</v>
      </c>
      <c r="Q425" s="412">
        <v>831</v>
      </c>
    </row>
    <row r="426" spans="1:17" ht="14.4" customHeight="1" x14ac:dyDescent="0.3">
      <c r="A426" s="407" t="s">
        <v>4462</v>
      </c>
      <c r="B426" s="408" t="s">
        <v>4264</v>
      </c>
      <c r="C426" s="408" t="s">
        <v>4265</v>
      </c>
      <c r="D426" s="408" t="s">
        <v>4290</v>
      </c>
      <c r="E426" s="408" t="s">
        <v>4291</v>
      </c>
      <c r="F426" s="411"/>
      <c r="G426" s="411"/>
      <c r="H426" s="411"/>
      <c r="I426" s="411"/>
      <c r="J426" s="411"/>
      <c r="K426" s="411"/>
      <c r="L426" s="411"/>
      <c r="M426" s="411"/>
      <c r="N426" s="411">
        <v>2</v>
      </c>
      <c r="O426" s="411">
        <v>702</v>
      </c>
      <c r="P426" s="493"/>
      <c r="Q426" s="412">
        <v>351</v>
      </c>
    </row>
    <row r="427" spans="1:17" ht="14.4" customHeight="1" x14ac:dyDescent="0.3">
      <c r="A427" s="407" t="s">
        <v>4462</v>
      </c>
      <c r="B427" s="408" t="s">
        <v>4264</v>
      </c>
      <c r="C427" s="408" t="s">
        <v>4265</v>
      </c>
      <c r="D427" s="408" t="s">
        <v>4298</v>
      </c>
      <c r="E427" s="408" t="s">
        <v>4299</v>
      </c>
      <c r="F427" s="411"/>
      <c r="G427" s="411"/>
      <c r="H427" s="411"/>
      <c r="I427" s="411"/>
      <c r="J427" s="411"/>
      <c r="K427" s="411"/>
      <c r="L427" s="411"/>
      <c r="M427" s="411"/>
      <c r="N427" s="411">
        <v>1</v>
      </c>
      <c r="O427" s="411">
        <v>547</v>
      </c>
      <c r="P427" s="493"/>
      <c r="Q427" s="412">
        <v>547</v>
      </c>
    </row>
    <row r="428" spans="1:17" ht="14.4" customHeight="1" x14ac:dyDescent="0.3">
      <c r="A428" s="407" t="s">
        <v>4462</v>
      </c>
      <c r="B428" s="408" t="s">
        <v>4264</v>
      </c>
      <c r="C428" s="408" t="s">
        <v>4265</v>
      </c>
      <c r="D428" s="408" t="s">
        <v>4306</v>
      </c>
      <c r="E428" s="408" t="s">
        <v>4307</v>
      </c>
      <c r="F428" s="411"/>
      <c r="G428" s="411"/>
      <c r="H428" s="411"/>
      <c r="I428" s="411"/>
      <c r="J428" s="411"/>
      <c r="K428" s="411"/>
      <c r="L428" s="411"/>
      <c r="M428" s="411"/>
      <c r="N428" s="411">
        <v>1</v>
      </c>
      <c r="O428" s="411">
        <v>511</v>
      </c>
      <c r="P428" s="493"/>
      <c r="Q428" s="412">
        <v>511</v>
      </c>
    </row>
    <row r="429" spans="1:17" ht="14.4" customHeight="1" x14ac:dyDescent="0.3">
      <c r="A429" s="407" t="s">
        <v>4462</v>
      </c>
      <c r="B429" s="408" t="s">
        <v>4264</v>
      </c>
      <c r="C429" s="408" t="s">
        <v>4265</v>
      </c>
      <c r="D429" s="408" t="s">
        <v>4308</v>
      </c>
      <c r="E429" s="408" t="s">
        <v>4309</v>
      </c>
      <c r="F429" s="411"/>
      <c r="G429" s="411"/>
      <c r="H429" s="411"/>
      <c r="I429" s="411"/>
      <c r="J429" s="411"/>
      <c r="K429" s="411"/>
      <c r="L429" s="411"/>
      <c r="M429" s="411"/>
      <c r="N429" s="411">
        <v>1</v>
      </c>
      <c r="O429" s="411">
        <v>421</v>
      </c>
      <c r="P429" s="493"/>
      <c r="Q429" s="412">
        <v>421</v>
      </c>
    </row>
    <row r="430" spans="1:17" ht="14.4" customHeight="1" x14ac:dyDescent="0.3">
      <c r="A430" s="407" t="s">
        <v>4462</v>
      </c>
      <c r="B430" s="408" t="s">
        <v>4264</v>
      </c>
      <c r="C430" s="408" t="s">
        <v>4265</v>
      </c>
      <c r="D430" s="408" t="s">
        <v>4310</v>
      </c>
      <c r="E430" s="408" t="s">
        <v>4311</v>
      </c>
      <c r="F430" s="411"/>
      <c r="G430" s="411"/>
      <c r="H430" s="411"/>
      <c r="I430" s="411"/>
      <c r="J430" s="411">
        <v>1</v>
      </c>
      <c r="K430" s="411">
        <v>344</v>
      </c>
      <c r="L430" s="411"/>
      <c r="M430" s="411">
        <v>344</v>
      </c>
      <c r="N430" s="411">
        <v>1</v>
      </c>
      <c r="O430" s="411">
        <v>347</v>
      </c>
      <c r="P430" s="493"/>
      <c r="Q430" s="412">
        <v>347</v>
      </c>
    </row>
    <row r="431" spans="1:17" ht="14.4" customHeight="1" x14ac:dyDescent="0.3">
      <c r="A431" s="407" t="s">
        <v>4462</v>
      </c>
      <c r="B431" s="408" t="s">
        <v>4264</v>
      </c>
      <c r="C431" s="408" t="s">
        <v>4265</v>
      </c>
      <c r="D431" s="408" t="s">
        <v>4312</v>
      </c>
      <c r="E431" s="408" t="s">
        <v>4313</v>
      </c>
      <c r="F431" s="411"/>
      <c r="G431" s="411"/>
      <c r="H431" s="411"/>
      <c r="I431" s="411"/>
      <c r="J431" s="411"/>
      <c r="K431" s="411"/>
      <c r="L431" s="411"/>
      <c r="M431" s="411"/>
      <c r="N431" s="411">
        <v>1</v>
      </c>
      <c r="O431" s="411">
        <v>219</v>
      </c>
      <c r="P431" s="493"/>
      <c r="Q431" s="412">
        <v>219</v>
      </c>
    </row>
    <row r="432" spans="1:17" ht="14.4" customHeight="1" x14ac:dyDescent="0.3">
      <c r="A432" s="407" t="s">
        <v>4462</v>
      </c>
      <c r="B432" s="408" t="s">
        <v>4264</v>
      </c>
      <c r="C432" s="408" t="s">
        <v>4265</v>
      </c>
      <c r="D432" s="408" t="s">
        <v>4320</v>
      </c>
      <c r="E432" s="408" t="s">
        <v>4321</v>
      </c>
      <c r="F432" s="411"/>
      <c r="G432" s="411"/>
      <c r="H432" s="411"/>
      <c r="I432" s="411"/>
      <c r="J432" s="411"/>
      <c r="K432" s="411"/>
      <c r="L432" s="411"/>
      <c r="M432" s="411"/>
      <c r="N432" s="411">
        <v>1</v>
      </c>
      <c r="O432" s="411">
        <v>111</v>
      </c>
      <c r="P432" s="493"/>
      <c r="Q432" s="412">
        <v>111</v>
      </c>
    </row>
    <row r="433" spans="1:17" ht="14.4" customHeight="1" x14ac:dyDescent="0.3">
      <c r="A433" s="407" t="s">
        <v>4462</v>
      </c>
      <c r="B433" s="408" t="s">
        <v>4264</v>
      </c>
      <c r="C433" s="408" t="s">
        <v>4265</v>
      </c>
      <c r="D433" s="408" t="s">
        <v>4334</v>
      </c>
      <c r="E433" s="408" t="s">
        <v>4335</v>
      </c>
      <c r="F433" s="411"/>
      <c r="G433" s="411"/>
      <c r="H433" s="411"/>
      <c r="I433" s="411"/>
      <c r="J433" s="411">
        <v>1</v>
      </c>
      <c r="K433" s="411">
        <v>1261</v>
      </c>
      <c r="L433" s="411"/>
      <c r="M433" s="411">
        <v>1261</v>
      </c>
      <c r="N433" s="411"/>
      <c r="O433" s="411"/>
      <c r="P433" s="493"/>
      <c r="Q433" s="412"/>
    </row>
    <row r="434" spans="1:17" ht="14.4" customHeight="1" x14ac:dyDescent="0.3">
      <c r="A434" s="407" t="s">
        <v>4462</v>
      </c>
      <c r="B434" s="408" t="s">
        <v>4264</v>
      </c>
      <c r="C434" s="408" t="s">
        <v>4265</v>
      </c>
      <c r="D434" s="408" t="s">
        <v>4336</v>
      </c>
      <c r="E434" s="408" t="s">
        <v>4337</v>
      </c>
      <c r="F434" s="411"/>
      <c r="G434" s="411"/>
      <c r="H434" s="411"/>
      <c r="I434" s="411"/>
      <c r="J434" s="411"/>
      <c r="K434" s="411"/>
      <c r="L434" s="411"/>
      <c r="M434" s="411"/>
      <c r="N434" s="411">
        <v>1</v>
      </c>
      <c r="O434" s="411">
        <v>148</v>
      </c>
      <c r="P434" s="493"/>
      <c r="Q434" s="412">
        <v>148</v>
      </c>
    </row>
    <row r="435" spans="1:17" ht="14.4" customHeight="1" x14ac:dyDescent="0.3">
      <c r="A435" s="407" t="s">
        <v>4462</v>
      </c>
      <c r="B435" s="408" t="s">
        <v>4264</v>
      </c>
      <c r="C435" s="408" t="s">
        <v>4265</v>
      </c>
      <c r="D435" s="408" t="s">
        <v>4342</v>
      </c>
      <c r="E435" s="408" t="s">
        <v>4343</v>
      </c>
      <c r="F435" s="411"/>
      <c r="G435" s="411"/>
      <c r="H435" s="411"/>
      <c r="I435" s="411"/>
      <c r="J435" s="411">
        <v>1</v>
      </c>
      <c r="K435" s="411">
        <v>204</v>
      </c>
      <c r="L435" s="411"/>
      <c r="M435" s="411">
        <v>204</v>
      </c>
      <c r="N435" s="411"/>
      <c r="O435" s="411"/>
      <c r="P435" s="493"/>
      <c r="Q435" s="412"/>
    </row>
    <row r="436" spans="1:17" ht="14.4" customHeight="1" x14ac:dyDescent="0.3">
      <c r="A436" s="407" t="s">
        <v>4462</v>
      </c>
      <c r="B436" s="408" t="s">
        <v>4264</v>
      </c>
      <c r="C436" s="408" t="s">
        <v>4265</v>
      </c>
      <c r="D436" s="408" t="s">
        <v>4372</v>
      </c>
      <c r="E436" s="408" t="s">
        <v>4373</v>
      </c>
      <c r="F436" s="411"/>
      <c r="G436" s="411"/>
      <c r="H436" s="411"/>
      <c r="I436" s="411"/>
      <c r="J436" s="411"/>
      <c r="K436" s="411"/>
      <c r="L436" s="411"/>
      <c r="M436" s="411"/>
      <c r="N436" s="411">
        <v>1</v>
      </c>
      <c r="O436" s="411">
        <v>475</v>
      </c>
      <c r="P436" s="493"/>
      <c r="Q436" s="412">
        <v>475</v>
      </c>
    </row>
    <row r="437" spans="1:17" ht="14.4" customHeight="1" x14ac:dyDescent="0.3">
      <c r="A437" s="407" t="s">
        <v>4462</v>
      </c>
      <c r="B437" s="408" t="s">
        <v>4264</v>
      </c>
      <c r="C437" s="408" t="s">
        <v>4265</v>
      </c>
      <c r="D437" s="408" t="s">
        <v>4374</v>
      </c>
      <c r="E437" s="408" t="s">
        <v>4375</v>
      </c>
      <c r="F437" s="411"/>
      <c r="G437" s="411"/>
      <c r="H437" s="411"/>
      <c r="I437" s="411"/>
      <c r="J437" s="411"/>
      <c r="K437" s="411"/>
      <c r="L437" s="411"/>
      <c r="M437" s="411"/>
      <c r="N437" s="411">
        <v>1</v>
      </c>
      <c r="O437" s="411">
        <v>289</v>
      </c>
      <c r="P437" s="493"/>
      <c r="Q437" s="412">
        <v>289</v>
      </c>
    </row>
    <row r="438" spans="1:17" ht="14.4" customHeight="1" x14ac:dyDescent="0.3">
      <c r="A438" s="407" t="s">
        <v>4462</v>
      </c>
      <c r="B438" s="408" t="s">
        <v>4264</v>
      </c>
      <c r="C438" s="408" t="s">
        <v>4265</v>
      </c>
      <c r="D438" s="408" t="s">
        <v>4386</v>
      </c>
      <c r="E438" s="408" t="s">
        <v>4387</v>
      </c>
      <c r="F438" s="411"/>
      <c r="G438" s="411"/>
      <c r="H438" s="411"/>
      <c r="I438" s="411"/>
      <c r="J438" s="411">
        <v>3</v>
      </c>
      <c r="K438" s="411">
        <v>6762</v>
      </c>
      <c r="L438" s="411"/>
      <c r="M438" s="411">
        <v>2254</v>
      </c>
      <c r="N438" s="411"/>
      <c r="O438" s="411"/>
      <c r="P438" s="493"/>
      <c r="Q438" s="412"/>
    </row>
    <row r="439" spans="1:17" ht="14.4" customHeight="1" x14ac:dyDescent="0.3">
      <c r="A439" s="407" t="s">
        <v>4463</v>
      </c>
      <c r="B439" s="408" t="s">
        <v>4264</v>
      </c>
      <c r="C439" s="408" t="s">
        <v>4265</v>
      </c>
      <c r="D439" s="408" t="s">
        <v>4278</v>
      </c>
      <c r="E439" s="408" t="s">
        <v>4279</v>
      </c>
      <c r="F439" s="411"/>
      <c r="G439" s="411"/>
      <c r="H439" s="411"/>
      <c r="I439" s="411"/>
      <c r="J439" s="411">
        <v>2</v>
      </c>
      <c r="K439" s="411">
        <v>1660</v>
      </c>
      <c r="L439" s="411"/>
      <c r="M439" s="411">
        <v>830</v>
      </c>
      <c r="N439" s="411">
        <v>2</v>
      </c>
      <c r="O439" s="411">
        <v>1662</v>
      </c>
      <c r="P439" s="493"/>
      <c r="Q439" s="412">
        <v>831</v>
      </c>
    </row>
    <row r="440" spans="1:17" ht="14.4" customHeight="1" x14ac:dyDescent="0.3">
      <c r="A440" s="407" t="s">
        <v>4463</v>
      </c>
      <c r="B440" s="408" t="s">
        <v>4264</v>
      </c>
      <c r="C440" s="408" t="s">
        <v>4265</v>
      </c>
      <c r="D440" s="408" t="s">
        <v>4282</v>
      </c>
      <c r="E440" s="408" t="s">
        <v>4283</v>
      </c>
      <c r="F440" s="411"/>
      <c r="G440" s="411"/>
      <c r="H440" s="411"/>
      <c r="I440" s="411"/>
      <c r="J440" s="411"/>
      <c r="K440" s="411"/>
      <c r="L440" s="411"/>
      <c r="M440" s="411"/>
      <c r="N440" s="411">
        <v>1</v>
      </c>
      <c r="O440" s="411">
        <v>812</v>
      </c>
      <c r="P440" s="493"/>
      <c r="Q440" s="412">
        <v>812</v>
      </c>
    </row>
    <row r="441" spans="1:17" ht="14.4" customHeight="1" x14ac:dyDescent="0.3">
      <c r="A441" s="407" t="s">
        <v>4463</v>
      </c>
      <c r="B441" s="408" t="s">
        <v>4264</v>
      </c>
      <c r="C441" s="408" t="s">
        <v>4265</v>
      </c>
      <c r="D441" s="408" t="s">
        <v>4284</v>
      </c>
      <c r="E441" s="408" t="s">
        <v>4285</v>
      </c>
      <c r="F441" s="411"/>
      <c r="G441" s="411"/>
      <c r="H441" s="411"/>
      <c r="I441" s="411"/>
      <c r="J441" s="411"/>
      <c r="K441" s="411"/>
      <c r="L441" s="411"/>
      <c r="M441" s="411"/>
      <c r="N441" s="411">
        <v>1</v>
      </c>
      <c r="O441" s="411">
        <v>812</v>
      </c>
      <c r="P441" s="493"/>
      <c r="Q441" s="412">
        <v>812</v>
      </c>
    </row>
    <row r="442" spans="1:17" ht="14.4" customHeight="1" x14ac:dyDescent="0.3">
      <c r="A442" s="407" t="s">
        <v>4463</v>
      </c>
      <c r="B442" s="408" t="s">
        <v>4264</v>
      </c>
      <c r="C442" s="408" t="s">
        <v>4265</v>
      </c>
      <c r="D442" s="408" t="s">
        <v>4286</v>
      </c>
      <c r="E442" s="408" t="s">
        <v>4287</v>
      </c>
      <c r="F442" s="411"/>
      <c r="G442" s="411"/>
      <c r="H442" s="411"/>
      <c r="I442" s="411"/>
      <c r="J442" s="411"/>
      <c r="K442" s="411"/>
      <c r="L442" s="411"/>
      <c r="M442" s="411"/>
      <c r="N442" s="411">
        <v>1</v>
      </c>
      <c r="O442" s="411">
        <v>167</v>
      </c>
      <c r="P442" s="493"/>
      <c r="Q442" s="412">
        <v>167</v>
      </c>
    </row>
    <row r="443" spans="1:17" ht="14.4" customHeight="1" x14ac:dyDescent="0.3">
      <c r="A443" s="407" t="s">
        <v>4463</v>
      </c>
      <c r="B443" s="408" t="s">
        <v>4264</v>
      </c>
      <c r="C443" s="408" t="s">
        <v>4265</v>
      </c>
      <c r="D443" s="408" t="s">
        <v>4348</v>
      </c>
      <c r="E443" s="408" t="s">
        <v>4349</v>
      </c>
      <c r="F443" s="411"/>
      <c r="G443" s="411"/>
      <c r="H443" s="411"/>
      <c r="I443" s="411"/>
      <c r="J443" s="411"/>
      <c r="K443" s="411"/>
      <c r="L443" s="411"/>
      <c r="M443" s="411"/>
      <c r="N443" s="411">
        <v>1</v>
      </c>
      <c r="O443" s="411">
        <v>170</v>
      </c>
      <c r="P443" s="493"/>
      <c r="Q443" s="412">
        <v>170</v>
      </c>
    </row>
    <row r="444" spans="1:17" ht="14.4" customHeight="1" x14ac:dyDescent="0.3">
      <c r="A444" s="407" t="s">
        <v>4463</v>
      </c>
      <c r="B444" s="408" t="s">
        <v>4264</v>
      </c>
      <c r="C444" s="408" t="s">
        <v>4265</v>
      </c>
      <c r="D444" s="408" t="s">
        <v>4356</v>
      </c>
      <c r="E444" s="408" t="s">
        <v>4357</v>
      </c>
      <c r="F444" s="411"/>
      <c r="G444" s="411"/>
      <c r="H444" s="411"/>
      <c r="I444" s="411"/>
      <c r="J444" s="411"/>
      <c r="K444" s="411"/>
      <c r="L444" s="411"/>
      <c r="M444" s="411"/>
      <c r="N444" s="411">
        <v>1</v>
      </c>
      <c r="O444" s="411">
        <v>173</v>
      </c>
      <c r="P444" s="493"/>
      <c r="Q444" s="412">
        <v>173</v>
      </c>
    </row>
    <row r="445" spans="1:17" ht="14.4" customHeight="1" x14ac:dyDescent="0.3">
      <c r="A445" s="407" t="s">
        <v>4463</v>
      </c>
      <c r="B445" s="408" t="s">
        <v>4264</v>
      </c>
      <c r="C445" s="408" t="s">
        <v>4265</v>
      </c>
      <c r="D445" s="408" t="s">
        <v>4358</v>
      </c>
      <c r="E445" s="408" t="s">
        <v>4359</v>
      </c>
      <c r="F445" s="411">
        <v>4</v>
      </c>
      <c r="G445" s="411">
        <v>1596</v>
      </c>
      <c r="H445" s="411">
        <v>1</v>
      </c>
      <c r="I445" s="411">
        <v>399</v>
      </c>
      <c r="J445" s="411"/>
      <c r="K445" s="411"/>
      <c r="L445" s="411"/>
      <c r="M445" s="411"/>
      <c r="N445" s="411">
        <v>4</v>
      </c>
      <c r="O445" s="411">
        <v>1600</v>
      </c>
      <c r="P445" s="493">
        <v>1.0025062656641603</v>
      </c>
      <c r="Q445" s="412">
        <v>400</v>
      </c>
    </row>
    <row r="446" spans="1:17" ht="14.4" customHeight="1" x14ac:dyDescent="0.3">
      <c r="A446" s="407" t="s">
        <v>4463</v>
      </c>
      <c r="B446" s="408" t="s">
        <v>4264</v>
      </c>
      <c r="C446" s="408" t="s">
        <v>4265</v>
      </c>
      <c r="D446" s="408" t="s">
        <v>4376</v>
      </c>
      <c r="E446" s="408" t="s">
        <v>4377</v>
      </c>
      <c r="F446" s="411"/>
      <c r="G446" s="411"/>
      <c r="H446" s="411"/>
      <c r="I446" s="411"/>
      <c r="J446" s="411"/>
      <c r="K446" s="411"/>
      <c r="L446" s="411"/>
      <c r="M446" s="411"/>
      <c r="N446" s="411">
        <v>1</v>
      </c>
      <c r="O446" s="411">
        <v>812</v>
      </c>
      <c r="P446" s="493"/>
      <c r="Q446" s="412">
        <v>812</v>
      </c>
    </row>
    <row r="447" spans="1:17" ht="14.4" customHeight="1" x14ac:dyDescent="0.3">
      <c r="A447" s="407" t="s">
        <v>4463</v>
      </c>
      <c r="B447" s="408" t="s">
        <v>4264</v>
      </c>
      <c r="C447" s="408" t="s">
        <v>4265</v>
      </c>
      <c r="D447" s="408" t="s">
        <v>4384</v>
      </c>
      <c r="E447" s="408" t="s">
        <v>4385</v>
      </c>
      <c r="F447" s="411">
        <v>1</v>
      </c>
      <c r="G447" s="411">
        <v>572</v>
      </c>
      <c r="H447" s="411">
        <v>1</v>
      </c>
      <c r="I447" s="411">
        <v>572</v>
      </c>
      <c r="J447" s="411"/>
      <c r="K447" s="411"/>
      <c r="L447" s="411"/>
      <c r="M447" s="411"/>
      <c r="N447" s="411">
        <v>1</v>
      </c>
      <c r="O447" s="411">
        <v>573</v>
      </c>
      <c r="P447" s="493">
        <v>1.0017482517482517</v>
      </c>
      <c r="Q447" s="412">
        <v>573</v>
      </c>
    </row>
    <row r="448" spans="1:17" ht="14.4" customHeight="1" x14ac:dyDescent="0.3">
      <c r="A448" s="407" t="s">
        <v>4463</v>
      </c>
      <c r="B448" s="408" t="s">
        <v>4264</v>
      </c>
      <c r="C448" s="408" t="s">
        <v>4265</v>
      </c>
      <c r="D448" s="408" t="s">
        <v>4400</v>
      </c>
      <c r="E448" s="408" t="s">
        <v>4401</v>
      </c>
      <c r="F448" s="411"/>
      <c r="G448" s="411"/>
      <c r="H448" s="411"/>
      <c r="I448" s="411"/>
      <c r="J448" s="411"/>
      <c r="K448" s="411"/>
      <c r="L448" s="411"/>
      <c r="M448" s="411"/>
      <c r="N448" s="411">
        <v>1</v>
      </c>
      <c r="O448" s="411">
        <v>812</v>
      </c>
      <c r="P448" s="493"/>
      <c r="Q448" s="412">
        <v>812</v>
      </c>
    </row>
    <row r="449" spans="1:17" ht="14.4" customHeight="1" x14ac:dyDescent="0.3">
      <c r="A449" s="407" t="s">
        <v>4464</v>
      </c>
      <c r="B449" s="408" t="s">
        <v>4264</v>
      </c>
      <c r="C449" s="408" t="s">
        <v>4265</v>
      </c>
      <c r="D449" s="408" t="s">
        <v>4278</v>
      </c>
      <c r="E449" s="408" t="s">
        <v>4279</v>
      </c>
      <c r="F449" s="411">
        <v>2</v>
      </c>
      <c r="G449" s="411">
        <v>1652</v>
      </c>
      <c r="H449" s="411">
        <v>1</v>
      </c>
      <c r="I449" s="411">
        <v>826</v>
      </c>
      <c r="J449" s="411">
        <v>2</v>
      </c>
      <c r="K449" s="411">
        <v>1660</v>
      </c>
      <c r="L449" s="411">
        <v>1.0048426150121066</v>
      </c>
      <c r="M449" s="411">
        <v>830</v>
      </c>
      <c r="N449" s="411"/>
      <c r="O449" s="411"/>
      <c r="P449" s="493"/>
      <c r="Q449" s="412"/>
    </row>
    <row r="450" spans="1:17" ht="14.4" customHeight="1" x14ac:dyDescent="0.3">
      <c r="A450" s="407" t="s">
        <v>4464</v>
      </c>
      <c r="B450" s="408" t="s">
        <v>4264</v>
      </c>
      <c r="C450" s="408" t="s">
        <v>4265</v>
      </c>
      <c r="D450" s="408" t="s">
        <v>4286</v>
      </c>
      <c r="E450" s="408" t="s">
        <v>4287</v>
      </c>
      <c r="F450" s="411"/>
      <c r="G450" s="411"/>
      <c r="H450" s="411"/>
      <c r="I450" s="411"/>
      <c r="J450" s="411">
        <v>1</v>
      </c>
      <c r="K450" s="411">
        <v>166</v>
      </c>
      <c r="L450" s="411"/>
      <c r="M450" s="411">
        <v>166</v>
      </c>
      <c r="N450" s="411"/>
      <c r="O450" s="411"/>
      <c r="P450" s="493"/>
      <c r="Q450" s="412"/>
    </row>
    <row r="451" spans="1:17" ht="14.4" customHeight="1" x14ac:dyDescent="0.3">
      <c r="A451" s="407" t="s">
        <v>4464</v>
      </c>
      <c r="B451" s="408" t="s">
        <v>4264</v>
      </c>
      <c r="C451" s="408" t="s">
        <v>4265</v>
      </c>
      <c r="D451" s="408" t="s">
        <v>4288</v>
      </c>
      <c r="E451" s="408" t="s">
        <v>4289</v>
      </c>
      <c r="F451" s="411"/>
      <c r="G451" s="411"/>
      <c r="H451" s="411"/>
      <c r="I451" s="411"/>
      <c r="J451" s="411">
        <v>1</v>
      </c>
      <c r="K451" s="411">
        <v>172</v>
      </c>
      <c r="L451" s="411"/>
      <c r="M451" s="411">
        <v>172</v>
      </c>
      <c r="N451" s="411"/>
      <c r="O451" s="411"/>
      <c r="P451" s="493"/>
      <c r="Q451" s="412"/>
    </row>
    <row r="452" spans="1:17" ht="14.4" customHeight="1" x14ac:dyDescent="0.3">
      <c r="A452" s="407" t="s">
        <v>4464</v>
      </c>
      <c r="B452" s="408" t="s">
        <v>4264</v>
      </c>
      <c r="C452" s="408" t="s">
        <v>4265</v>
      </c>
      <c r="D452" s="408" t="s">
        <v>4417</v>
      </c>
      <c r="E452" s="408" t="s">
        <v>4418</v>
      </c>
      <c r="F452" s="411"/>
      <c r="G452" s="411"/>
      <c r="H452" s="411"/>
      <c r="I452" s="411"/>
      <c r="J452" s="411"/>
      <c r="K452" s="411"/>
      <c r="L452" s="411"/>
      <c r="M452" s="411"/>
      <c r="N452" s="411">
        <v>2</v>
      </c>
      <c r="O452" s="411">
        <v>2074</v>
      </c>
      <c r="P452" s="493"/>
      <c r="Q452" s="412">
        <v>1037</v>
      </c>
    </row>
    <row r="453" spans="1:17" ht="14.4" customHeight="1" x14ac:dyDescent="0.3">
      <c r="A453" s="407" t="s">
        <v>4464</v>
      </c>
      <c r="B453" s="408" t="s">
        <v>4264</v>
      </c>
      <c r="C453" s="408" t="s">
        <v>4265</v>
      </c>
      <c r="D453" s="408" t="s">
        <v>4294</v>
      </c>
      <c r="E453" s="408" t="s">
        <v>4295</v>
      </c>
      <c r="F453" s="411"/>
      <c r="G453" s="411"/>
      <c r="H453" s="411"/>
      <c r="I453" s="411"/>
      <c r="J453" s="411">
        <v>1</v>
      </c>
      <c r="K453" s="411">
        <v>821</v>
      </c>
      <c r="L453" s="411"/>
      <c r="M453" s="411">
        <v>821</v>
      </c>
      <c r="N453" s="411"/>
      <c r="O453" s="411"/>
      <c r="P453" s="493"/>
      <c r="Q453" s="412"/>
    </row>
    <row r="454" spans="1:17" ht="14.4" customHeight="1" x14ac:dyDescent="0.3">
      <c r="A454" s="407" t="s">
        <v>4464</v>
      </c>
      <c r="B454" s="408" t="s">
        <v>4264</v>
      </c>
      <c r="C454" s="408" t="s">
        <v>4265</v>
      </c>
      <c r="D454" s="408" t="s">
        <v>4298</v>
      </c>
      <c r="E454" s="408" t="s">
        <v>4299</v>
      </c>
      <c r="F454" s="411">
        <v>1</v>
      </c>
      <c r="G454" s="411">
        <v>545</v>
      </c>
      <c r="H454" s="411">
        <v>1</v>
      </c>
      <c r="I454" s="411">
        <v>545</v>
      </c>
      <c r="J454" s="411"/>
      <c r="K454" s="411"/>
      <c r="L454" s="411"/>
      <c r="M454" s="411"/>
      <c r="N454" s="411"/>
      <c r="O454" s="411"/>
      <c r="P454" s="493"/>
      <c r="Q454" s="412"/>
    </row>
    <row r="455" spans="1:17" ht="14.4" customHeight="1" x14ac:dyDescent="0.3">
      <c r="A455" s="407" t="s">
        <v>4464</v>
      </c>
      <c r="B455" s="408" t="s">
        <v>4264</v>
      </c>
      <c r="C455" s="408" t="s">
        <v>4265</v>
      </c>
      <c r="D455" s="408" t="s">
        <v>4300</v>
      </c>
      <c r="E455" s="408" t="s">
        <v>4301</v>
      </c>
      <c r="F455" s="411">
        <v>1</v>
      </c>
      <c r="G455" s="411">
        <v>650</v>
      </c>
      <c r="H455" s="411">
        <v>1</v>
      </c>
      <c r="I455" s="411">
        <v>650</v>
      </c>
      <c r="J455" s="411"/>
      <c r="K455" s="411"/>
      <c r="L455" s="411"/>
      <c r="M455" s="411"/>
      <c r="N455" s="411"/>
      <c r="O455" s="411"/>
      <c r="P455" s="493"/>
      <c r="Q455" s="412"/>
    </row>
    <row r="456" spans="1:17" ht="14.4" customHeight="1" x14ac:dyDescent="0.3">
      <c r="A456" s="407" t="s">
        <v>4464</v>
      </c>
      <c r="B456" s="408" t="s">
        <v>4264</v>
      </c>
      <c r="C456" s="408" t="s">
        <v>4265</v>
      </c>
      <c r="D456" s="408" t="s">
        <v>4302</v>
      </c>
      <c r="E456" s="408" t="s">
        <v>4303</v>
      </c>
      <c r="F456" s="411">
        <v>1</v>
      </c>
      <c r="G456" s="411">
        <v>650</v>
      </c>
      <c r="H456" s="411">
        <v>1</v>
      </c>
      <c r="I456" s="411">
        <v>650</v>
      </c>
      <c r="J456" s="411"/>
      <c r="K456" s="411"/>
      <c r="L456" s="411"/>
      <c r="M456" s="411"/>
      <c r="N456" s="411"/>
      <c r="O456" s="411"/>
      <c r="P456" s="493"/>
      <c r="Q456" s="412"/>
    </row>
    <row r="457" spans="1:17" ht="14.4" customHeight="1" x14ac:dyDescent="0.3">
      <c r="A457" s="407" t="s">
        <v>4464</v>
      </c>
      <c r="B457" s="408" t="s">
        <v>4264</v>
      </c>
      <c r="C457" s="408" t="s">
        <v>4265</v>
      </c>
      <c r="D457" s="408" t="s">
        <v>4304</v>
      </c>
      <c r="E457" s="408" t="s">
        <v>4305</v>
      </c>
      <c r="F457" s="411">
        <v>1</v>
      </c>
      <c r="G457" s="411">
        <v>674</v>
      </c>
      <c r="H457" s="411">
        <v>1</v>
      </c>
      <c r="I457" s="411">
        <v>674</v>
      </c>
      <c r="J457" s="411"/>
      <c r="K457" s="411"/>
      <c r="L457" s="411"/>
      <c r="M457" s="411"/>
      <c r="N457" s="411"/>
      <c r="O457" s="411"/>
      <c r="P457" s="493"/>
      <c r="Q457" s="412"/>
    </row>
    <row r="458" spans="1:17" ht="14.4" customHeight="1" x14ac:dyDescent="0.3">
      <c r="A458" s="407" t="s">
        <v>4464</v>
      </c>
      <c r="B458" s="408" t="s">
        <v>4264</v>
      </c>
      <c r="C458" s="408" t="s">
        <v>4265</v>
      </c>
      <c r="D458" s="408" t="s">
        <v>4306</v>
      </c>
      <c r="E458" s="408" t="s">
        <v>4307</v>
      </c>
      <c r="F458" s="411"/>
      <c r="G458" s="411"/>
      <c r="H458" s="411"/>
      <c r="I458" s="411"/>
      <c r="J458" s="411">
        <v>1</v>
      </c>
      <c r="K458" s="411">
        <v>509</v>
      </c>
      <c r="L458" s="411"/>
      <c r="M458" s="411">
        <v>509</v>
      </c>
      <c r="N458" s="411"/>
      <c r="O458" s="411"/>
      <c r="P458" s="493"/>
      <c r="Q458" s="412"/>
    </row>
    <row r="459" spans="1:17" ht="14.4" customHeight="1" x14ac:dyDescent="0.3">
      <c r="A459" s="407" t="s">
        <v>4464</v>
      </c>
      <c r="B459" s="408" t="s">
        <v>4264</v>
      </c>
      <c r="C459" s="408" t="s">
        <v>4265</v>
      </c>
      <c r="D459" s="408" t="s">
        <v>4308</v>
      </c>
      <c r="E459" s="408" t="s">
        <v>4309</v>
      </c>
      <c r="F459" s="411"/>
      <c r="G459" s="411"/>
      <c r="H459" s="411"/>
      <c r="I459" s="411"/>
      <c r="J459" s="411">
        <v>1</v>
      </c>
      <c r="K459" s="411">
        <v>419</v>
      </c>
      <c r="L459" s="411"/>
      <c r="M459" s="411">
        <v>419</v>
      </c>
      <c r="N459" s="411"/>
      <c r="O459" s="411"/>
      <c r="P459" s="493"/>
      <c r="Q459" s="412"/>
    </row>
    <row r="460" spans="1:17" ht="14.4" customHeight="1" x14ac:dyDescent="0.3">
      <c r="A460" s="407" t="s">
        <v>4464</v>
      </c>
      <c r="B460" s="408" t="s">
        <v>4264</v>
      </c>
      <c r="C460" s="408" t="s">
        <v>4265</v>
      </c>
      <c r="D460" s="408" t="s">
        <v>4310</v>
      </c>
      <c r="E460" s="408" t="s">
        <v>4311</v>
      </c>
      <c r="F460" s="411">
        <v>1</v>
      </c>
      <c r="G460" s="411">
        <v>344</v>
      </c>
      <c r="H460" s="411">
        <v>1</v>
      </c>
      <c r="I460" s="411">
        <v>344</v>
      </c>
      <c r="J460" s="411">
        <v>1</v>
      </c>
      <c r="K460" s="411">
        <v>344</v>
      </c>
      <c r="L460" s="411">
        <v>1</v>
      </c>
      <c r="M460" s="411">
        <v>344</v>
      </c>
      <c r="N460" s="411"/>
      <c r="O460" s="411"/>
      <c r="P460" s="493"/>
      <c r="Q460" s="412"/>
    </row>
    <row r="461" spans="1:17" ht="14.4" customHeight="1" x14ac:dyDescent="0.3">
      <c r="A461" s="407" t="s">
        <v>4464</v>
      </c>
      <c r="B461" s="408" t="s">
        <v>4264</v>
      </c>
      <c r="C461" s="408" t="s">
        <v>4265</v>
      </c>
      <c r="D461" s="408" t="s">
        <v>4312</v>
      </c>
      <c r="E461" s="408" t="s">
        <v>4313</v>
      </c>
      <c r="F461" s="411"/>
      <c r="G461" s="411"/>
      <c r="H461" s="411"/>
      <c r="I461" s="411"/>
      <c r="J461" s="411"/>
      <c r="K461" s="411"/>
      <c r="L461" s="411"/>
      <c r="M461" s="411"/>
      <c r="N461" s="411">
        <v>1</v>
      </c>
      <c r="O461" s="411">
        <v>219</v>
      </c>
      <c r="P461" s="493"/>
      <c r="Q461" s="412">
        <v>219</v>
      </c>
    </row>
    <row r="462" spans="1:17" ht="14.4" customHeight="1" x14ac:dyDescent="0.3">
      <c r="A462" s="407" t="s">
        <v>4464</v>
      </c>
      <c r="B462" s="408" t="s">
        <v>4264</v>
      </c>
      <c r="C462" s="408" t="s">
        <v>4265</v>
      </c>
      <c r="D462" s="408" t="s">
        <v>4320</v>
      </c>
      <c r="E462" s="408" t="s">
        <v>4321</v>
      </c>
      <c r="F462" s="411">
        <v>1</v>
      </c>
      <c r="G462" s="411">
        <v>110</v>
      </c>
      <c r="H462" s="411">
        <v>1</v>
      </c>
      <c r="I462" s="411">
        <v>110</v>
      </c>
      <c r="J462" s="411">
        <v>1</v>
      </c>
      <c r="K462" s="411">
        <v>110</v>
      </c>
      <c r="L462" s="411">
        <v>1</v>
      </c>
      <c r="M462" s="411">
        <v>110</v>
      </c>
      <c r="N462" s="411"/>
      <c r="O462" s="411"/>
      <c r="P462" s="493"/>
      <c r="Q462" s="412"/>
    </row>
    <row r="463" spans="1:17" ht="14.4" customHeight="1" x14ac:dyDescent="0.3">
      <c r="A463" s="407" t="s">
        <v>4464</v>
      </c>
      <c r="B463" s="408" t="s">
        <v>4264</v>
      </c>
      <c r="C463" s="408" t="s">
        <v>4265</v>
      </c>
      <c r="D463" s="408" t="s">
        <v>4324</v>
      </c>
      <c r="E463" s="408" t="s">
        <v>4325</v>
      </c>
      <c r="F463" s="411">
        <v>1</v>
      </c>
      <c r="G463" s="411">
        <v>310</v>
      </c>
      <c r="H463" s="411">
        <v>1</v>
      </c>
      <c r="I463" s="411">
        <v>310</v>
      </c>
      <c r="J463" s="411">
        <v>1</v>
      </c>
      <c r="K463" s="411">
        <v>311</v>
      </c>
      <c r="L463" s="411">
        <v>1.0032258064516129</v>
      </c>
      <c r="M463" s="411">
        <v>311</v>
      </c>
      <c r="N463" s="411"/>
      <c r="O463" s="411"/>
      <c r="P463" s="493"/>
      <c r="Q463" s="412"/>
    </row>
    <row r="464" spans="1:17" ht="14.4" customHeight="1" x14ac:dyDescent="0.3">
      <c r="A464" s="407" t="s">
        <v>4464</v>
      </c>
      <c r="B464" s="408" t="s">
        <v>4264</v>
      </c>
      <c r="C464" s="408" t="s">
        <v>4265</v>
      </c>
      <c r="D464" s="408" t="s">
        <v>4328</v>
      </c>
      <c r="E464" s="408" t="s">
        <v>4329</v>
      </c>
      <c r="F464" s="411"/>
      <c r="G464" s="411"/>
      <c r="H464" s="411"/>
      <c r="I464" s="411"/>
      <c r="J464" s="411">
        <v>1</v>
      </c>
      <c r="K464" s="411">
        <v>16</v>
      </c>
      <c r="L464" s="411"/>
      <c r="M464" s="411">
        <v>16</v>
      </c>
      <c r="N464" s="411"/>
      <c r="O464" s="411"/>
      <c r="P464" s="493"/>
      <c r="Q464" s="412"/>
    </row>
    <row r="465" spans="1:17" ht="14.4" customHeight="1" x14ac:dyDescent="0.3">
      <c r="A465" s="407" t="s">
        <v>4464</v>
      </c>
      <c r="B465" s="408" t="s">
        <v>4264</v>
      </c>
      <c r="C465" s="408" t="s">
        <v>4265</v>
      </c>
      <c r="D465" s="408" t="s">
        <v>4342</v>
      </c>
      <c r="E465" s="408" t="s">
        <v>4343</v>
      </c>
      <c r="F465" s="411">
        <v>1</v>
      </c>
      <c r="G465" s="411">
        <v>204</v>
      </c>
      <c r="H465" s="411">
        <v>1</v>
      </c>
      <c r="I465" s="411">
        <v>204</v>
      </c>
      <c r="J465" s="411"/>
      <c r="K465" s="411"/>
      <c r="L465" s="411"/>
      <c r="M465" s="411"/>
      <c r="N465" s="411"/>
      <c r="O465" s="411"/>
      <c r="P465" s="493"/>
      <c r="Q465" s="412"/>
    </row>
    <row r="466" spans="1:17" ht="14.4" customHeight="1" x14ac:dyDescent="0.3">
      <c r="A466" s="407" t="s">
        <v>4464</v>
      </c>
      <c r="B466" s="408" t="s">
        <v>4264</v>
      </c>
      <c r="C466" s="408" t="s">
        <v>4265</v>
      </c>
      <c r="D466" s="408" t="s">
        <v>4344</v>
      </c>
      <c r="E466" s="408" t="s">
        <v>4345</v>
      </c>
      <c r="F466" s="411">
        <v>1</v>
      </c>
      <c r="G466" s="411">
        <v>38</v>
      </c>
      <c r="H466" s="411">
        <v>1</v>
      </c>
      <c r="I466" s="411">
        <v>38</v>
      </c>
      <c r="J466" s="411">
        <v>1</v>
      </c>
      <c r="K466" s="411">
        <v>38</v>
      </c>
      <c r="L466" s="411">
        <v>1</v>
      </c>
      <c r="M466" s="411">
        <v>38</v>
      </c>
      <c r="N466" s="411"/>
      <c r="O466" s="411"/>
      <c r="P466" s="493"/>
      <c r="Q466" s="412"/>
    </row>
    <row r="467" spans="1:17" ht="14.4" customHeight="1" x14ac:dyDescent="0.3">
      <c r="A467" s="407" t="s">
        <v>4464</v>
      </c>
      <c r="B467" s="408" t="s">
        <v>4264</v>
      </c>
      <c r="C467" s="408" t="s">
        <v>4265</v>
      </c>
      <c r="D467" s="408" t="s">
        <v>4348</v>
      </c>
      <c r="E467" s="408" t="s">
        <v>4349</v>
      </c>
      <c r="F467" s="411"/>
      <c r="G467" s="411"/>
      <c r="H467" s="411"/>
      <c r="I467" s="411"/>
      <c r="J467" s="411">
        <v>1</v>
      </c>
      <c r="K467" s="411">
        <v>169</v>
      </c>
      <c r="L467" s="411"/>
      <c r="M467" s="411">
        <v>169</v>
      </c>
      <c r="N467" s="411"/>
      <c r="O467" s="411"/>
      <c r="P467" s="493"/>
      <c r="Q467" s="412"/>
    </row>
    <row r="468" spans="1:17" ht="14.4" customHeight="1" x14ac:dyDescent="0.3">
      <c r="A468" s="407" t="s">
        <v>4464</v>
      </c>
      <c r="B468" s="408" t="s">
        <v>4264</v>
      </c>
      <c r="C468" s="408" t="s">
        <v>4265</v>
      </c>
      <c r="D468" s="408" t="s">
        <v>4352</v>
      </c>
      <c r="E468" s="408" t="s">
        <v>4353</v>
      </c>
      <c r="F468" s="411">
        <v>1</v>
      </c>
      <c r="G468" s="411">
        <v>686</v>
      </c>
      <c r="H468" s="411">
        <v>1</v>
      </c>
      <c r="I468" s="411">
        <v>686</v>
      </c>
      <c r="J468" s="411"/>
      <c r="K468" s="411"/>
      <c r="L468" s="411"/>
      <c r="M468" s="411"/>
      <c r="N468" s="411"/>
      <c r="O468" s="411"/>
      <c r="P468" s="493"/>
      <c r="Q468" s="412"/>
    </row>
    <row r="469" spans="1:17" ht="14.4" customHeight="1" x14ac:dyDescent="0.3">
      <c r="A469" s="407" t="s">
        <v>4464</v>
      </c>
      <c r="B469" s="408" t="s">
        <v>4264</v>
      </c>
      <c r="C469" s="408" t="s">
        <v>4265</v>
      </c>
      <c r="D469" s="408" t="s">
        <v>4354</v>
      </c>
      <c r="E469" s="408" t="s">
        <v>4355</v>
      </c>
      <c r="F469" s="411"/>
      <c r="G469" s="411"/>
      <c r="H469" s="411"/>
      <c r="I469" s="411"/>
      <c r="J469" s="411">
        <v>1</v>
      </c>
      <c r="K469" s="411">
        <v>347</v>
      </c>
      <c r="L469" s="411"/>
      <c r="M469" s="411">
        <v>347</v>
      </c>
      <c r="N469" s="411"/>
      <c r="O469" s="411"/>
      <c r="P469" s="493"/>
      <c r="Q469" s="412"/>
    </row>
    <row r="470" spans="1:17" ht="14.4" customHeight="1" x14ac:dyDescent="0.3">
      <c r="A470" s="407" t="s">
        <v>4464</v>
      </c>
      <c r="B470" s="408" t="s">
        <v>4264</v>
      </c>
      <c r="C470" s="408" t="s">
        <v>4265</v>
      </c>
      <c r="D470" s="408" t="s">
        <v>4356</v>
      </c>
      <c r="E470" s="408" t="s">
        <v>4357</v>
      </c>
      <c r="F470" s="411"/>
      <c r="G470" s="411"/>
      <c r="H470" s="411"/>
      <c r="I470" s="411"/>
      <c r="J470" s="411">
        <v>1</v>
      </c>
      <c r="K470" s="411">
        <v>172</v>
      </c>
      <c r="L470" s="411"/>
      <c r="M470" s="411">
        <v>172</v>
      </c>
      <c r="N470" s="411"/>
      <c r="O470" s="411"/>
      <c r="P470" s="493"/>
      <c r="Q470" s="412"/>
    </row>
    <row r="471" spans="1:17" ht="14.4" customHeight="1" x14ac:dyDescent="0.3">
      <c r="A471" s="407" t="s">
        <v>4464</v>
      </c>
      <c r="B471" s="408" t="s">
        <v>4264</v>
      </c>
      <c r="C471" s="408" t="s">
        <v>4265</v>
      </c>
      <c r="D471" s="408" t="s">
        <v>4360</v>
      </c>
      <c r="E471" s="408" t="s">
        <v>4361</v>
      </c>
      <c r="F471" s="411">
        <v>1</v>
      </c>
      <c r="G471" s="411">
        <v>650</v>
      </c>
      <c r="H471" s="411">
        <v>1</v>
      </c>
      <c r="I471" s="411">
        <v>650</v>
      </c>
      <c r="J471" s="411"/>
      <c r="K471" s="411"/>
      <c r="L471" s="411"/>
      <c r="M471" s="411"/>
      <c r="N471" s="411"/>
      <c r="O471" s="411"/>
      <c r="P471" s="493"/>
      <c r="Q471" s="412"/>
    </row>
    <row r="472" spans="1:17" ht="14.4" customHeight="1" x14ac:dyDescent="0.3">
      <c r="A472" s="407" t="s">
        <v>4464</v>
      </c>
      <c r="B472" s="408" t="s">
        <v>4264</v>
      </c>
      <c r="C472" s="408" t="s">
        <v>4265</v>
      </c>
      <c r="D472" s="408" t="s">
        <v>4362</v>
      </c>
      <c r="E472" s="408" t="s">
        <v>4363</v>
      </c>
      <c r="F472" s="411">
        <v>1</v>
      </c>
      <c r="G472" s="411">
        <v>650</v>
      </c>
      <c r="H472" s="411">
        <v>1</v>
      </c>
      <c r="I472" s="411">
        <v>650</v>
      </c>
      <c r="J472" s="411"/>
      <c r="K472" s="411"/>
      <c r="L472" s="411"/>
      <c r="M472" s="411"/>
      <c r="N472" s="411"/>
      <c r="O472" s="411"/>
      <c r="P472" s="493"/>
      <c r="Q472" s="412"/>
    </row>
    <row r="473" spans="1:17" ht="14.4" customHeight="1" x14ac:dyDescent="0.3">
      <c r="A473" s="407" t="s">
        <v>4464</v>
      </c>
      <c r="B473" s="408" t="s">
        <v>4264</v>
      </c>
      <c r="C473" s="408" t="s">
        <v>4265</v>
      </c>
      <c r="D473" s="408" t="s">
        <v>4370</v>
      </c>
      <c r="E473" s="408" t="s">
        <v>4371</v>
      </c>
      <c r="F473" s="411">
        <v>1</v>
      </c>
      <c r="G473" s="411">
        <v>674</v>
      </c>
      <c r="H473" s="411">
        <v>1</v>
      </c>
      <c r="I473" s="411">
        <v>674</v>
      </c>
      <c r="J473" s="411"/>
      <c r="K473" s="411"/>
      <c r="L473" s="411"/>
      <c r="M473" s="411"/>
      <c r="N473" s="411"/>
      <c r="O473" s="411"/>
      <c r="P473" s="493"/>
      <c r="Q473" s="412"/>
    </row>
    <row r="474" spans="1:17" ht="14.4" customHeight="1" x14ac:dyDescent="0.3">
      <c r="A474" s="407" t="s">
        <v>4464</v>
      </c>
      <c r="B474" s="408" t="s">
        <v>4264</v>
      </c>
      <c r="C474" s="408" t="s">
        <v>4265</v>
      </c>
      <c r="D474" s="408" t="s">
        <v>4374</v>
      </c>
      <c r="E474" s="408" t="s">
        <v>4375</v>
      </c>
      <c r="F474" s="411"/>
      <c r="G474" s="411"/>
      <c r="H474" s="411"/>
      <c r="I474" s="411"/>
      <c r="J474" s="411">
        <v>1</v>
      </c>
      <c r="K474" s="411">
        <v>287</v>
      </c>
      <c r="L474" s="411"/>
      <c r="M474" s="411">
        <v>287</v>
      </c>
      <c r="N474" s="411"/>
      <c r="O474" s="411"/>
      <c r="P474" s="493"/>
      <c r="Q474" s="412"/>
    </row>
    <row r="475" spans="1:17" ht="14.4" customHeight="1" x14ac:dyDescent="0.3">
      <c r="A475" s="407" t="s">
        <v>4464</v>
      </c>
      <c r="B475" s="408" t="s">
        <v>4264</v>
      </c>
      <c r="C475" s="408" t="s">
        <v>4265</v>
      </c>
      <c r="D475" s="408" t="s">
        <v>4380</v>
      </c>
      <c r="E475" s="408" t="s">
        <v>4381</v>
      </c>
      <c r="F475" s="411">
        <v>1</v>
      </c>
      <c r="G475" s="411">
        <v>166</v>
      </c>
      <c r="H475" s="411">
        <v>1</v>
      </c>
      <c r="I475" s="411">
        <v>166</v>
      </c>
      <c r="J475" s="411">
        <v>1</v>
      </c>
      <c r="K475" s="411">
        <v>166</v>
      </c>
      <c r="L475" s="411">
        <v>1</v>
      </c>
      <c r="M475" s="411">
        <v>166</v>
      </c>
      <c r="N475" s="411"/>
      <c r="O475" s="411"/>
      <c r="P475" s="493"/>
      <c r="Q475" s="412"/>
    </row>
    <row r="476" spans="1:17" ht="14.4" customHeight="1" x14ac:dyDescent="0.3">
      <c r="A476" s="407" t="s">
        <v>4464</v>
      </c>
      <c r="B476" s="408" t="s">
        <v>4264</v>
      </c>
      <c r="C476" s="408" t="s">
        <v>4265</v>
      </c>
      <c r="D476" s="408" t="s">
        <v>4390</v>
      </c>
      <c r="E476" s="408" t="s">
        <v>4391</v>
      </c>
      <c r="F476" s="411"/>
      <c r="G476" s="411"/>
      <c r="H476" s="411"/>
      <c r="I476" s="411"/>
      <c r="J476" s="411">
        <v>6</v>
      </c>
      <c r="K476" s="411">
        <v>3444</v>
      </c>
      <c r="L476" s="411"/>
      <c r="M476" s="411">
        <v>574</v>
      </c>
      <c r="N476" s="411"/>
      <c r="O476" s="411"/>
      <c r="P476" s="493"/>
      <c r="Q476" s="412"/>
    </row>
    <row r="477" spans="1:17" ht="14.4" customHeight="1" x14ac:dyDescent="0.3">
      <c r="A477" s="407" t="s">
        <v>4464</v>
      </c>
      <c r="B477" s="408" t="s">
        <v>4264</v>
      </c>
      <c r="C477" s="408" t="s">
        <v>4265</v>
      </c>
      <c r="D477" s="408" t="s">
        <v>4394</v>
      </c>
      <c r="E477" s="408" t="s">
        <v>4395</v>
      </c>
      <c r="F477" s="411">
        <v>1</v>
      </c>
      <c r="G477" s="411">
        <v>1395</v>
      </c>
      <c r="H477" s="411">
        <v>1</v>
      </c>
      <c r="I477" s="411">
        <v>1395</v>
      </c>
      <c r="J477" s="411"/>
      <c r="K477" s="411"/>
      <c r="L477" s="411"/>
      <c r="M477" s="411"/>
      <c r="N477" s="411"/>
      <c r="O477" s="411"/>
      <c r="P477" s="493"/>
      <c r="Q477" s="412"/>
    </row>
    <row r="478" spans="1:17" ht="14.4" customHeight="1" x14ac:dyDescent="0.3">
      <c r="A478" s="407" t="s">
        <v>4464</v>
      </c>
      <c r="B478" s="408" t="s">
        <v>4264</v>
      </c>
      <c r="C478" s="408" t="s">
        <v>4265</v>
      </c>
      <c r="D478" s="408" t="s">
        <v>4413</v>
      </c>
      <c r="E478" s="408" t="s">
        <v>4414</v>
      </c>
      <c r="F478" s="411"/>
      <c r="G478" s="411"/>
      <c r="H478" s="411"/>
      <c r="I478" s="411"/>
      <c r="J478" s="411">
        <v>1</v>
      </c>
      <c r="K478" s="411">
        <v>250</v>
      </c>
      <c r="L478" s="411"/>
      <c r="M478" s="411">
        <v>250</v>
      </c>
      <c r="N478" s="411"/>
      <c r="O478" s="411"/>
      <c r="P478" s="493"/>
      <c r="Q478" s="412"/>
    </row>
    <row r="479" spans="1:17" ht="14.4" customHeight="1" x14ac:dyDescent="0.3">
      <c r="A479" s="407" t="s">
        <v>4464</v>
      </c>
      <c r="B479" s="408" t="s">
        <v>4264</v>
      </c>
      <c r="C479" s="408" t="s">
        <v>4265</v>
      </c>
      <c r="D479" s="408" t="s">
        <v>4415</v>
      </c>
      <c r="E479" s="408" t="s">
        <v>4416</v>
      </c>
      <c r="F479" s="411"/>
      <c r="G479" s="411"/>
      <c r="H479" s="411"/>
      <c r="I479" s="411"/>
      <c r="J479" s="411">
        <v>1</v>
      </c>
      <c r="K479" s="411">
        <v>423</v>
      </c>
      <c r="L479" s="411"/>
      <c r="M479" s="411">
        <v>423</v>
      </c>
      <c r="N479" s="411"/>
      <c r="O479" s="411"/>
      <c r="P479" s="493"/>
      <c r="Q479" s="412"/>
    </row>
    <row r="480" spans="1:17" ht="14.4" customHeight="1" x14ac:dyDescent="0.3">
      <c r="A480" s="407" t="s">
        <v>4465</v>
      </c>
      <c r="B480" s="408" t="s">
        <v>4264</v>
      </c>
      <c r="C480" s="408" t="s">
        <v>4265</v>
      </c>
      <c r="D480" s="408" t="s">
        <v>4270</v>
      </c>
      <c r="E480" s="408" t="s">
        <v>4271</v>
      </c>
      <c r="F480" s="411">
        <v>1</v>
      </c>
      <c r="G480" s="411">
        <v>650</v>
      </c>
      <c r="H480" s="411">
        <v>1</v>
      </c>
      <c r="I480" s="411">
        <v>650</v>
      </c>
      <c r="J480" s="411"/>
      <c r="K480" s="411"/>
      <c r="L480" s="411"/>
      <c r="M480" s="411"/>
      <c r="N480" s="411">
        <v>2</v>
      </c>
      <c r="O480" s="411">
        <v>1308</v>
      </c>
      <c r="P480" s="493">
        <v>2.0123076923076924</v>
      </c>
      <c r="Q480" s="412">
        <v>654</v>
      </c>
    </row>
    <row r="481" spans="1:17" ht="14.4" customHeight="1" x14ac:dyDescent="0.3">
      <c r="A481" s="407" t="s">
        <v>4465</v>
      </c>
      <c r="B481" s="408" t="s">
        <v>4264</v>
      </c>
      <c r="C481" s="408" t="s">
        <v>4265</v>
      </c>
      <c r="D481" s="408" t="s">
        <v>4278</v>
      </c>
      <c r="E481" s="408" t="s">
        <v>4279</v>
      </c>
      <c r="F481" s="411"/>
      <c r="G481" s="411"/>
      <c r="H481" s="411"/>
      <c r="I481" s="411"/>
      <c r="J481" s="411">
        <v>2</v>
      </c>
      <c r="K481" s="411">
        <v>1652</v>
      </c>
      <c r="L481" s="411"/>
      <c r="M481" s="411">
        <v>826</v>
      </c>
      <c r="N481" s="411"/>
      <c r="O481" s="411"/>
      <c r="P481" s="493"/>
      <c r="Q481" s="412"/>
    </row>
    <row r="482" spans="1:17" ht="14.4" customHeight="1" x14ac:dyDescent="0.3">
      <c r="A482" s="407" t="s">
        <v>4465</v>
      </c>
      <c r="B482" s="408" t="s">
        <v>4264</v>
      </c>
      <c r="C482" s="408" t="s">
        <v>4265</v>
      </c>
      <c r="D482" s="408" t="s">
        <v>4286</v>
      </c>
      <c r="E482" s="408" t="s">
        <v>4287</v>
      </c>
      <c r="F482" s="411">
        <v>1</v>
      </c>
      <c r="G482" s="411">
        <v>166</v>
      </c>
      <c r="H482" s="411">
        <v>1</v>
      </c>
      <c r="I482" s="411">
        <v>166</v>
      </c>
      <c r="J482" s="411"/>
      <c r="K482" s="411"/>
      <c r="L482" s="411"/>
      <c r="M482" s="411"/>
      <c r="N482" s="411">
        <v>3</v>
      </c>
      <c r="O482" s="411">
        <v>501</v>
      </c>
      <c r="P482" s="493">
        <v>3.0180722891566263</v>
      </c>
      <c r="Q482" s="412">
        <v>167</v>
      </c>
    </row>
    <row r="483" spans="1:17" ht="14.4" customHeight="1" x14ac:dyDescent="0.3">
      <c r="A483" s="407" t="s">
        <v>4465</v>
      </c>
      <c r="B483" s="408" t="s">
        <v>4264</v>
      </c>
      <c r="C483" s="408" t="s">
        <v>4265</v>
      </c>
      <c r="D483" s="408" t="s">
        <v>4288</v>
      </c>
      <c r="E483" s="408" t="s">
        <v>4289</v>
      </c>
      <c r="F483" s="411">
        <v>3</v>
      </c>
      <c r="G483" s="411">
        <v>516</v>
      </c>
      <c r="H483" s="411">
        <v>1</v>
      </c>
      <c r="I483" s="411">
        <v>172</v>
      </c>
      <c r="J483" s="411"/>
      <c r="K483" s="411"/>
      <c r="L483" s="411"/>
      <c r="M483" s="411"/>
      <c r="N483" s="411">
        <v>3</v>
      </c>
      <c r="O483" s="411">
        <v>519</v>
      </c>
      <c r="P483" s="493">
        <v>1.0058139534883721</v>
      </c>
      <c r="Q483" s="412">
        <v>173</v>
      </c>
    </row>
    <row r="484" spans="1:17" ht="14.4" customHeight="1" x14ac:dyDescent="0.3">
      <c r="A484" s="407" t="s">
        <v>4465</v>
      </c>
      <c r="B484" s="408" t="s">
        <v>4264</v>
      </c>
      <c r="C484" s="408" t="s">
        <v>4265</v>
      </c>
      <c r="D484" s="408" t="s">
        <v>4290</v>
      </c>
      <c r="E484" s="408" t="s">
        <v>4291</v>
      </c>
      <c r="F484" s="411"/>
      <c r="G484" s="411"/>
      <c r="H484" s="411"/>
      <c r="I484" s="411"/>
      <c r="J484" s="411"/>
      <c r="K484" s="411"/>
      <c r="L484" s="411"/>
      <c r="M484" s="411"/>
      <c r="N484" s="411">
        <v>1</v>
      </c>
      <c r="O484" s="411">
        <v>351</v>
      </c>
      <c r="P484" s="493"/>
      <c r="Q484" s="412">
        <v>351</v>
      </c>
    </row>
    <row r="485" spans="1:17" ht="14.4" customHeight="1" x14ac:dyDescent="0.3">
      <c r="A485" s="407" t="s">
        <v>4465</v>
      </c>
      <c r="B485" s="408" t="s">
        <v>4264</v>
      </c>
      <c r="C485" s="408" t="s">
        <v>4265</v>
      </c>
      <c r="D485" s="408" t="s">
        <v>4306</v>
      </c>
      <c r="E485" s="408" t="s">
        <v>4307</v>
      </c>
      <c r="F485" s="411">
        <v>3</v>
      </c>
      <c r="G485" s="411">
        <v>1527</v>
      </c>
      <c r="H485" s="411">
        <v>1</v>
      </c>
      <c r="I485" s="411">
        <v>509</v>
      </c>
      <c r="J485" s="411"/>
      <c r="K485" s="411"/>
      <c r="L485" s="411"/>
      <c r="M485" s="411"/>
      <c r="N485" s="411">
        <v>4</v>
      </c>
      <c r="O485" s="411">
        <v>2044</v>
      </c>
      <c r="P485" s="493">
        <v>1.3385723641126392</v>
      </c>
      <c r="Q485" s="412">
        <v>511</v>
      </c>
    </row>
    <row r="486" spans="1:17" ht="14.4" customHeight="1" x14ac:dyDescent="0.3">
      <c r="A486" s="407" t="s">
        <v>4465</v>
      </c>
      <c r="B486" s="408" t="s">
        <v>4264</v>
      </c>
      <c r="C486" s="408" t="s">
        <v>4265</v>
      </c>
      <c r="D486" s="408" t="s">
        <v>4308</v>
      </c>
      <c r="E486" s="408" t="s">
        <v>4309</v>
      </c>
      <c r="F486" s="411">
        <v>3</v>
      </c>
      <c r="G486" s="411">
        <v>1257</v>
      </c>
      <c r="H486" s="411">
        <v>1</v>
      </c>
      <c r="I486" s="411">
        <v>419</v>
      </c>
      <c r="J486" s="411"/>
      <c r="K486" s="411"/>
      <c r="L486" s="411"/>
      <c r="M486" s="411"/>
      <c r="N486" s="411">
        <v>4</v>
      </c>
      <c r="O486" s="411">
        <v>1684</v>
      </c>
      <c r="P486" s="493">
        <v>1.33969769291965</v>
      </c>
      <c r="Q486" s="412">
        <v>421</v>
      </c>
    </row>
    <row r="487" spans="1:17" ht="14.4" customHeight="1" x14ac:dyDescent="0.3">
      <c r="A487" s="407" t="s">
        <v>4465</v>
      </c>
      <c r="B487" s="408" t="s">
        <v>4264</v>
      </c>
      <c r="C487" s="408" t="s">
        <v>4265</v>
      </c>
      <c r="D487" s="408" t="s">
        <v>4310</v>
      </c>
      <c r="E487" s="408" t="s">
        <v>4311</v>
      </c>
      <c r="F487" s="411">
        <v>3</v>
      </c>
      <c r="G487" s="411">
        <v>1032</v>
      </c>
      <c r="H487" s="411">
        <v>1</v>
      </c>
      <c r="I487" s="411">
        <v>344</v>
      </c>
      <c r="J487" s="411"/>
      <c r="K487" s="411"/>
      <c r="L487" s="411"/>
      <c r="M487" s="411"/>
      <c r="N487" s="411">
        <v>6</v>
      </c>
      <c r="O487" s="411">
        <v>2082</v>
      </c>
      <c r="P487" s="493">
        <v>2.0174418604651163</v>
      </c>
      <c r="Q487" s="412">
        <v>347</v>
      </c>
    </row>
    <row r="488" spans="1:17" ht="14.4" customHeight="1" x14ac:dyDescent="0.3">
      <c r="A488" s="407" t="s">
        <v>4465</v>
      </c>
      <c r="B488" s="408" t="s">
        <v>4264</v>
      </c>
      <c r="C488" s="408" t="s">
        <v>4265</v>
      </c>
      <c r="D488" s="408" t="s">
        <v>4312</v>
      </c>
      <c r="E488" s="408" t="s">
        <v>4313</v>
      </c>
      <c r="F488" s="411">
        <v>1</v>
      </c>
      <c r="G488" s="411">
        <v>217</v>
      </c>
      <c r="H488" s="411">
        <v>1</v>
      </c>
      <c r="I488" s="411">
        <v>217</v>
      </c>
      <c r="J488" s="411"/>
      <c r="K488" s="411"/>
      <c r="L488" s="411"/>
      <c r="M488" s="411"/>
      <c r="N488" s="411">
        <v>2</v>
      </c>
      <c r="O488" s="411">
        <v>438</v>
      </c>
      <c r="P488" s="493">
        <v>2.0184331797235022</v>
      </c>
      <c r="Q488" s="412">
        <v>219</v>
      </c>
    </row>
    <row r="489" spans="1:17" ht="14.4" customHeight="1" x14ac:dyDescent="0.3">
      <c r="A489" s="407" t="s">
        <v>4465</v>
      </c>
      <c r="B489" s="408" t="s">
        <v>4264</v>
      </c>
      <c r="C489" s="408" t="s">
        <v>4265</v>
      </c>
      <c r="D489" s="408" t="s">
        <v>4320</v>
      </c>
      <c r="E489" s="408" t="s">
        <v>4321</v>
      </c>
      <c r="F489" s="411"/>
      <c r="G489" s="411"/>
      <c r="H489" s="411"/>
      <c r="I489" s="411"/>
      <c r="J489" s="411"/>
      <c r="K489" s="411"/>
      <c r="L489" s="411"/>
      <c r="M489" s="411"/>
      <c r="N489" s="411">
        <v>1</v>
      </c>
      <c r="O489" s="411">
        <v>111</v>
      </c>
      <c r="P489" s="493"/>
      <c r="Q489" s="412">
        <v>111</v>
      </c>
    </row>
    <row r="490" spans="1:17" ht="14.4" customHeight="1" x14ac:dyDescent="0.3">
      <c r="A490" s="407" t="s">
        <v>4465</v>
      </c>
      <c r="B490" s="408" t="s">
        <v>4264</v>
      </c>
      <c r="C490" s="408" t="s">
        <v>4265</v>
      </c>
      <c r="D490" s="408" t="s">
        <v>4328</v>
      </c>
      <c r="E490" s="408" t="s">
        <v>4329</v>
      </c>
      <c r="F490" s="411">
        <v>1</v>
      </c>
      <c r="G490" s="411">
        <v>16</v>
      </c>
      <c r="H490" s="411">
        <v>1</v>
      </c>
      <c r="I490" s="411">
        <v>16</v>
      </c>
      <c r="J490" s="411"/>
      <c r="K490" s="411"/>
      <c r="L490" s="411"/>
      <c r="M490" s="411"/>
      <c r="N490" s="411">
        <v>2</v>
      </c>
      <c r="O490" s="411">
        <v>32</v>
      </c>
      <c r="P490" s="493">
        <v>2</v>
      </c>
      <c r="Q490" s="412">
        <v>16</v>
      </c>
    </row>
    <row r="491" spans="1:17" ht="14.4" customHeight="1" x14ac:dyDescent="0.3">
      <c r="A491" s="407" t="s">
        <v>4465</v>
      </c>
      <c r="B491" s="408" t="s">
        <v>4264</v>
      </c>
      <c r="C491" s="408" t="s">
        <v>4265</v>
      </c>
      <c r="D491" s="408" t="s">
        <v>4336</v>
      </c>
      <c r="E491" s="408" t="s">
        <v>4337</v>
      </c>
      <c r="F491" s="411">
        <v>1</v>
      </c>
      <c r="G491" s="411">
        <v>147</v>
      </c>
      <c r="H491" s="411">
        <v>1</v>
      </c>
      <c r="I491" s="411">
        <v>147</v>
      </c>
      <c r="J491" s="411"/>
      <c r="K491" s="411"/>
      <c r="L491" s="411"/>
      <c r="M491" s="411"/>
      <c r="N491" s="411"/>
      <c r="O491" s="411"/>
      <c r="P491" s="493"/>
      <c r="Q491" s="412"/>
    </row>
    <row r="492" spans="1:17" ht="14.4" customHeight="1" x14ac:dyDescent="0.3">
      <c r="A492" s="407" t="s">
        <v>4465</v>
      </c>
      <c r="B492" s="408" t="s">
        <v>4264</v>
      </c>
      <c r="C492" s="408" t="s">
        <v>4265</v>
      </c>
      <c r="D492" s="408" t="s">
        <v>4342</v>
      </c>
      <c r="E492" s="408" t="s">
        <v>4343</v>
      </c>
      <c r="F492" s="411">
        <v>3</v>
      </c>
      <c r="G492" s="411">
        <v>612</v>
      </c>
      <c r="H492" s="411">
        <v>1</v>
      </c>
      <c r="I492" s="411">
        <v>204</v>
      </c>
      <c r="J492" s="411"/>
      <c r="K492" s="411"/>
      <c r="L492" s="411"/>
      <c r="M492" s="411"/>
      <c r="N492" s="411">
        <v>5</v>
      </c>
      <c r="O492" s="411">
        <v>1035</v>
      </c>
      <c r="P492" s="493">
        <v>1.6911764705882353</v>
      </c>
      <c r="Q492" s="412">
        <v>207</v>
      </c>
    </row>
    <row r="493" spans="1:17" ht="14.4" customHeight="1" x14ac:dyDescent="0.3">
      <c r="A493" s="407" t="s">
        <v>4465</v>
      </c>
      <c r="B493" s="408" t="s">
        <v>4264</v>
      </c>
      <c r="C493" s="408" t="s">
        <v>4265</v>
      </c>
      <c r="D493" s="408" t="s">
        <v>4344</v>
      </c>
      <c r="E493" s="408" t="s">
        <v>4345</v>
      </c>
      <c r="F493" s="411">
        <v>2</v>
      </c>
      <c r="G493" s="411">
        <v>76</v>
      </c>
      <c r="H493" s="411">
        <v>1</v>
      </c>
      <c r="I493" s="411">
        <v>38</v>
      </c>
      <c r="J493" s="411"/>
      <c r="K493" s="411"/>
      <c r="L493" s="411"/>
      <c r="M493" s="411"/>
      <c r="N493" s="411"/>
      <c r="O493" s="411"/>
      <c r="P493" s="493"/>
      <c r="Q493" s="412"/>
    </row>
    <row r="494" spans="1:17" ht="14.4" customHeight="1" x14ac:dyDescent="0.3">
      <c r="A494" s="407" t="s">
        <v>4465</v>
      </c>
      <c r="B494" s="408" t="s">
        <v>4264</v>
      </c>
      <c r="C494" s="408" t="s">
        <v>4265</v>
      </c>
      <c r="D494" s="408" t="s">
        <v>4348</v>
      </c>
      <c r="E494" s="408" t="s">
        <v>4349</v>
      </c>
      <c r="F494" s="411">
        <v>1</v>
      </c>
      <c r="G494" s="411">
        <v>169</v>
      </c>
      <c r="H494" s="411">
        <v>1</v>
      </c>
      <c r="I494" s="411">
        <v>169</v>
      </c>
      <c r="J494" s="411"/>
      <c r="K494" s="411"/>
      <c r="L494" s="411"/>
      <c r="M494" s="411"/>
      <c r="N494" s="411">
        <v>3</v>
      </c>
      <c r="O494" s="411">
        <v>510</v>
      </c>
      <c r="P494" s="493">
        <v>3.0177514792899407</v>
      </c>
      <c r="Q494" s="412">
        <v>170</v>
      </c>
    </row>
    <row r="495" spans="1:17" ht="14.4" customHeight="1" x14ac:dyDescent="0.3">
      <c r="A495" s="407" t="s">
        <v>4465</v>
      </c>
      <c r="B495" s="408" t="s">
        <v>4264</v>
      </c>
      <c r="C495" s="408" t="s">
        <v>4265</v>
      </c>
      <c r="D495" s="408" t="s">
        <v>4354</v>
      </c>
      <c r="E495" s="408" t="s">
        <v>4355</v>
      </c>
      <c r="F495" s="411">
        <v>1</v>
      </c>
      <c r="G495" s="411">
        <v>347</v>
      </c>
      <c r="H495" s="411">
        <v>1</v>
      </c>
      <c r="I495" s="411">
        <v>347</v>
      </c>
      <c r="J495" s="411"/>
      <c r="K495" s="411"/>
      <c r="L495" s="411"/>
      <c r="M495" s="411"/>
      <c r="N495" s="411">
        <v>3</v>
      </c>
      <c r="O495" s="411">
        <v>1044</v>
      </c>
      <c r="P495" s="493">
        <v>3.0086455331412103</v>
      </c>
      <c r="Q495" s="412">
        <v>348</v>
      </c>
    </row>
    <row r="496" spans="1:17" ht="14.4" customHeight="1" x14ac:dyDescent="0.3">
      <c r="A496" s="407" t="s">
        <v>4465</v>
      </c>
      <c r="B496" s="408" t="s">
        <v>4264</v>
      </c>
      <c r="C496" s="408" t="s">
        <v>4265</v>
      </c>
      <c r="D496" s="408" t="s">
        <v>4356</v>
      </c>
      <c r="E496" s="408" t="s">
        <v>4357</v>
      </c>
      <c r="F496" s="411">
        <v>1</v>
      </c>
      <c r="G496" s="411">
        <v>172</v>
      </c>
      <c r="H496" s="411">
        <v>1</v>
      </c>
      <c r="I496" s="411">
        <v>172</v>
      </c>
      <c r="J496" s="411"/>
      <c r="K496" s="411"/>
      <c r="L496" s="411"/>
      <c r="M496" s="411"/>
      <c r="N496" s="411">
        <v>3</v>
      </c>
      <c r="O496" s="411">
        <v>519</v>
      </c>
      <c r="P496" s="493">
        <v>3.0174418604651163</v>
      </c>
      <c r="Q496" s="412">
        <v>173</v>
      </c>
    </row>
    <row r="497" spans="1:17" ht="14.4" customHeight="1" x14ac:dyDescent="0.3">
      <c r="A497" s="407" t="s">
        <v>4465</v>
      </c>
      <c r="B497" s="408" t="s">
        <v>4264</v>
      </c>
      <c r="C497" s="408" t="s">
        <v>4265</v>
      </c>
      <c r="D497" s="408" t="s">
        <v>4368</v>
      </c>
      <c r="E497" s="408" t="s">
        <v>4369</v>
      </c>
      <c r="F497" s="411">
        <v>1</v>
      </c>
      <c r="G497" s="411">
        <v>690</v>
      </c>
      <c r="H497" s="411">
        <v>1</v>
      </c>
      <c r="I497" s="411">
        <v>690</v>
      </c>
      <c r="J497" s="411"/>
      <c r="K497" s="411"/>
      <c r="L497" s="411"/>
      <c r="M497" s="411"/>
      <c r="N497" s="411"/>
      <c r="O497" s="411"/>
      <c r="P497" s="493"/>
      <c r="Q497" s="412"/>
    </row>
    <row r="498" spans="1:17" ht="14.4" customHeight="1" x14ac:dyDescent="0.3">
      <c r="A498" s="407" t="s">
        <v>4465</v>
      </c>
      <c r="B498" s="408" t="s">
        <v>4264</v>
      </c>
      <c r="C498" s="408" t="s">
        <v>4265</v>
      </c>
      <c r="D498" s="408" t="s">
        <v>4372</v>
      </c>
      <c r="E498" s="408" t="s">
        <v>4373</v>
      </c>
      <c r="F498" s="411">
        <v>1</v>
      </c>
      <c r="G498" s="411">
        <v>473</v>
      </c>
      <c r="H498" s="411">
        <v>1</v>
      </c>
      <c r="I498" s="411">
        <v>473</v>
      </c>
      <c r="J498" s="411"/>
      <c r="K498" s="411"/>
      <c r="L498" s="411"/>
      <c r="M498" s="411"/>
      <c r="N498" s="411"/>
      <c r="O498" s="411"/>
      <c r="P498" s="493"/>
      <c r="Q498" s="412"/>
    </row>
    <row r="499" spans="1:17" ht="14.4" customHeight="1" x14ac:dyDescent="0.3">
      <c r="A499" s="407" t="s">
        <v>4465</v>
      </c>
      <c r="B499" s="408" t="s">
        <v>4264</v>
      </c>
      <c r="C499" s="408" t="s">
        <v>4265</v>
      </c>
      <c r="D499" s="408" t="s">
        <v>4374</v>
      </c>
      <c r="E499" s="408" t="s">
        <v>4375</v>
      </c>
      <c r="F499" s="411">
        <v>3</v>
      </c>
      <c r="G499" s="411">
        <v>861</v>
      </c>
      <c r="H499" s="411">
        <v>1</v>
      </c>
      <c r="I499" s="411">
        <v>287</v>
      </c>
      <c r="J499" s="411"/>
      <c r="K499" s="411"/>
      <c r="L499" s="411"/>
      <c r="M499" s="411"/>
      <c r="N499" s="411">
        <v>4</v>
      </c>
      <c r="O499" s="411">
        <v>1156</v>
      </c>
      <c r="P499" s="493">
        <v>1.3426248548199768</v>
      </c>
      <c r="Q499" s="412">
        <v>289</v>
      </c>
    </row>
    <row r="500" spans="1:17" ht="14.4" customHeight="1" x14ac:dyDescent="0.3">
      <c r="A500" s="407" t="s">
        <v>4465</v>
      </c>
      <c r="B500" s="408" t="s">
        <v>4264</v>
      </c>
      <c r="C500" s="408" t="s">
        <v>4265</v>
      </c>
      <c r="D500" s="408" t="s">
        <v>4380</v>
      </c>
      <c r="E500" s="408" t="s">
        <v>4381</v>
      </c>
      <c r="F500" s="411">
        <v>3</v>
      </c>
      <c r="G500" s="411">
        <v>498</v>
      </c>
      <c r="H500" s="411">
        <v>1</v>
      </c>
      <c r="I500" s="411">
        <v>166</v>
      </c>
      <c r="J500" s="411"/>
      <c r="K500" s="411"/>
      <c r="L500" s="411"/>
      <c r="M500" s="411"/>
      <c r="N500" s="411">
        <v>3</v>
      </c>
      <c r="O500" s="411">
        <v>501</v>
      </c>
      <c r="P500" s="493">
        <v>1.0060240963855422</v>
      </c>
      <c r="Q500" s="412">
        <v>167</v>
      </c>
    </row>
    <row r="501" spans="1:17" ht="14.4" customHeight="1" x14ac:dyDescent="0.3">
      <c r="A501" s="407" t="s">
        <v>4465</v>
      </c>
      <c r="B501" s="408" t="s">
        <v>4264</v>
      </c>
      <c r="C501" s="408" t="s">
        <v>4265</v>
      </c>
      <c r="D501" s="408" t="s">
        <v>4390</v>
      </c>
      <c r="E501" s="408" t="s">
        <v>4391</v>
      </c>
      <c r="F501" s="411"/>
      <c r="G501" s="411"/>
      <c r="H501" s="411"/>
      <c r="I501" s="411"/>
      <c r="J501" s="411"/>
      <c r="K501" s="411"/>
      <c r="L501" s="411"/>
      <c r="M501" s="411"/>
      <c r="N501" s="411">
        <v>1</v>
      </c>
      <c r="O501" s="411">
        <v>575</v>
      </c>
      <c r="P501" s="493"/>
      <c r="Q501" s="412">
        <v>575</v>
      </c>
    </row>
    <row r="502" spans="1:17" ht="14.4" customHeight="1" x14ac:dyDescent="0.3">
      <c r="A502" s="407" t="s">
        <v>4465</v>
      </c>
      <c r="B502" s="408" t="s">
        <v>4264</v>
      </c>
      <c r="C502" s="408" t="s">
        <v>4265</v>
      </c>
      <c r="D502" s="408" t="s">
        <v>4407</v>
      </c>
      <c r="E502" s="408" t="s">
        <v>4408</v>
      </c>
      <c r="F502" s="411"/>
      <c r="G502" s="411"/>
      <c r="H502" s="411"/>
      <c r="I502" s="411"/>
      <c r="J502" s="411">
        <v>1</v>
      </c>
      <c r="K502" s="411">
        <v>4037</v>
      </c>
      <c r="L502" s="411"/>
      <c r="M502" s="411">
        <v>4037</v>
      </c>
      <c r="N502" s="411"/>
      <c r="O502" s="411"/>
      <c r="P502" s="493"/>
      <c r="Q502" s="412"/>
    </row>
    <row r="503" spans="1:17" ht="14.4" customHeight="1" x14ac:dyDescent="0.3">
      <c r="A503" s="407" t="s">
        <v>4466</v>
      </c>
      <c r="B503" s="408" t="s">
        <v>4264</v>
      </c>
      <c r="C503" s="408" t="s">
        <v>4265</v>
      </c>
      <c r="D503" s="408" t="s">
        <v>4266</v>
      </c>
      <c r="E503" s="408" t="s">
        <v>4267</v>
      </c>
      <c r="F503" s="411">
        <v>75</v>
      </c>
      <c r="G503" s="411">
        <v>88500</v>
      </c>
      <c r="H503" s="411">
        <v>1</v>
      </c>
      <c r="I503" s="411">
        <v>1180</v>
      </c>
      <c r="J503" s="411">
        <v>100</v>
      </c>
      <c r="K503" s="411">
        <v>118159</v>
      </c>
      <c r="L503" s="411">
        <v>1.3351299435028248</v>
      </c>
      <c r="M503" s="411">
        <v>1181.5899999999999</v>
      </c>
      <c r="N503" s="411">
        <v>72</v>
      </c>
      <c r="O503" s="411">
        <v>85248</v>
      </c>
      <c r="P503" s="493">
        <v>0.96325423728813564</v>
      </c>
      <c r="Q503" s="412">
        <v>1184</v>
      </c>
    </row>
    <row r="504" spans="1:17" ht="14.4" customHeight="1" x14ac:dyDescent="0.3">
      <c r="A504" s="407" t="s">
        <v>4466</v>
      </c>
      <c r="B504" s="408" t="s">
        <v>4264</v>
      </c>
      <c r="C504" s="408" t="s">
        <v>4265</v>
      </c>
      <c r="D504" s="408" t="s">
        <v>4282</v>
      </c>
      <c r="E504" s="408" t="s">
        <v>4283</v>
      </c>
      <c r="F504" s="411">
        <v>1</v>
      </c>
      <c r="G504" s="411">
        <v>809</v>
      </c>
      <c r="H504" s="411">
        <v>1</v>
      </c>
      <c r="I504" s="411">
        <v>809</v>
      </c>
      <c r="J504" s="411">
        <v>4</v>
      </c>
      <c r="K504" s="411">
        <v>3238</v>
      </c>
      <c r="L504" s="411">
        <v>4.002472187886279</v>
      </c>
      <c r="M504" s="411">
        <v>809.5</v>
      </c>
      <c r="N504" s="411"/>
      <c r="O504" s="411"/>
      <c r="P504" s="493"/>
      <c r="Q504" s="412"/>
    </row>
    <row r="505" spans="1:17" ht="14.4" customHeight="1" x14ac:dyDescent="0.3">
      <c r="A505" s="407" t="s">
        <v>4466</v>
      </c>
      <c r="B505" s="408" t="s">
        <v>4264</v>
      </c>
      <c r="C505" s="408" t="s">
        <v>4265</v>
      </c>
      <c r="D505" s="408" t="s">
        <v>4284</v>
      </c>
      <c r="E505" s="408" t="s">
        <v>4285</v>
      </c>
      <c r="F505" s="411">
        <v>1</v>
      </c>
      <c r="G505" s="411">
        <v>809</v>
      </c>
      <c r="H505" s="411">
        <v>1</v>
      </c>
      <c r="I505" s="411">
        <v>809</v>
      </c>
      <c r="J505" s="411">
        <v>4</v>
      </c>
      <c r="K505" s="411">
        <v>3238</v>
      </c>
      <c r="L505" s="411">
        <v>4.002472187886279</v>
      </c>
      <c r="M505" s="411">
        <v>809.5</v>
      </c>
      <c r="N505" s="411"/>
      <c r="O505" s="411"/>
      <c r="P505" s="493"/>
      <c r="Q505" s="412"/>
    </row>
    <row r="506" spans="1:17" ht="14.4" customHeight="1" x14ac:dyDescent="0.3">
      <c r="A506" s="407" t="s">
        <v>4466</v>
      </c>
      <c r="B506" s="408" t="s">
        <v>4264</v>
      </c>
      <c r="C506" s="408" t="s">
        <v>4265</v>
      </c>
      <c r="D506" s="408" t="s">
        <v>4286</v>
      </c>
      <c r="E506" s="408" t="s">
        <v>4287</v>
      </c>
      <c r="F506" s="411">
        <v>82</v>
      </c>
      <c r="G506" s="411">
        <v>13612</v>
      </c>
      <c r="H506" s="411">
        <v>1</v>
      </c>
      <c r="I506" s="411">
        <v>166</v>
      </c>
      <c r="J506" s="411">
        <v>126</v>
      </c>
      <c r="K506" s="411">
        <v>20977</v>
      </c>
      <c r="L506" s="411">
        <v>1.5410667058477814</v>
      </c>
      <c r="M506" s="411">
        <v>166.48412698412699</v>
      </c>
      <c r="N506" s="411">
        <v>81</v>
      </c>
      <c r="O506" s="411">
        <v>13527</v>
      </c>
      <c r="P506" s="493">
        <v>0.99375550984425509</v>
      </c>
      <c r="Q506" s="412">
        <v>167</v>
      </c>
    </row>
    <row r="507" spans="1:17" ht="14.4" customHeight="1" x14ac:dyDescent="0.3">
      <c r="A507" s="407" t="s">
        <v>4466</v>
      </c>
      <c r="B507" s="408" t="s">
        <v>4264</v>
      </c>
      <c r="C507" s="408" t="s">
        <v>4265</v>
      </c>
      <c r="D507" s="408" t="s">
        <v>4288</v>
      </c>
      <c r="E507" s="408" t="s">
        <v>4289</v>
      </c>
      <c r="F507" s="411">
        <v>81</v>
      </c>
      <c r="G507" s="411">
        <v>13932</v>
      </c>
      <c r="H507" s="411">
        <v>1</v>
      </c>
      <c r="I507" s="411">
        <v>172</v>
      </c>
      <c r="J507" s="411">
        <v>102</v>
      </c>
      <c r="K507" s="411">
        <v>17596</v>
      </c>
      <c r="L507" s="411">
        <v>1.2629916738443869</v>
      </c>
      <c r="M507" s="411">
        <v>172.50980392156862</v>
      </c>
      <c r="N507" s="411">
        <v>80</v>
      </c>
      <c r="O507" s="411">
        <v>13840</v>
      </c>
      <c r="P507" s="493">
        <v>0.99339649727246626</v>
      </c>
      <c r="Q507" s="412">
        <v>173</v>
      </c>
    </row>
    <row r="508" spans="1:17" ht="14.4" customHeight="1" x14ac:dyDescent="0.3">
      <c r="A508" s="407" t="s">
        <v>4466</v>
      </c>
      <c r="B508" s="408" t="s">
        <v>4264</v>
      </c>
      <c r="C508" s="408" t="s">
        <v>4265</v>
      </c>
      <c r="D508" s="408" t="s">
        <v>4290</v>
      </c>
      <c r="E508" s="408" t="s">
        <v>4291</v>
      </c>
      <c r="F508" s="411">
        <v>5</v>
      </c>
      <c r="G508" s="411">
        <v>1745</v>
      </c>
      <c r="H508" s="411">
        <v>1</v>
      </c>
      <c r="I508" s="411">
        <v>349</v>
      </c>
      <c r="J508" s="411">
        <v>3</v>
      </c>
      <c r="K508" s="411">
        <v>1049</v>
      </c>
      <c r="L508" s="411">
        <v>0.60114613180515764</v>
      </c>
      <c r="M508" s="411">
        <v>349.66666666666669</v>
      </c>
      <c r="N508" s="411">
        <v>4</v>
      </c>
      <c r="O508" s="411">
        <v>1404</v>
      </c>
      <c r="P508" s="493">
        <v>0.80458452722063034</v>
      </c>
      <c r="Q508" s="412">
        <v>351</v>
      </c>
    </row>
    <row r="509" spans="1:17" ht="14.4" customHeight="1" x14ac:dyDescent="0.3">
      <c r="A509" s="407" t="s">
        <v>4466</v>
      </c>
      <c r="B509" s="408" t="s">
        <v>4264</v>
      </c>
      <c r="C509" s="408" t="s">
        <v>4265</v>
      </c>
      <c r="D509" s="408" t="s">
        <v>4417</v>
      </c>
      <c r="E509" s="408" t="s">
        <v>4418</v>
      </c>
      <c r="F509" s="411"/>
      <c r="G509" s="411"/>
      <c r="H509" s="411"/>
      <c r="I509" s="411"/>
      <c r="J509" s="411">
        <v>66</v>
      </c>
      <c r="K509" s="411">
        <v>68354</v>
      </c>
      <c r="L509" s="411"/>
      <c r="M509" s="411">
        <v>1035.6666666666667</v>
      </c>
      <c r="N509" s="411">
        <v>82</v>
      </c>
      <c r="O509" s="411">
        <v>85034</v>
      </c>
      <c r="P509" s="493"/>
      <c r="Q509" s="412">
        <v>1037</v>
      </c>
    </row>
    <row r="510" spans="1:17" ht="14.4" customHeight="1" x14ac:dyDescent="0.3">
      <c r="A510" s="407" t="s">
        <v>4466</v>
      </c>
      <c r="B510" s="408" t="s">
        <v>4264</v>
      </c>
      <c r="C510" s="408" t="s">
        <v>4265</v>
      </c>
      <c r="D510" s="408" t="s">
        <v>4294</v>
      </c>
      <c r="E510" s="408" t="s">
        <v>4295</v>
      </c>
      <c r="F510" s="411">
        <v>2</v>
      </c>
      <c r="G510" s="411">
        <v>1642</v>
      </c>
      <c r="H510" s="411">
        <v>1</v>
      </c>
      <c r="I510" s="411">
        <v>821</v>
      </c>
      <c r="J510" s="411">
        <v>15</v>
      </c>
      <c r="K510" s="411">
        <v>12321</v>
      </c>
      <c r="L510" s="411">
        <v>7.5036540803897687</v>
      </c>
      <c r="M510" s="411">
        <v>821.4</v>
      </c>
      <c r="N510" s="411">
        <v>4</v>
      </c>
      <c r="O510" s="411">
        <v>3288</v>
      </c>
      <c r="P510" s="493">
        <v>2.0024360535931791</v>
      </c>
      <c r="Q510" s="412">
        <v>822</v>
      </c>
    </row>
    <row r="511" spans="1:17" ht="14.4" customHeight="1" x14ac:dyDescent="0.3">
      <c r="A511" s="407" t="s">
        <v>4466</v>
      </c>
      <c r="B511" s="408" t="s">
        <v>4264</v>
      </c>
      <c r="C511" s="408" t="s">
        <v>4265</v>
      </c>
      <c r="D511" s="408" t="s">
        <v>4298</v>
      </c>
      <c r="E511" s="408" t="s">
        <v>4299</v>
      </c>
      <c r="F511" s="411">
        <v>83</v>
      </c>
      <c r="G511" s="411">
        <v>45235</v>
      </c>
      <c r="H511" s="411">
        <v>1</v>
      </c>
      <c r="I511" s="411">
        <v>545</v>
      </c>
      <c r="J511" s="411">
        <v>102</v>
      </c>
      <c r="K511" s="411">
        <v>55640</v>
      </c>
      <c r="L511" s="411">
        <v>1.2300210014369404</v>
      </c>
      <c r="M511" s="411">
        <v>545.49019607843138</v>
      </c>
      <c r="N511" s="411">
        <v>85</v>
      </c>
      <c r="O511" s="411">
        <v>46495</v>
      </c>
      <c r="P511" s="493">
        <v>1.027854537415718</v>
      </c>
      <c r="Q511" s="412">
        <v>547</v>
      </c>
    </row>
    <row r="512" spans="1:17" ht="14.4" customHeight="1" x14ac:dyDescent="0.3">
      <c r="A512" s="407" t="s">
        <v>4466</v>
      </c>
      <c r="B512" s="408" t="s">
        <v>4264</v>
      </c>
      <c r="C512" s="408" t="s">
        <v>4265</v>
      </c>
      <c r="D512" s="408" t="s">
        <v>4300</v>
      </c>
      <c r="E512" s="408" t="s">
        <v>4301</v>
      </c>
      <c r="F512" s="411">
        <v>6</v>
      </c>
      <c r="G512" s="411">
        <v>3900</v>
      </c>
      <c r="H512" s="411">
        <v>1</v>
      </c>
      <c r="I512" s="411">
        <v>650</v>
      </c>
      <c r="J512" s="411">
        <v>9</v>
      </c>
      <c r="K512" s="411">
        <v>5854</v>
      </c>
      <c r="L512" s="411">
        <v>1.5010256410256411</v>
      </c>
      <c r="M512" s="411">
        <v>650.44444444444446</v>
      </c>
      <c r="N512" s="411">
        <v>10</v>
      </c>
      <c r="O512" s="411">
        <v>6520</v>
      </c>
      <c r="P512" s="493">
        <v>1.6717948717948719</v>
      </c>
      <c r="Q512" s="412">
        <v>652</v>
      </c>
    </row>
    <row r="513" spans="1:17" ht="14.4" customHeight="1" x14ac:dyDescent="0.3">
      <c r="A513" s="407" t="s">
        <v>4466</v>
      </c>
      <c r="B513" s="408" t="s">
        <v>4264</v>
      </c>
      <c r="C513" s="408" t="s">
        <v>4265</v>
      </c>
      <c r="D513" s="408" t="s">
        <v>4302</v>
      </c>
      <c r="E513" s="408" t="s">
        <v>4303</v>
      </c>
      <c r="F513" s="411">
        <v>6</v>
      </c>
      <c r="G513" s="411">
        <v>3900</v>
      </c>
      <c r="H513" s="411">
        <v>1</v>
      </c>
      <c r="I513" s="411">
        <v>650</v>
      </c>
      <c r="J513" s="411">
        <v>9</v>
      </c>
      <c r="K513" s="411">
        <v>5854</v>
      </c>
      <c r="L513" s="411">
        <v>1.5010256410256411</v>
      </c>
      <c r="M513" s="411">
        <v>650.44444444444446</v>
      </c>
      <c r="N513" s="411">
        <v>10</v>
      </c>
      <c r="O513" s="411">
        <v>6520</v>
      </c>
      <c r="P513" s="493">
        <v>1.6717948717948719</v>
      </c>
      <c r="Q513" s="412">
        <v>652</v>
      </c>
    </row>
    <row r="514" spans="1:17" ht="14.4" customHeight="1" x14ac:dyDescent="0.3">
      <c r="A514" s="407" t="s">
        <v>4466</v>
      </c>
      <c r="B514" s="408" t="s">
        <v>4264</v>
      </c>
      <c r="C514" s="408" t="s">
        <v>4265</v>
      </c>
      <c r="D514" s="408" t="s">
        <v>4304</v>
      </c>
      <c r="E514" s="408" t="s">
        <v>4305</v>
      </c>
      <c r="F514" s="411">
        <v>31</v>
      </c>
      <c r="G514" s="411">
        <v>20894</v>
      </c>
      <c r="H514" s="411">
        <v>1</v>
      </c>
      <c r="I514" s="411">
        <v>674</v>
      </c>
      <c r="J514" s="411">
        <v>33</v>
      </c>
      <c r="K514" s="411">
        <v>22257</v>
      </c>
      <c r="L514" s="411">
        <v>1.0652340384799464</v>
      </c>
      <c r="M514" s="411">
        <v>674.4545454545455</v>
      </c>
      <c r="N514" s="411">
        <v>25</v>
      </c>
      <c r="O514" s="411">
        <v>16900</v>
      </c>
      <c r="P514" s="493">
        <v>0.80884464439552028</v>
      </c>
      <c r="Q514" s="412">
        <v>676</v>
      </c>
    </row>
    <row r="515" spans="1:17" ht="14.4" customHeight="1" x14ac:dyDescent="0.3">
      <c r="A515" s="407" t="s">
        <v>4466</v>
      </c>
      <c r="B515" s="408" t="s">
        <v>4264</v>
      </c>
      <c r="C515" s="408" t="s">
        <v>4265</v>
      </c>
      <c r="D515" s="408" t="s">
        <v>4306</v>
      </c>
      <c r="E515" s="408" t="s">
        <v>4307</v>
      </c>
      <c r="F515" s="411">
        <v>33</v>
      </c>
      <c r="G515" s="411">
        <v>16797</v>
      </c>
      <c r="H515" s="411">
        <v>1</v>
      </c>
      <c r="I515" s="411">
        <v>509</v>
      </c>
      <c r="J515" s="411">
        <v>55</v>
      </c>
      <c r="K515" s="411">
        <v>28022</v>
      </c>
      <c r="L515" s="411">
        <v>1.6682740965648628</v>
      </c>
      <c r="M515" s="411">
        <v>509.4909090909091</v>
      </c>
      <c r="N515" s="411">
        <v>18</v>
      </c>
      <c r="O515" s="411">
        <v>9198</v>
      </c>
      <c r="P515" s="493">
        <v>0.54759778531880698</v>
      </c>
      <c r="Q515" s="412">
        <v>511</v>
      </c>
    </row>
    <row r="516" spans="1:17" ht="14.4" customHeight="1" x14ac:dyDescent="0.3">
      <c r="A516" s="407" t="s">
        <v>4466</v>
      </c>
      <c r="B516" s="408" t="s">
        <v>4264</v>
      </c>
      <c r="C516" s="408" t="s">
        <v>4265</v>
      </c>
      <c r="D516" s="408" t="s">
        <v>4308</v>
      </c>
      <c r="E516" s="408" t="s">
        <v>4309</v>
      </c>
      <c r="F516" s="411">
        <v>33</v>
      </c>
      <c r="G516" s="411">
        <v>13827</v>
      </c>
      <c r="H516" s="411">
        <v>1</v>
      </c>
      <c r="I516" s="411">
        <v>419</v>
      </c>
      <c r="J516" s="411">
        <v>55</v>
      </c>
      <c r="K516" s="411">
        <v>23072</v>
      </c>
      <c r="L516" s="411">
        <v>1.6686193679033774</v>
      </c>
      <c r="M516" s="411">
        <v>419.4909090909091</v>
      </c>
      <c r="N516" s="411">
        <v>18</v>
      </c>
      <c r="O516" s="411">
        <v>7578</v>
      </c>
      <c r="P516" s="493">
        <v>0.54805814710349321</v>
      </c>
      <c r="Q516" s="412">
        <v>421</v>
      </c>
    </row>
    <row r="517" spans="1:17" ht="14.4" customHeight="1" x14ac:dyDescent="0.3">
      <c r="A517" s="407" t="s">
        <v>4466</v>
      </c>
      <c r="B517" s="408" t="s">
        <v>4264</v>
      </c>
      <c r="C517" s="408" t="s">
        <v>4265</v>
      </c>
      <c r="D517" s="408" t="s">
        <v>4310</v>
      </c>
      <c r="E517" s="408" t="s">
        <v>4311</v>
      </c>
      <c r="F517" s="411">
        <v>87</v>
      </c>
      <c r="G517" s="411">
        <v>29928</v>
      </c>
      <c r="H517" s="411">
        <v>1</v>
      </c>
      <c r="I517" s="411">
        <v>344</v>
      </c>
      <c r="J517" s="411">
        <v>105</v>
      </c>
      <c r="K517" s="411">
        <v>36224</v>
      </c>
      <c r="L517" s="411">
        <v>1.2103715584068431</v>
      </c>
      <c r="M517" s="411">
        <v>344.99047619047622</v>
      </c>
      <c r="N517" s="411">
        <v>85</v>
      </c>
      <c r="O517" s="411">
        <v>29495</v>
      </c>
      <c r="P517" s="493">
        <v>0.9855319433306603</v>
      </c>
      <c r="Q517" s="412">
        <v>347</v>
      </c>
    </row>
    <row r="518" spans="1:17" ht="14.4" customHeight="1" x14ac:dyDescent="0.3">
      <c r="A518" s="407" t="s">
        <v>4466</v>
      </c>
      <c r="B518" s="408" t="s">
        <v>4264</v>
      </c>
      <c r="C518" s="408" t="s">
        <v>4265</v>
      </c>
      <c r="D518" s="408" t="s">
        <v>4312</v>
      </c>
      <c r="E518" s="408" t="s">
        <v>4313</v>
      </c>
      <c r="F518" s="411"/>
      <c r="G518" s="411"/>
      <c r="H518" s="411"/>
      <c r="I518" s="411"/>
      <c r="J518" s="411">
        <v>33</v>
      </c>
      <c r="K518" s="411">
        <v>7172</v>
      </c>
      <c r="L518" s="411"/>
      <c r="M518" s="411">
        <v>217.33333333333334</v>
      </c>
      <c r="N518" s="411">
        <v>42</v>
      </c>
      <c r="O518" s="411">
        <v>9198</v>
      </c>
      <c r="P518" s="493"/>
      <c r="Q518" s="412">
        <v>219</v>
      </c>
    </row>
    <row r="519" spans="1:17" ht="14.4" customHeight="1" x14ac:dyDescent="0.3">
      <c r="A519" s="407" t="s">
        <v>4466</v>
      </c>
      <c r="B519" s="408" t="s">
        <v>4264</v>
      </c>
      <c r="C519" s="408" t="s">
        <v>4265</v>
      </c>
      <c r="D519" s="408" t="s">
        <v>4314</v>
      </c>
      <c r="E519" s="408" t="s">
        <v>4315</v>
      </c>
      <c r="F519" s="411">
        <v>436</v>
      </c>
      <c r="G519" s="411">
        <v>216692</v>
      </c>
      <c r="H519" s="411">
        <v>1</v>
      </c>
      <c r="I519" s="411">
        <v>497</v>
      </c>
      <c r="J519" s="411">
        <v>452</v>
      </c>
      <c r="K519" s="411">
        <v>225604</v>
      </c>
      <c r="L519" s="411">
        <v>1.0411274989385857</v>
      </c>
      <c r="M519" s="411">
        <v>499.12389380530976</v>
      </c>
      <c r="N519" s="411">
        <v>412</v>
      </c>
      <c r="O519" s="411">
        <v>207236</v>
      </c>
      <c r="P519" s="493">
        <v>0.95636202536318826</v>
      </c>
      <c r="Q519" s="412">
        <v>503</v>
      </c>
    </row>
    <row r="520" spans="1:17" ht="14.4" customHeight="1" x14ac:dyDescent="0.3">
      <c r="A520" s="407" t="s">
        <v>4466</v>
      </c>
      <c r="B520" s="408" t="s">
        <v>4264</v>
      </c>
      <c r="C520" s="408" t="s">
        <v>4265</v>
      </c>
      <c r="D520" s="408" t="s">
        <v>4320</v>
      </c>
      <c r="E520" s="408" t="s">
        <v>4321</v>
      </c>
      <c r="F520" s="411">
        <v>52</v>
      </c>
      <c r="G520" s="411">
        <v>5720</v>
      </c>
      <c r="H520" s="411">
        <v>1</v>
      </c>
      <c r="I520" s="411">
        <v>110</v>
      </c>
      <c r="J520" s="411">
        <v>46</v>
      </c>
      <c r="K520" s="411">
        <v>5084</v>
      </c>
      <c r="L520" s="411">
        <v>0.88881118881118881</v>
      </c>
      <c r="M520" s="411">
        <v>110.52173913043478</v>
      </c>
      <c r="N520" s="411">
        <v>62</v>
      </c>
      <c r="O520" s="411">
        <v>6882</v>
      </c>
      <c r="P520" s="493">
        <v>1.2031468531468532</v>
      </c>
      <c r="Q520" s="412">
        <v>111</v>
      </c>
    </row>
    <row r="521" spans="1:17" ht="14.4" customHeight="1" x14ac:dyDescent="0.3">
      <c r="A521" s="407" t="s">
        <v>4466</v>
      </c>
      <c r="B521" s="408" t="s">
        <v>4264</v>
      </c>
      <c r="C521" s="408" t="s">
        <v>4265</v>
      </c>
      <c r="D521" s="408" t="s">
        <v>4324</v>
      </c>
      <c r="E521" s="408" t="s">
        <v>4325</v>
      </c>
      <c r="F521" s="411">
        <v>6</v>
      </c>
      <c r="G521" s="411">
        <v>1860</v>
      </c>
      <c r="H521" s="411">
        <v>1</v>
      </c>
      <c r="I521" s="411">
        <v>310</v>
      </c>
      <c r="J521" s="411">
        <v>10</v>
      </c>
      <c r="K521" s="411">
        <v>3104</v>
      </c>
      <c r="L521" s="411">
        <v>1.6688172043010752</v>
      </c>
      <c r="M521" s="411">
        <v>310.39999999999998</v>
      </c>
      <c r="N521" s="411">
        <v>32</v>
      </c>
      <c r="O521" s="411">
        <v>9952</v>
      </c>
      <c r="P521" s="493">
        <v>5.3505376344086022</v>
      </c>
      <c r="Q521" s="412">
        <v>311</v>
      </c>
    </row>
    <row r="522" spans="1:17" ht="14.4" customHeight="1" x14ac:dyDescent="0.3">
      <c r="A522" s="407" t="s">
        <v>4466</v>
      </c>
      <c r="B522" s="408" t="s">
        <v>4264</v>
      </c>
      <c r="C522" s="408" t="s">
        <v>4265</v>
      </c>
      <c r="D522" s="408" t="s">
        <v>4328</v>
      </c>
      <c r="E522" s="408" t="s">
        <v>4329</v>
      </c>
      <c r="F522" s="411">
        <v>5</v>
      </c>
      <c r="G522" s="411">
        <v>80</v>
      </c>
      <c r="H522" s="411">
        <v>1</v>
      </c>
      <c r="I522" s="411">
        <v>16</v>
      </c>
      <c r="J522" s="411">
        <v>10</v>
      </c>
      <c r="K522" s="411">
        <v>160</v>
      </c>
      <c r="L522" s="411">
        <v>2</v>
      </c>
      <c r="M522" s="411">
        <v>16</v>
      </c>
      <c r="N522" s="411">
        <v>6</v>
      </c>
      <c r="O522" s="411">
        <v>96</v>
      </c>
      <c r="P522" s="493">
        <v>1.2</v>
      </c>
      <c r="Q522" s="412">
        <v>16</v>
      </c>
    </row>
    <row r="523" spans="1:17" ht="14.4" customHeight="1" x14ac:dyDescent="0.3">
      <c r="A523" s="407" t="s">
        <v>4466</v>
      </c>
      <c r="B523" s="408" t="s">
        <v>4264</v>
      </c>
      <c r="C523" s="408" t="s">
        <v>4265</v>
      </c>
      <c r="D523" s="408" t="s">
        <v>4332</v>
      </c>
      <c r="E523" s="408" t="s">
        <v>4333</v>
      </c>
      <c r="F523" s="411">
        <v>542</v>
      </c>
      <c r="G523" s="411">
        <v>188616</v>
      </c>
      <c r="H523" s="411">
        <v>1</v>
      </c>
      <c r="I523" s="411">
        <v>348</v>
      </c>
      <c r="J523" s="411">
        <v>765</v>
      </c>
      <c r="K523" s="411">
        <v>266627</v>
      </c>
      <c r="L523" s="411">
        <v>1.4135969376935149</v>
      </c>
      <c r="M523" s="411">
        <v>348.53202614379086</v>
      </c>
      <c r="N523" s="411">
        <v>679</v>
      </c>
      <c r="O523" s="411">
        <v>236971</v>
      </c>
      <c r="P523" s="493">
        <v>1.2563674343639988</v>
      </c>
      <c r="Q523" s="412">
        <v>349</v>
      </c>
    </row>
    <row r="524" spans="1:17" ht="14.4" customHeight="1" x14ac:dyDescent="0.3">
      <c r="A524" s="407" t="s">
        <v>4466</v>
      </c>
      <c r="B524" s="408" t="s">
        <v>4264</v>
      </c>
      <c r="C524" s="408" t="s">
        <v>4265</v>
      </c>
      <c r="D524" s="408" t="s">
        <v>4334</v>
      </c>
      <c r="E524" s="408" t="s">
        <v>4335</v>
      </c>
      <c r="F524" s="411"/>
      <c r="G524" s="411"/>
      <c r="H524" s="411"/>
      <c r="I524" s="411"/>
      <c r="J524" s="411"/>
      <c r="K524" s="411"/>
      <c r="L524" s="411"/>
      <c r="M524" s="411"/>
      <c r="N524" s="411">
        <v>3</v>
      </c>
      <c r="O524" s="411">
        <v>3804</v>
      </c>
      <c r="P524" s="493"/>
      <c r="Q524" s="412">
        <v>1268</v>
      </c>
    </row>
    <row r="525" spans="1:17" ht="14.4" customHeight="1" x14ac:dyDescent="0.3">
      <c r="A525" s="407" t="s">
        <v>4466</v>
      </c>
      <c r="B525" s="408" t="s">
        <v>4264</v>
      </c>
      <c r="C525" s="408" t="s">
        <v>4265</v>
      </c>
      <c r="D525" s="408" t="s">
        <v>4336</v>
      </c>
      <c r="E525" s="408" t="s">
        <v>4337</v>
      </c>
      <c r="F525" s="411"/>
      <c r="G525" s="411"/>
      <c r="H525" s="411"/>
      <c r="I525" s="411"/>
      <c r="J525" s="411">
        <v>1</v>
      </c>
      <c r="K525" s="411">
        <v>148</v>
      </c>
      <c r="L525" s="411"/>
      <c r="M525" s="411">
        <v>148</v>
      </c>
      <c r="N525" s="411">
        <v>1</v>
      </c>
      <c r="O525" s="411">
        <v>148</v>
      </c>
      <c r="P525" s="493"/>
      <c r="Q525" s="412">
        <v>148</v>
      </c>
    </row>
    <row r="526" spans="1:17" ht="14.4" customHeight="1" x14ac:dyDescent="0.3">
      <c r="A526" s="407" t="s">
        <v>4466</v>
      </c>
      <c r="B526" s="408" t="s">
        <v>4264</v>
      </c>
      <c r="C526" s="408" t="s">
        <v>4265</v>
      </c>
      <c r="D526" s="408" t="s">
        <v>4342</v>
      </c>
      <c r="E526" s="408" t="s">
        <v>4343</v>
      </c>
      <c r="F526" s="411">
        <v>87</v>
      </c>
      <c r="G526" s="411">
        <v>17748</v>
      </c>
      <c r="H526" s="411">
        <v>1</v>
      </c>
      <c r="I526" s="411">
        <v>204</v>
      </c>
      <c r="J526" s="411">
        <v>105</v>
      </c>
      <c r="K526" s="411">
        <v>21524</v>
      </c>
      <c r="L526" s="411">
        <v>1.212756366914582</v>
      </c>
      <c r="M526" s="411">
        <v>204.99047619047619</v>
      </c>
      <c r="N526" s="411">
        <v>83</v>
      </c>
      <c r="O526" s="411">
        <v>17181</v>
      </c>
      <c r="P526" s="493">
        <v>0.96805273833671401</v>
      </c>
      <c r="Q526" s="412">
        <v>207</v>
      </c>
    </row>
    <row r="527" spans="1:17" ht="14.4" customHeight="1" x14ac:dyDescent="0.3">
      <c r="A527" s="407" t="s">
        <v>4466</v>
      </c>
      <c r="B527" s="408" t="s">
        <v>4264</v>
      </c>
      <c r="C527" s="408" t="s">
        <v>4265</v>
      </c>
      <c r="D527" s="408" t="s">
        <v>4344</v>
      </c>
      <c r="E527" s="408" t="s">
        <v>4345</v>
      </c>
      <c r="F527" s="411">
        <v>81</v>
      </c>
      <c r="G527" s="411">
        <v>3078</v>
      </c>
      <c r="H527" s="411">
        <v>1</v>
      </c>
      <c r="I527" s="411">
        <v>38</v>
      </c>
      <c r="J527" s="411">
        <v>104</v>
      </c>
      <c r="K527" s="411">
        <v>4005</v>
      </c>
      <c r="L527" s="411">
        <v>1.3011695906432748</v>
      </c>
      <c r="M527" s="411">
        <v>38.509615384615387</v>
      </c>
      <c r="N527" s="411">
        <v>83</v>
      </c>
      <c r="O527" s="411">
        <v>3237</v>
      </c>
      <c r="P527" s="493">
        <v>1.0516569200779726</v>
      </c>
      <c r="Q527" s="412">
        <v>39</v>
      </c>
    </row>
    <row r="528" spans="1:17" ht="14.4" customHeight="1" x14ac:dyDescent="0.3">
      <c r="A528" s="407" t="s">
        <v>4466</v>
      </c>
      <c r="B528" s="408" t="s">
        <v>4264</v>
      </c>
      <c r="C528" s="408" t="s">
        <v>4265</v>
      </c>
      <c r="D528" s="408" t="s">
        <v>4346</v>
      </c>
      <c r="E528" s="408" t="s">
        <v>4347</v>
      </c>
      <c r="F528" s="411"/>
      <c r="G528" s="411"/>
      <c r="H528" s="411"/>
      <c r="I528" s="411"/>
      <c r="J528" s="411">
        <v>1</v>
      </c>
      <c r="K528" s="411">
        <v>5000</v>
      </c>
      <c r="L528" s="411"/>
      <c r="M528" s="411">
        <v>5000</v>
      </c>
      <c r="N528" s="411">
        <v>3</v>
      </c>
      <c r="O528" s="411">
        <v>15009</v>
      </c>
      <c r="P528" s="493"/>
      <c r="Q528" s="412">
        <v>5003</v>
      </c>
    </row>
    <row r="529" spans="1:17" ht="14.4" customHeight="1" x14ac:dyDescent="0.3">
      <c r="A529" s="407" t="s">
        <v>4466</v>
      </c>
      <c r="B529" s="408" t="s">
        <v>4264</v>
      </c>
      <c r="C529" s="408" t="s">
        <v>4265</v>
      </c>
      <c r="D529" s="408" t="s">
        <v>4348</v>
      </c>
      <c r="E529" s="408" t="s">
        <v>4349</v>
      </c>
      <c r="F529" s="411">
        <v>82</v>
      </c>
      <c r="G529" s="411">
        <v>13858</v>
      </c>
      <c r="H529" s="411">
        <v>1</v>
      </c>
      <c r="I529" s="411">
        <v>169</v>
      </c>
      <c r="J529" s="411">
        <v>126</v>
      </c>
      <c r="K529" s="411">
        <v>21356</v>
      </c>
      <c r="L529" s="411">
        <v>1.541059315918603</v>
      </c>
      <c r="M529" s="411">
        <v>169.49206349206349</v>
      </c>
      <c r="N529" s="411">
        <v>81</v>
      </c>
      <c r="O529" s="411">
        <v>13770</v>
      </c>
      <c r="P529" s="493">
        <v>0.99364987732717569</v>
      </c>
      <c r="Q529" s="412">
        <v>170</v>
      </c>
    </row>
    <row r="530" spans="1:17" ht="14.4" customHeight="1" x14ac:dyDescent="0.3">
      <c r="A530" s="407" t="s">
        <v>4466</v>
      </c>
      <c r="B530" s="408" t="s">
        <v>4264</v>
      </c>
      <c r="C530" s="408" t="s">
        <v>4265</v>
      </c>
      <c r="D530" s="408" t="s">
        <v>4352</v>
      </c>
      <c r="E530" s="408" t="s">
        <v>4353</v>
      </c>
      <c r="F530" s="411">
        <v>6</v>
      </c>
      <c r="G530" s="411">
        <v>4116</v>
      </c>
      <c r="H530" s="411">
        <v>1</v>
      </c>
      <c r="I530" s="411">
        <v>686</v>
      </c>
      <c r="J530" s="411">
        <v>9</v>
      </c>
      <c r="K530" s="411">
        <v>6178</v>
      </c>
      <c r="L530" s="411">
        <v>1.5009718172983479</v>
      </c>
      <c r="M530" s="411">
        <v>686.44444444444446</v>
      </c>
      <c r="N530" s="411">
        <v>13</v>
      </c>
      <c r="O530" s="411">
        <v>8944</v>
      </c>
      <c r="P530" s="493">
        <v>2.1729834791059282</v>
      </c>
      <c r="Q530" s="412">
        <v>688</v>
      </c>
    </row>
    <row r="531" spans="1:17" ht="14.4" customHeight="1" x14ac:dyDescent="0.3">
      <c r="A531" s="407" t="s">
        <v>4466</v>
      </c>
      <c r="B531" s="408" t="s">
        <v>4264</v>
      </c>
      <c r="C531" s="408" t="s">
        <v>4265</v>
      </c>
      <c r="D531" s="408" t="s">
        <v>4354</v>
      </c>
      <c r="E531" s="408" t="s">
        <v>4355</v>
      </c>
      <c r="F531" s="411">
        <v>100</v>
      </c>
      <c r="G531" s="411">
        <v>34700</v>
      </c>
      <c r="H531" s="411">
        <v>1</v>
      </c>
      <c r="I531" s="411">
        <v>347</v>
      </c>
      <c r="J531" s="411">
        <v>149</v>
      </c>
      <c r="K531" s="411">
        <v>51778</v>
      </c>
      <c r="L531" s="411">
        <v>1.4921613832853027</v>
      </c>
      <c r="M531" s="411">
        <v>347.50335570469798</v>
      </c>
      <c r="N531" s="411">
        <v>98</v>
      </c>
      <c r="O531" s="411">
        <v>34104</v>
      </c>
      <c r="P531" s="493">
        <v>0.98282420749279542</v>
      </c>
      <c r="Q531" s="412">
        <v>348</v>
      </c>
    </row>
    <row r="532" spans="1:17" ht="14.4" customHeight="1" x14ac:dyDescent="0.3">
      <c r="A532" s="407" t="s">
        <v>4466</v>
      </c>
      <c r="B532" s="408" t="s">
        <v>4264</v>
      </c>
      <c r="C532" s="408" t="s">
        <v>4265</v>
      </c>
      <c r="D532" s="408" t="s">
        <v>4356</v>
      </c>
      <c r="E532" s="408" t="s">
        <v>4357</v>
      </c>
      <c r="F532" s="411">
        <v>81</v>
      </c>
      <c r="G532" s="411">
        <v>13932</v>
      </c>
      <c r="H532" s="411">
        <v>1</v>
      </c>
      <c r="I532" s="411">
        <v>172</v>
      </c>
      <c r="J532" s="411">
        <v>126</v>
      </c>
      <c r="K532" s="411">
        <v>21734</v>
      </c>
      <c r="L532" s="411">
        <v>1.5600057421762847</v>
      </c>
      <c r="M532" s="411">
        <v>172.49206349206349</v>
      </c>
      <c r="N532" s="411">
        <v>80</v>
      </c>
      <c r="O532" s="411">
        <v>13840</v>
      </c>
      <c r="P532" s="493">
        <v>0.99339649727246626</v>
      </c>
      <c r="Q532" s="412">
        <v>173</v>
      </c>
    </row>
    <row r="533" spans="1:17" ht="14.4" customHeight="1" x14ac:dyDescent="0.3">
      <c r="A533" s="407" t="s">
        <v>4466</v>
      </c>
      <c r="B533" s="408" t="s">
        <v>4264</v>
      </c>
      <c r="C533" s="408" t="s">
        <v>4265</v>
      </c>
      <c r="D533" s="408" t="s">
        <v>4358</v>
      </c>
      <c r="E533" s="408" t="s">
        <v>4359</v>
      </c>
      <c r="F533" s="411">
        <v>4</v>
      </c>
      <c r="G533" s="411">
        <v>1596</v>
      </c>
      <c r="H533" s="411">
        <v>1</v>
      </c>
      <c r="I533" s="411">
        <v>399</v>
      </c>
      <c r="J533" s="411">
        <v>24</v>
      </c>
      <c r="K533" s="411">
        <v>9588</v>
      </c>
      <c r="L533" s="411">
        <v>6.007518796992481</v>
      </c>
      <c r="M533" s="411">
        <v>399.5</v>
      </c>
      <c r="N533" s="411"/>
      <c r="O533" s="411"/>
      <c r="P533" s="493"/>
      <c r="Q533" s="412"/>
    </row>
    <row r="534" spans="1:17" ht="14.4" customHeight="1" x14ac:dyDescent="0.3">
      <c r="A534" s="407" t="s">
        <v>4466</v>
      </c>
      <c r="B534" s="408" t="s">
        <v>4264</v>
      </c>
      <c r="C534" s="408" t="s">
        <v>4265</v>
      </c>
      <c r="D534" s="408" t="s">
        <v>4360</v>
      </c>
      <c r="E534" s="408" t="s">
        <v>4361</v>
      </c>
      <c r="F534" s="411">
        <v>6</v>
      </c>
      <c r="G534" s="411">
        <v>3900</v>
      </c>
      <c r="H534" s="411">
        <v>1</v>
      </c>
      <c r="I534" s="411">
        <v>650</v>
      </c>
      <c r="J534" s="411">
        <v>9</v>
      </c>
      <c r="K534" s="411">
        <v>5854</v>
      </c>
      <c r="L534" s="411">
        <v>1.5010256410256411</v>
      </c>
      <c r="M534" s="411">
        <v>650.44444444444446</v>
      </c>
      <c r="N534" s="411">
        <v>10</v>
      </c>
      <c r="O534" s="411">
        <v>6520</v>
      </c>
      <c r="P534" s="493">
        <v>1.6717948717948719</v>
      </c>
      <c r="Q534" s="412">
        <v>652</v>
      </c>
    </row>
    <row r="535" spans="1:17" ht="14.4" customHeight="1" x14ac:dyDescent="0.3">
      <c r="A535" s="407" t="s">
        <v>4466</v>
      </c>
      <c r="B535" s="408" t="s">
        <v>4264</v>
      </c>
      <c r="C535" s="408" t="s">
        <v>4265</v>
      </c>
      <c r="D535" s="408" t="s">
        <v>4362</v>
      </c>
      <c r="E535" s="408" t="s">
        <v>4363</v>
      </c>
      <c r="F535" s="411">
        <v>6</v>
      </c>
      <c r="G535" s="411">
        <v>3900</v>
      </c>
      <c r="H535" s="411">
        <v>1</v>
      </c>
      <c r="I535" s="411">
        <v>650</v>
      </c>
      <c r="J535" s="411">
        <v>9</v>
      </c>
      <c r="K535" s="411">
        <v>5854</v>
      </c>
      <c r="L535" s="411">
        <v>1.5010256410256411</v>
      </c>
      <c r="M535" s="411">
        <v>650.44444444444446</v>
      </c>
      <c r="N535" s="411">
        <v>10</v>
      </c>
      <c r="O535" s="411">
        <v>6520</v>
      </c>
      <c r="P535" s="493">
        <v>1.6717948717948719</v>
      </c>
      <c r="Q535" s="412">
        <v>652</v>
      </c>
    </row>
    <row r="536" spans="1:17" ht="14.4" customHeight="1" x14ac:dyDescent="0.3">
      <c r="A536" s="407" t="s">
        <v>4466</v>
      </c>
      <c r="B536" s="408" t="s">
        <v>4264</v>
      </c>
      <c r="C536" s="408" t="s">
        <v>4265</v>
      </c>
      <c r="D536" s="408" t="s">
        <v>4368</v>
      </c>
      <c r="E536" s="408" t="s">
        <v>4369</v>
      </c>
      <c r="F536" s="411">
        <v>1</v>
      </c>
      <c r="G536" s="411">
        <v>690</v>
      </c>
      <c r="H536" s="411">
        <v>1</v>
      </c>
      <c r="I536" s="411">
        <v>690</v>
      </c>
      <c r="J536" s="411"/>
      <c r="K536" s="411"/>
      <c r="L536" s="411"/>
      <c r="M536" s="411"/>
      <c r="N536" s="411">
        <v>2</v>
      </c>
      <c r="O536" s="411">
        <v>1384</v>
      </c>
      <c r="P536" s="493">
        <v>2.0057971014492755</v>
      </c>
      <c r="Q536" s="412">
        <v>692</v>
      </c>
    </row>
    <row r="537" spans="1:17" ht="14.4" customHeight="1" x14ac:dyDescent="0.3">
      <c r="A537" s="407" t="s">
        <v>4466</v>
      </c>
      <c r="B537" s="408" t="s">
        <v>4264</v>
      </c>
      <c r="C537" s="408" t="s">
        <v>4265</v>
      </c>
      <c r="D537" s="408" t="s">
        <v>4370</v>
      </c>
      <c r="E537" s="408" t="s">
        <v>4371</v>
      </c>
      <c r="F537" s="411">
        <v>31</v>
      </c>
      <c r="G537" s="411">
        <v>20894</v>
      </c>
      <c r="H537" s="411">
        <v>1</v>
      </c>
      <c r="I537" s="411">
        <v>674</v>
      </c>
      <c r="J537" s="411">
        <v>33</v>
      </c>
      <c r="K537" s="411">
        <v>22257</v>
      </c>
      <c r="L537" s="411">
        <v>1.0652340384799464</v>
      </c>
      <c r="M537" s="411">
        <v>674.4545454545455</v>
      </c>
      <c r="N537" s="411">
        <v>25</v>
      </c>
      <c r="O537" s="411">
        <v>16900</v>
      </c>
      <c r="P537" s="493">
        <v>0.80884464439552028</v>
      </c>
      <c r="Q537" s="412">
        <v>676</v>
      </c>
    </row>
    <row r="538" spans="1:17" ht="14.4" customHeight="1" x14ac:dyDescent="0.3">
      <c r="A538" s="407" t="s">
        <v>4466</v>
      </c>
      <c r="B538" s="408" t="s">
        <v>4264</v>
      </c>
      <c r="C538" s="408" t="s">
        <v>4265</v>
      </c>
      <c r="D538" s="408" t="s">
        <v>4372</v>
      </c>
      <c r="E538" s="408" t="s">
        <v>4373</v>
      </c>
      <c r="F538" s="411">
        <v>4</v>
      </c>
      <c r="G538" s="411">
        <v>1892</v>
      </c>
      <c r="H538" s="411">
        <v>1</v>
      </c>
      <c r="I538" s="411">
        <v>473</v>
      </c>
      <c r="J538" s="411">
        <v>7</v>
      </c>
      <c r="K538" s="411">
        <v>3315</v>
      </c>
      <c r="L538" s="411">
        <v>1.7521141649048626</v>
      </c>
      <c r="M538" s="411">
        <v>473.57142857142856</v>
      </c>
      <c r="N538" s="411">
        <v>16</v>
      </c>
      <c r="O538" s="411">
        <v>7600</v>
      </c>
      <c r="P538" s="493">
        <v>4.0169133192389008</v>
      </c>
      <c r="Q538" s="412">
        <v>475</v>
      </c>
    </row>
    <row r="539" spans="1:17" ht="14.4" customHeight="1" x14ac:dyDescent="0.3">
      <c r="A539" s="407" t="s">
        <v>4466</v>
      </c>
      <c r="B539" s="408" t="s">
        <v>4264</v>
      </c>
      <c r="C539" s="408" t="s">
        <v>4265</v>
      </c>
      <c r="D539" s="408" t="s">
        <v>4374</v>
      </c>
      <c r="E539" s="408" t="s">
        <v>4375</v>
      </c>
      <c r="F539" s="411">
        <v>33</v>
      </c>
      <c r="G539" s="411">
        <v>9471</v>
      </c>
      <c r="H539" s="411">
        <v>1</v>
      </c>
      <c r="I539" s="411">
        <v>287</v>
      </c>
      <c r="J539" s="411">
        <v>55</v>
      </c>
      <c r="K539" s="411">
        <v>15812</v>
      </c>
      <c r="L539" s="411">
        <v>1.6695174743955232</v>
      </c>
      <c r="M539" s="411">
        <v>287.4909090909091</v>
      </c>
      <c r="N539" s="411">
        <v>18</v>
      </c>
      <c r="O539" s="411">
        <v>5202</v>
      </c>
      <c r="P539" s="493">
        <v>0.54925562242635417</v>
      </c>
      <c r="Q539" s="412">
        <v>289</v>
      </c>
    </row>
    <row r="540" spans="1:17" ht="14.4" customHeight="1" x14ac:dyDescent="0.3">
      <c r="A540" s="407" t="s">
        <v>4466</v>
      </c>
      <c r="B540" s="408" t="s">
        <v>4264</v>
      </c>
      <c r="C540" s="408" t="s">
        <v>4265</v>
      </c>
      <c r="D540" s="408" t="s">
        <v>4376</v>
      </c>
      <c r="E540" s="408" t="s">
        <v>4377</v>
      </c>
      <c r="F540" s="411">
        <v>1</v>
      </c>
      <c r="G540" s="411">
        <v>809</v>
      </c>
      <c r="H540" s="411">
        <v>1</v>
      </c>
      <c r="I540" s="411">
        <v>809</v>
      </c>
      <c r="J540" s="411">
        <v>4</v>
      </c>
      <c r="K540" s="411">
        <v>3238</v>
      </c>
      <c r="L540" s="411">
        <v>4.002472187886279</v>
      </c>
      <c r="M540" s="411">
        <v>809.5</v>
      </c>
      <c r="N540" s="411"/>
      <c r="O540" s="411"/>
      <c r="P540" s="493"/>
      <c r="Q540" s="412"/>
    </row>
    <row r="541" spans="1:17" ht="14.4" customHeight="1" x14ac:dyDescent="0.3">
      <c r="A541" s="407" t="s">
        <v>4466</v>
      </c>
      <c r="B541" s="408" t="s">
        <v>4264</v>
      </c>
      <c r="C541" s="408" t="s">
        <v>4265</v>
      </c>
      <c r="D541" s="408" t="s">
        <v>4380</v>
      </c>
      <c r="E541" s="408" t="s">
        <v>4381</v>
      </c>
      <c r="F541" s="411">
        <v>81</v>
      </c>
      <c r="G541" s="411">
        <v>13446</v>
      </c>
      <c r="H541" s="411">
        <v>1</v>
      </c>
      <c r="I541" s="411">
        <v>166</v>
      </c>
      <c r="J541" s="411">
        <v>102</v>
      </c>
      <c r="K541" s="411">
        <v>16984</v>
      </c>
      <c r="L541" s="411">
        <v>1.2631265803956566</v>
      </c>
      <c r="M541" s="411">
        <v>166.50980392156862</v>
      </c>
      <c r="N541" s="411">
        <v>80</v>
      </c>
      <c r="O541" s="411">
        <v>13360</v>
      </c>
      <c r="P541" s="493">
        <v>0.9936040458128812</v>
      </c>
      <c r="Q541" s="412">
        <v>167</v>
      </c>
    </row>
    <row r="542" spans="1:17" ht="14.4" customHeight="1" x14ac:dyDescent="0.3">
      <c r="A542" s="407" t="s">
        <v>4466</v>
      </c>
      <c r="B542" s="408" t="s">
        <v>4264</v>
      </c>
      <c r="C542" s="408" t="s">
        <v>4265</v>
      </c>
      <c r="D542" s="408" t="s">
        <v>4382</v>
      </c>
      <c r="E542" s="408" t="s">
        <v>4383</v>
      </c>
      <c r="F542" s="411"/>
      <c r="G542" s="411"/>
      <c r="H542" s="411"/>
      <c r="I542" s="411"/>
      <c r="J542" s="411"/>
      <c r="K542" s="411"/>
      <c r="L542" s="411"/>
      <c r="M542" s="411"/>
      <c r="N542" s="411">
        <v>1</v>
      </c>
      <c r="O542" s="411">
        <v>853</v>
      </c>
      <c r="P542" s="493"/>
      <c r="Q542" s="412">
        <v>853</v>
      </c>
    </row>
    <row r="543" spans="1:17" ht="14.4" customHeight="1" x14ac:dyDescent="0.3">
      <c r="A543" s="407" t="s">
        <v>4466</v>
      </c>
      <c r="B543" s="408" t="s">
        <v>4264</v>
      </c>
      <c r="C543" s="408" t="s">
        <v>4265</v>
      </c>
      <c r="D543" s="408" t="s">
        <v>4384</v>
      </c>
      <c r="E543" s="408" t="s">
        <v>4385</v>
      </c>
      <c r="F543" s="411">
        <v>1</v>
      </c>
      <c r="G543" s="411">
        <v>572</v>
      </c>
      <c r="H543" s="411">
        <v>1</v>
      </c>
      <c r="I543" s="411">
        <v>572</v>
      </c>
      <c r="J543" s="411">
        <v>6</v>
      </c>
      <c r="K543" s="411">
        <v>3435</v>
      </c>
      <c r="L543" s="411">
        <v>6.005244755244755</v>
      </c>
      <c r="M543" s="411">
        <v>572.5</v>
      </c>
      <c r="N543" s="411"/>
      <c r="O543" s="411"/>
      <c r="P543" s="493"/>
      <c r="Q543" s="412"/>
    </row>
    <row r="544" spans="1:17" ht="14.4" customHeight="1" x14ac:dyDescent="0.3">
      <c r="A544" s="407" t="s">
        <v>4466</v>
      </c>
      <c r="B544" s="408" t="s">
        <v>4264</v>
      </c>
      <c r="C544" s="408" t="s">
        <v>4265</v>
      </c>
      <c r="D544" s="408" t="s">
        <v>4386</v>
      </c>
      <c r="E544" s="408" t="s">
        <v>4387</v>
      </c>
      <c r="F544" s="411"/>
      <c r="G544" s="411"/>
      <c r="H544" s="411"/>
      <c r="I544" s="411"/>
      <c r="J544" s="411"/>
      <c r="K544" s="411"/>
      <c r="L544" s="411"/>
      <c r="M544" s="411"/>
      <c r="N544" s="411">
        <v>9</v>
      </c>
      <c r="O544" s="411">
        <v>20376</v>
      </c>
      <c r="P544" s="493"/>
      <c r="Q544" s="412">
        <v>2264</v>
      </c>
    </row>
    <row r="545" spans="1:17" ht="14.4" customHeight="1" x14ac:dyDescent="0.3">
      <c r="A545" s="407" t="s">
        <v>4466</v>
      </c>
      <c r="B545" s="408" t="s">
        <v>4264</v>
      </c>
      <c r="C545" s="408" t="s">
        <v>4265</v>
      </c>
      <c r="D545" s="408" t="s">
        <v>4390</v>
      </c>
      <c r="E545" s="408" t="s">
        <v>4391</v>
      </c>
      <c r="F545" s="411">
        <v>70</v>
      </c>
      <c r="G545" s="411">
        <v>40180</v>
      </c>
      <c r="H545" s="411">
        <v>1</v>
      </c>
      <c r="I545" s="411">
        <v>574</v>
      </c>
      <c r="J545" s="411">
        <v>117</v>
      </c>
      <c r="K545" s="411">
        <v>67196</v>
      </c>
      <c r="L545" s="411">
        <v>1.6723743155798905</v>
      </c>
      <c r="M545" s="411">
        <v>574.32478632478637</v>
      </c>
      <c r="N545" s="411">
        <v>36</v>
      </c>
      <c r="O545" s="411">
        <v>20700</v>
      </c>
      <c r="P545" s="493">
        <v>0.51518168242906914</v>
      </c>
      <c r="Q545" s="412">
        <v>575</v>
      </c>
    </row>
    <row r="546" spans="1:17" ht="14.4" customHeight="1" x14ac:dyDescent="0.3">
      <c r="A546" s="407" t="s">
        <v>4466</v>
      </c>
      <c r="B546" s="408" t="s">
        <v>4264</v>
      </c>
      <c r="C546" s="408" t="s">
        <v>4265</v>
      </c>
      <c r="D546" s="408" t="s">
        <v>4392</v>
      </c>
      <c r="E546" s="408" t="s">
        <v>4393</v>
      </c>
      <c r="F546" s="411"/>
      <c r="G546" s="411"/>
      <c r="H546" s="411"/>
      <c r="I546" s="411"/>
      <c r="J546" s="411"/>
      <c r="K546" s="411"/>
      <c r="L546" s="411"/>
      <c r="M546" s="411"/>
      <c r="N546" s="411">
        <v>6</v>
      </c>
      <c r="O546" s="411">
        <v>1038</v>
      </c>
      <c r="P546" s="493"/>
      <c r="Q546" s="412">
        <v>173</v>
      </c>
    </row>
    <row r="547" spans="1:17" ht="14.4" customHeight="1" x14ac:dyDescent="0.3">
      <c r="A547" s="407" t="s">
        <v>4466</v>
      </c>
      <c r="B547" s="408" t="s">
        <v>4264</v>
      </c>
      <c r="C547" s="408" t="s">
        <v>4265</v>
      </c>
      <c r="D547" s="408" t="s">
        <v>4394</v>
      </c>
      <c r="E547" s="408" t="s">
        <v>4395</v>
      </c>
      <c r="F547" s="411">
        <v>6</v>
      </c>
      <c r="G547" s="411">
        <v>8370</v>
      </c>
      <c r="H547" s="411">
        <v>1</v>
      </c>
      <c r="I547" s="411">
        <v>1395</v>
      </c>
      <c r="J547" s="411">
        <v>9</v>
      </c>
      <c r="K547" s="411">
        <v>12559</v>
      </c>
      <c r="L547" s="411">
        <v>1.5004778972520909</v>
      </c>
      <c r="M547" s="411">
        <v>1395.4444444444443</v>
      </c>
      <c r="N547" s="411">
        <v>10</v>
      </c>
      <c r="O547" s="411">
        <v>13970</v>
      </c>
      <c r="P547" s="493">
        <v>1.6690561529271206</v>
      </c>
      <c r="Q547" s="412">
        <v>1397</v>
      </c>
    </row>
    <row r="548" spans="1:17" ht="14.4" customHeight="1" x14ac:dyDescent="0.3">
      <c r="A548" s="407" t="s">
        <v>4466</v>
      </c>
      <c r="B548" s="408" t="s">
        <v>4264</v>
      </c>
      <c r="C548" s="408" t="s">
        <v>4265</v>
      </c>
      <c r="D548" s="408" t="s">
        <v>4398</v>
      </c>
      <c r="E548" s="408" t="s">
        <v>4399</v>
      </c>
      <c r="F548" s="411">
        <v>47</v>
      </c>
      <c r="G548" s="411">
        <v>8836</v>
      </c>
      <c r="H548" s="411">
        <v>1</v>
      </c>
      <c r="I548" s="411">
        <v>188</v>
      </c>
      <c r="J548" s="411">
        <v>73</v>
      </c>
      <c r="K548" s="411">
        <v>13763</v>
      </c>
      <c r="L548" s="411">
        <v>1.5576052512449072</v>
      </c>
      <c r="M548" s="411">
        <v>188.53424657534248</v>
      </c>
      <c r="N548" s="411">
        <v>40</v>
      </c>
      <c r="O548" s="411">
        <v>7560</v>
      </c>
      <c r="P548" s="493">
        <v>0.85559076505205978</v>
      </c>
      <c r="Q548" s="412">
        <v>189</v>
      </c>
    </row>
    <row r="549" spans="1:17" ht="14.4" customHeight="1" x14ac:dyDescent="0.3">
      <c r="A549" s="407" t="s">
        <v>4466</v>
      </c>
      <c r="B549" s="408" t="s">
        <v>4264</v>
      </c>
      <c r="C549" s="408" t="s">
        <v>4265</v>
      </c>
      <c r="D549" s="408" t="s">
        <v>4400</v>
      </c>
      <c r="E549" s="408" t="s">
        <v>4401</v>
      </c>
      <c r="F549" s="411">
        <v>1</v>
      </c>
      <c r="G549" s="411">
        <v>809</v>
      </c>
      <c r="H549" s="411">
        <v>1</v>
      </c>
      <c r="I549" s="411">
        <v>809</v>
      </c>
      <c r="J549" s="411">
        <v>4</v>
      </c>
      <c r="K549" s="411">
        <v>3238</v>
      </c>
      <c r="L549" s="411">
        <v>4.002472187886279</v>
      </c>
      <c r="M549" s="411">
        <v>809.5</v>
      </c>
      <c r="N549" s="411"/>
      <c r="O549" s="411"/>
      <c r="P549" s="493"/>
      <c r="Q549" s="412"/>
    </row>
    <row r="550" spans="1:17" ht="14.4" customHeight="1" x14ac:dyDescent="0.3">
      <c r="A550" s="407" t="s">
        <v>4466</v>
      </c>
      <c r="B550" s="408" t="s">
        <v>4264</v>
      </c>
      <c r="C550" s="408" t="s">
        <v>4265</v>
      </c>
      <c r="D550" s="408" t="s">
        <v>4404</v>
      </c>
      <c r="E550" s="408" t="s">
        <v>4405</v>
      </c>
      <c r="F550" s="411">
        <v>5</v>
      </c>
      <c r="G550" s="411">
        <v>1280</v>
      </c>
      <c r="H550" s="411">
        <v>1</v>
      </c>
      <c r="I550" s="411">
        <v>256</v>
      </c>
      <c r="J550" s="411">
        <v>3</v>
      </c>
      <c r="K550" s="411">
        <v>769</v>
      </c>
      <c r="L550" s="411">
        <v>0.60078125000000004</v>
      </c>
      <c r="M550" s="411">
        <v>256.33333333333331</v>
      </c>
      <c r="N550" s="411">
        <v>4</v>
      </c>
      <c r="O550" s="411">
        <v>1032</v>
      </c>
      <c r="P550" s="493">
        <v>0.80625000000000002</v>
      </c>
      <c r="Q550" s="412">
        <v>258</v>
      </c>
    </row>
    <row r="551" spans="1:17" ht="14.4" customHeight="1" x14ac:dyDescent="0.3">
      <c r="A551" s="407" t="s">
        <v>4467</v>
      </c>
      <c r="B551" s="408" t="s">
        <v>4264</v>
      </c>
      <c r="C551" s="408" t="s">
        <v>4265</v>
      </c>
      <c r="D551" s="408" t="s">
        <v>4266</v>
      </c>
      <c r="E551" s="408" t="s">
        <v>4267</v>
      </c>
      <c r="F551" s="411">
        <v>2</v>
      </c>
      <c r="G551" s="411">
        <v>2360</v>
      </c>
      <c r="H551" s="411">
        <v>1</v>
      </c>
      <c r="I551" s="411">
        <v>1180</v>
      </c>
      <c r="J551" s="411">
        <v>1</v>
      </c>
      <c r="K551" s="411">
        <v>1183</v>
      </c>
      <c r="L551" s="411">
        <v>0.50127118644067792</v>
      </c>
      <c r="M551" s="411">
        <v>1183</v>
      </c>
      <c r="N551" s="411">
        <v>1</v>
      </c>
      <c r="O551" s="411">
        <v>1184</v>
      </c>
      <c r="P551" s="493">
        <v>0.50169491525423726</v>
      </c>
      <c r="Q551" s="412">
        <v>1184</v>
      </c>
    </row>
    <row r="552" spans="1:17" ht="14.4" customHeight="1" x14ac:dyDescent="0.3">
      <c r="A552" s="407" t="s">
        <v>4467</v>
      </c>
      <c r="B552" s="408" t="s">
        <v>4264</v>
      </c>
      <c r="C552" s="408" t="s">
        <v>4265</v>
      </c>
      <c r="D552" s="408" t="s">
        <v>4270</v>
      </c>
      <c r="E552" s="408" t="s">
        <v>4271</v>
      </c>
      <c r="F552" s="411">
        <v>3</v>
      </c>
      <c r="G552" s="411">
        <v>1950</v>
      </c>
      <c r="H552" s="411">
        <v>1</v>
      </c>
      <c r="I552" s="411">
        <v>650</v>
      </c>
      <c r="J552" s="411">
        <v>4</v>
      </c>
      <c r="K552" s="411">
        <v>2606</v>
      </c>
      <c r="L552" s="411">
        <v>1.3364102564102565</v>
      </c>
      <c r="M552" s="411">
        <v>651.5</v>
      </c>
      <c r="N552" s="411">
        <v>15</v>
      </c>
      <c r="O552" s="411">
        <v>9810</v>
      </c>
      <c r="P552" s="493">
        <v>5.0307692307692307</v>
      </c>
      <c r="Q552" s="412">
        <v>654</v>
      </c>
    </row>
    <row r="553" spans="1:17" ht="14.4" customHeight="1" x14ac:dyDescent="0.3">
      <c r="A553" s="407" t="s">
        <v>4467</v>
      </c>
      <c r="B553" s="408" t="s">
        <v>4264</v>
      </c>
      <c r="C553" s="408" t="s">
        <v>4265</v>
      </c>
      <c r="D553" s="408" t="s">
        <v>4282</v>
      </c>
      <c r="E553" s="408" t="s">
        <v>4283</v>
      </c>
      <c r="F553" s="411"/>
      <c r="G553" s="411"/>
      <c r="H553" s="411"/>
      <c r="I553" s="411"/>
      <c r="J553" s="411">
        <v>2</v>
      </c>
      <c r="K553" s="411">
        <v>1620</v>
      </c>
      <c r="L553" s="411"/>
      <c r="M553" s="411">
        <v>810</v>
      </c>
      <c r="N553" s="411">
        <v>1</v>
      </c>
      <c r="O553" s="411">
        <v>812</v>
      </c>
      <c r="P553" s="493"/>
      <c r="Q553" s="412">
        <v>812</v>
      </c>
    </row>
    <row r="554" spans="1:17" ht="14.4" customHeight="1" x14ac:dyDescent="0.3">
      <c r="A554" s="407" t="s">
        <v>4467</v>
      </c>
      <c r="B554" s="408" t="s">
        <v>4264</v>
      </c>
      <c r="C554" s="408" t="s">
        <v>4265</v>
      </c>
      <c r="D554" s="408" t="s">
        <v>4284</v>
      </c>
      <c r="E554" s="408" t="s">
        <v>4285</v>
      </c>
      <c r="F554" s="411"/>
      <c r="G554" s="411"/>
      <c r="H554" s="411"/>
      <c r="I554" s="411"/>
      <c r="J554" s="411">
        <v>2</v>
      </c>
      <c r="K554" s="411">
        <v>1620</v>
      </c>
      <c r="L554" s="411"/>
      <c r="M554" s="411">
        <v>810</v>
      </c>
      <c r="N554" s="411">
        <v>1</v>
      </c>
      <c r="O554" s="411">
        <v>812</v>
      </c>
      <c r="P554" s="493"/>
      <c r="Q554" s="412">
        <v>812</v>
      </c>
    </row>
    <row r="555" spans="1:17" ht="14.4" customHeight="1" x14ac:dyDescent="0.3">
      <c r="A555" s="407" t="s">
        <v>4467</v>
      </c>
      <c r="B555" s="408" t="s">
        <v>4264</v>
      </c>
      <c r="C555" s="408" t="s">
        <v>4265</v>
      </c>
      <c r="D555" s="408" t="s">
        <v>4286</v>
      </c>
      <c r="E555" s="408" t="s">
        <v>4287</v>
      </c>
      <c r="F555" s="411">
        <v>57</v>
      </c>
      <c r="G555" s="411">
        <v>9462</v>
      </c>
      <c r="H555" s="411">
        <v>1</v>
      </c>
      <c r="I555" s="411">
        <v>166</v>
      </c>
      <c r="J555" s="411">
        <v>67</v>
      </c>
      <c r="K555" s="411">
        <v>11157</v>
      </c>
      <c r="L555" s="411">
        <v>1.1791376030437539</v>
      </c>
      <c r="M555" s="411">
        <v>166.52238805970148</v>
      </c>
      <c r="N555" s="411">
        <v>69</v>
      </c>
      <c r="O555" s="411">
        <v>11523</v>
      </c>
      <c r="P555" s="493">
        <v>1.2178186429930247</v>
      </c>
      <c r="Q555" s="412">
        <v>167</v>
      </c>
    </row>
    <row r="556" spans="1:17" ht="14.4" customHeight="1" x14ac:dyDescent="0.3">
      <c r="A556" s="407" t="s">
        <v>4467</v>
      </c>
      <c r="B556" s="408" t="s">
        <v>4264</v>
      </c>
      <c r="C556" s="408" t="s">
        <v>4265</v>
      </c>
      <c r="D556" s="408" t="s">
        <v>4288</v>
      </c>
      <c r="E556" s="408" t="s">
        <v>4289</v>
      </c>
      <c r="F556" s="411">
        <v>110</v>
      </c>
      <c r="G556" s="411">
        <v>18920</v>
      </c>
      <c r="H556" s="411">
        <v>1</v>
      </c>
      <c r="I556" s="411">
        <v>172</v>
      </c>
      <c r="J556" s="411">
        <v>108</v>
      </c>
      <c r="K556" s="411">
        <v>18635</v>
      </c>
      <c r="L556" s="411">
        <v>0.98493657505285415</v>
      </c>
      <c r="M556" s="411">
        <v>172.5462962962963</v>
      </c>
      <c r="N556" s="411">
        <v>121</v>
      </c>
      <c r="O556" s="411">
        <v>20933</v>
      </c>
      <c r="P556" s="493">
        <v>1.1063953488372094</v>
      </c>
      <c r="Q556" s="412">
        <v>173</v>
      </c>
    </row>
    <row r="557" spans="1:17" ht="14.4" customHeight="1" x14ac:dyDescent="0.3">
      <c r="A557" s="407" t="s">
        <v>4467</v>
      </c>
      <c r="B557" s="408" t="s">
        <v>4264</v>
      </c>
      <c r="C557" s="408" t="s">
        <v>4265</v>
      </c>
      <c r="D557" s="408" t="s">
        <v>4290</v>
      </c>
      <c r="E557" s="408" t="s">
        <v>4291</v>
      </c>
      <c r="F557" s="411">
        <v>19</v>
      </c>
      <c r="G557" s="411">
        <v>6631</v>
      </c>
      <c r="H557" s="411">
        <v>1</v>
      </c>
      <c r="I557" s="411">
        <v>349</v>
      </c>
      <c r="J557" s="411">
        <v>26</v>
      </c>
      <c r="K557" s="411">
        <v>9102</v>
      </c>
      <c r="L557" s="411">
        <v>1.3726436434926859</v>
      </c>
      <c r="M557" s="411">
        <v>350.07692307692309</v>
      </c>
      <c r="N557" s="411">
        <v>36</v>
      </c>
      <c r="O557" s="411">
        <v>12636</v>
      </c>
      <c r="P557" s="493">
        <v>1.9055949328909667</v>
      </c>
      <c r="Q557" s="412">
        <v>351</v>
      </c>
    </row>
    <row r="558" spans="1:17" ht="14.4" customHeight="1" x14ac:dyDescent="0.3">
      <c r="A558" s="407" t="s">
        <v>4467</v>
      </c>
      <c r="B558" s="408" t="s">
        <v>4264</v>
      </c>
      <c r="C558" s="408" t="s">
        <v>4265</v>
      </c>
      <c r="D558" s="408" t="s">
        <v>4292</v>
      </c>
      <c r="E558" s="408" t="s">
        <v>4293</v>
      </c>
      <c r="F558" s="411">
        <v>5</v>
      </c>
      <c r="G558" s="411">
        <v>940</v>
      </c>
      <c r="H558" s="411">
        <v>1</v>
      </c>
      <c r="I558" s="411">
        <v>188</v>
      </c>
      <c r="J558" s="411"/>
      <c r="K558" s="411"/>
      <c r="L558" s="411"/>
      <c r="M558" s="411"/>
      <c r="N558" s="411">
        <v>1</v>
      </c>
      <c r="O558" s="411">
        <v>189</v>
      </c>
      <c r="P558" s="493">
        <v>0.20106382978723406</v>
      </c>
      <c r="Q558" s="412">
        <v>189</v>
      </c>
    </row>
    <row r="559" spans="1:17" ht="14.4" customHeight="1" x14ac:dyDescent="0.3">
      <c r="A559" s="407" t="s">
        <v>4467</v>
      </c>
      <c r="B559" s="408" t="s">
        <v>4264</v>
      </c>
      <c r="C559" s="408" t="s">
        <v>4265</v>
      </c>
      <c r="D559" s="408" t="s">
        <v>4298</v>
      </c>
      <c r="E559" s="408" t="s">
        <v>4299</v>
      </c>
      <c r="F559" s="411">
        <v>101</v>
      </c>
      <c r="G559" s="411">
        <v>55045</v>
      </c>
      <c r="H559" s="411">
        <v>1</v>
      </c>
      <c r="I559" s="411">
        <v>545</v>
      </c>
      <c r="J559" s="411">
        <v>85</v>
      </c>
      <c r="K559" s="411">
        <v>46373</v>
      </c>
      <c r="L559" s="411">
        <v>0.84245617222272684</v>
      </c>
      <c r="M559" s="411">
        <v>545.564705882353</v>
      </c>
      <c r="N559" s="411">
        <v>106</v>
      </c>
      <c r="O559" s="411">
        <v>57982</v>
      </c>
      <c r="P559" s="493">
        <v>1.0533563448087928</v>
      </c>
      <c r="Q559" s="412">
        <v>547</v>
      </c>
    </row>
    <row r="560" spans="1:17" ht="14.4" customHeight="1" x14ac:dyDescent="0.3">
      <c r="A560" s="407" t="s">
        <v>4467</v>
      </c>
      <c r="B560" s="408" t="s">
        <v>4264</v>
      </c>
      <c r="C560" s="408" t="s">
        <v>4265</v>
      </c>
      <c r="D560" s="408" t="s">
        <v>4300</v>
      </c>
      <c r="E560" s="408" t="s">
        <v>4301</v>
      </c>
      <c r="F560" s="411">
        <v>6</v>
      </c>
      <c r="G560" s="411">
        <v>3900</v>
      </c>
      <c r="H560" s="411">
        <v>1</v>
      </c>
      <c r="I560" s="411">
        <v>650</v>
      </c>
      <c r="J560" s="411">
        <v>7</v>
      </c>
      <c r="K560" s="411">
        <v>4552</v>
      </c>
      <c r="L560" s="411">
        <v>1.1671794871794872</v>
      </c>
      <c r="M560" s="411">
        <v>650.28571428571433</v>
      </c>
      <c r="N560" s="411">
        <v>12</v>
      </c>
      <c r="O560" s="411">
        <v>7824</v>
      </c>
      <c r="P560" s="493">
        <v>2.006153846153846</v>
      </c>
      <c r="Q560" s="412">
        <v>652</v>
      </c>
    </row>
    <row r="561" spans="1:17" ht="14.4" customHeight="1" x14ac:dyDescent="0.3">
      <c r="A561" s="407" t="s">
        <v>4467</v>
      </c>
      <c r="B561" s="408" t="s">
        <v>4264</v>
      </c>
      <c r="C561" s="408" t="s">
        <v>4265</v>
      </c>
      <c r="D561" s="408" t="s">
        <v>4302</v>
      </c>
      <c r="E561" s="408" t="s">
        <v>4303</v>
      </c>
      <c r="F561" s="411">
        <v>6</v>
      </c>
      <c r="G561" s="411">
        <v>3900</v>
      </c>
      <c r="H561" s="411">
        <v>1</v>
      </c>
      <c r="I561" s="411">
        <v>650</v>
      </c>
      <c r="J561" s="411">
        <v>7</v>
      </c>
      <c r="K561" s="411">
        <v>4552</v>
      </c>
      <c r="L561" s="411">
        <v>1.1671794871794872</v>
      </c>
      <c r="M561" s="411">
        <v>650.28571428571433</v>
      </c>
      <c r="N561" s="411">
        <v>12</v>
      </c>
      <c r="O561" s="411">
        <v>7824</v>
      </c>
      <c r="P561" s="493">
        <v>2.006153846153846</v>
      </c>
      <c r="Q561" s="412">
        <v>652</v>
      </c>
    </row>
    <row r="562" spans="1:17" ht="14.4" customHeight="1" x14ac:dyDescent="0.3">
      <c r="A562" s="407" t="s">
        <v>4467</v>
      </c>
      <c r="B562" s="408" t="s">
        <v>4264</v>
      </c>
      <c r="C562" s="408" t="s">
        <v>4265</v>
      </c>
      <c r="D562" s="408" t="s">
        <v>4304</v>
      </c>
      <c r="E562" s="408" t="s">
        <v>4305</v>
      </c>
      <c r="F562" s="411">
        <v>17</v>
      </c>
      <c r="G562" s="411">
        <v>11458</v>
      </c>
      <c r="H562" s="411">
        <v>1</v>
      </c>
      <c r="I562" s="411">
        <v>674</v>
      </c>
      <c r="J562" s="411">
        <v>15</v>
      </c>
      <c r="K562" s="411">
        <v>10115</v>
      </c>
      <c r="L562" s="411">
        <v>0.8827893175074184</v>
      </c>
      <c r="M562" s="411">
        <v>674.33333333333337</v>
      </c>
      <c r="N562" s="411">
        <v>25</v>
      </c>
      <c r="O562" s="411">
        <v>16900</v>
      </c>
      <c r="P562" s="493">
        <v>1.4749519986035957</v>
      </c>
      <c r="Q562" s="412">
        <v>676</v>
      </c>
    </row>
    <row r="563" spans="1:17" ht="14.4" customHeight="1" x14ac:dyDescent="0.3">
      <c r="A563" s="407" t="s">
        <v>4467</v>
      </c>
      <c r="B563" s="408" t="s">
        <v>4264</v>
      </c>
      <c r="C563" s="408" t="s">
        <v>4265</v>
      </c>
      <c r="D563" s="408" t="s">
        <v>4306</v>
      </c>
      <c r="E563" s="408" t="s">
        <v>4307</v>
      </c>
      <c r="F563" s="411">
        <v>59</v>
      </c>
      <c r="G563" s="411">
        <v>30031</v>
      </c>
      <c r="H563" s="411">
        <v>1</v>
      </c>
      <c r="I563" s="411">
        <v>509</v>
      </c>
      <c r="J563" s="411">
        <v>38</v>
      </c>
      <c r="K563" s="411">
        <v>19367</v>
      </c>
      <c r="L563" s="411">
        <v>0.644900269721288</v>
      </c>
      <c r="M563" s="411">
        <v>509.65789473684208</v>
      </c>
      <c r="N563" s="411">
        <v>61</v>
      </c>
      <c r="O563" s="411">
        <v>31171</v>
      </c>
      <c r="P563" s="493">
        <v>1.037960773867004</v>
      </c>
      <c r="Q563" s="412">
        <v>511</v>
      </c>
    </row>
    <row r="564" spans="1:17" ht="14.4" customHeight="1" x14ac:dyDescent="0.3">
      <c r="A564" s="407" t="s">
        <v>4467</v>
      </c>
      <c r="B564" s="408" t="s">
        <v>4264</v>
      </c>
      <c r="C564" s="408" t="s">
        <v>4265</v>
      </c>
      <c r="D564" s="408" t="s">
        <v>4308</v>
      </c>
      <c r="E564" s="408" t="s">
        <v>4309</v>
      </c>
      <c r="F564" s="411">
        <v>59</v>
      </c>
      <c r="G564" s="411">
        <v>24721</v>
      </c>
      <c r="H564" s="411">
        <v>1</v>
      </c>
      <c r="I564" s="411">
        <v>419</v>
      </c>
      <c r="J564" s="411">
        <v>38</v>
      </c>
      <c r="K564" s="411">
        <v>15947</v>
      </c>
      <c r="L564" s="411">
        <v>0.64507908256138502</v>
      </c>
      <c r="M564" s="411">
        <v>419.65789473684208</v>
      </c>
      <c r="N564" s="411">
        <v>61</v>
      </c>
      <c r="O564" s="411">
        <v>25681</v>
      </c>
      <c r="P564" s="493">
        <v>1.0388333805266776</v>
      </c>
      <c r="Q564" s="412">
        <v>421</v>
      </c>
    </row>
    <row r="565" spans="1:17" ht="14.4" customHeight="1" x14ac:dyDescent="0.3">
      <c r="A565" s="407" t="s">
        <v>4467</v>
      </c>
      <c r="B565" s="408" t="s">
        <v>4264</v>
      </c>
      <c r="C565" s="408" t="s">
        <v>4265</v>
      </c>
      <c r="D565" s="408" t="s">
        <v>4310</v>
      </c>
      <c r="E565" s="408" t="s">
        <v>4311</v>
      </c>
      <c r="F565" s="411">
        <v>100</v>
      </c>
      <c r="G565" s="411">
        <v>34400</v>
      </c>
      <c r="H565" s="411">
        <v>1</v>
      </c>
      <c r="I565" s="411">
        <v>344</v>
      </c>
      <c r="J565" s="411">
        <v>104</v>
      </c>
      <c r="K565" s="411">
        <v>35894</v>
      </c>
      <c r="L565" s="411">
        <v>1.0434302325581395</v>
      </c>
      <c r="M565" s="411">
        <v>345.13461538461536</v>
      </c>
      <c r="N565" s="411">
        <v>122</v>
      </c>
      <c r="O565" s="411">
        <v>42334</v>
      </c>
      <c r="P565" s="493">
        <v>1.2306395348837209</v>
      </c>
      <c r="Q565" s="412">
        <v>347</v>
      </c>
    </row>
    <row r="566" spans="1:17" ht="14.4" customHeight="1" x14ac:dyDescent="0.3">
      <c r="A566" s="407" t="s">
        <v>4467</v>
      </c>
      <c r="B566" s="408" t="s">
        <v>4264</v>
      </c>
      <c r="C566" s="408" t="s">
        <v>4265</v>
      </c>
      <c r="D566" s="408" t="s">
        <v>4312</v>
      </c>
      <c r="E566" s="408" t="s">
        <v>4313</v>
      </c>
      <c r="F566" s="411">
        <v>3</v>
      </c>
      <c r="G566" s="411">
        <v>651</v>
      </c>
      <c r="H566" s="411">
        <v>1</v>
      </c>
      <c r="I566" s="411">
        <v>217</v>
      </c>
      <c r="J566" s="411">
        <v>4</v>
      </c>
      <c r="K566" s="411">
        <v>870</v>
      </c>
      <c r="L566" s="411">
        <v>1.336405529953917</v>
      </c>
      <c r="M566" s="411">
        <v>217.5</v>
      </c>
      <c r="N566" s="411">
        <v>15</v>
      </c>
      <c r="O566" s="411">
        <v>3285</v>
      </c>
      <c r="P566" s="493">
        <v>5.0460829493087553</v>
      </c>
      <c r="Q566" s="412">
        <v>219</v>
      </c>
    </row>
    <row r="567" spans="1:17" ht="14.4" customHeight="1" x14ac:dyDescent="0.3">
      <c r="A567" s="407" t="s">
        <v>4467</v>
      </c>
      <c r="B567" s="408" t="s">
        <v>4264</v>
      </c>
      <c r="C567" s="408" t="s">
        <v>4265</v>
      </c>
      <c r="D567" s="408" t="s">
        <v>4314</v>
      </c>
      <c r="E567" s="408" t="s">
        <v>4315</v>
      </c>
      <c r="F567" s="411">
        <v>4</v>
      </c>
      <c r="G567" s="411">
        <v>1988</v>
      </c>
      <c r="H567" s="411">
        <v>1</v>
      </c>
      <c r="I567" s="411">
        <v>497</v>
      </c>
      <c r="J567" s="411"/>
      <c r="K567" s="411"/>
      <c r="L567" s="411"/>
      <c r="M567" s="411"/>
      <c r="N567" s="411"/>
      <c r="O567" s="411"/>
      <c r="P567" s="493"/>
      <c r="Q567" s="412"/>
    </row>
    <row r="568" spans="1:17" ht="14.4" customHeight="1" x14ac:dyDescent="0.3">
      <c r="A568" s="407" t="s">
        <v>4467</v>
      </c>
      <c r="B568" s="408" t="s">
        <v>4264</v>
      </c>
      <c r="C568" s="408" t="s">
        <v>4265</v>
      </c>
      <c r="D568" s="408" t="s">
        <v>4318</v>
      </c>
      <c r="E568" s="408" t="s">
        <v>4319</v>
      </c>
      <c r="F568" s="411">
        <v>1</v>
      </c>
      <c r="G568" s="411">
        <v>237</v>
      </c>
      <c r="H568" s="411">
        <v>1</v>
      </c>
      <c r="I568" s="411">
        <v>237</v>
      </c>
      <c r="J568" s="411"/>
      <c r="K568" s="411"/>
      <c r="L568" s="411"/>
      <c r="M568" s="411"/>
      <c r="N568" s="411">
        <v>3</v>
      </c>
      <c r="O568" s="411">
        <v>714</v>
      </c>
      <c r="P568" s="493">
        <v>3.0126582278481013</v>
      </c>
      <c r="Q568" s="412">
        <v>238</v>
      </c>
    </row>
    <row r="569" spans="1:17" ht="14.4" customHeight="1" x14ac:dyDescent="0.3">
      <c r="A569" s="407" t="s">
        <v>4467</v>
      </c>
      <c r="B569" s="408" t="s">
        <v>4264</v>
      </c>
      <c r="C569" s="408" t="s">
        <v>4265</v>
      </c>
      <c r="D569" s="408" t="s">
        <v>4320</v>
      </c>
      <c r="E569" s="408" t="s">
        <v>4321</v>
      </c>
      <c r="F569" s="411">
        <v>66</v>
      </c>
      <c r="G569" s="411">
        <v>7260</v>
      </c>
      <c r="H569" s="411">
        <v>1</v>
      </c>
      <c r="I569" s="411">
        <v>110</v>
      </c>
      <c r="J569" s="411">
        <v>73</v>
      </c>
      <c r="K569" s="411">
        <v>8073</v>
      </c>
      <c r="L569" s="411">
        <v>1.1119834710743801</v>
      </c>
      <c r="M569" s="411">
        <v>110.58904109589041</v>
      </c>
      <c r="N569" s="411">
        <v>93</v>
      </c>
      <c r="O569" s="411">
        <v>10323</v>
      </c>
      <c r="P569" s="493">
        <v>1.4219008264462809</v>
      </c>
      <c r="Q569" s="412">
        <v>111</v>
      </c>
    </row>
    <row r="570" spans="1:17" ht="14.4" customHeight="1" x14ac:dyDescent="0.3">
      <c r="A570" s="407" t="s">
        <v>4467</v>
      </c>
      <c r="B570" s="408" t="s">
        <v>4264</v>
      </c>
      <c r="C570" s="408" t="s">
        <v>4265</v>
      </c>
      <c r="D570" s="408" t="s">
        <v>4324</v>
      </c>
      <c r="E570" s="408" t="s">
        <v>4325</v>
      </c>
      <c r="F570" s="411">
        <v>7</v>
      </c>
      <c r="G570" s="411">
        <v>2170</v>
      </c>
      <c r="H570" s="411">
        <v>1</v>
      </c>
      <c r="I570" s="411">
        <v>310</v>
      </c>
      <c r="J570" s="411">
        <v>15</v>
      </c>
      <c r="K570" s="411">
        <v>4659</v>
      </c>
      <c r="L570" s="411">
        <v>2.1470046082949308</v>
      </c>
      <c r="M570" s="411">
        <v>310.60000000000002</v>
      </c>
      <c r="N570" s="411">
        <v>13</v>
      </c>
      <c r="O570" s="411">
        <v>4043</v>
      </c>
      <c r="P570" s="493">
        <v>1.8631336405529955</v>
      </c>
      <c r="Q570" s="412">
        <v>311</v>
      </c>
    </row>
    <row r="571" spans="1:17" ht="14.4" customHeight="1" x14ac:dyDescent="0.3">
      <c r="A571" s="407" t="s">
        <v>4467</v>
      </c>
      <c r="B571" s="408" t="s">
        <v>4264</v>
      </c>
      <c r="C571" s="408" t="s">
        <v>4265</v>
      </c>
      <c r="D571" s="408" t="s">
        <v>4328</v>
      </c>
      <c r="E571" s="408" t="s">
        <v>4329</v>
      </c>
      <c r="F571" s="411">
        <v>1</v>
      </c>
      <c r="G571" s="411">
        <v>16</v>
      </c>
      <c r="H571" s="411">
        <v>1</v>
      </c>
      <c r="I571" s="411">
        <v>16</v>
      </c>
      <c r="J571" s="411">
        <v>2</v>
      </c>
      <c r="K571" s="411">
        <v>32</v>
      </c>
      <c r="L571" s="411">
        <v>2</v>
      </c>
      <c r="M571" s="411">
        <v>16</v>
      </c>
      <c r="N571" s="411">
        <v>3</v>
      </c>
      <c r="O571" s="411">
        <v>48</v>
      </c>
      <c r="P571" s="493">
        <v>3</v>
      </c>
      <c r="Q571" s="412">
        <v>16</v>
      </c>
    </row>
    <row r="572" spans="1:17" ht="14.4" customHeight="1" x14ac:dyDescent="0.3">
      <c r="A572" s="407" t="s">
        <v>4467</v>
      </c>
      <c r="B572" s="408" t="s">
        <v>4264</v>
      </c>
      <c r="C572" s="408" t="s">
        <v>4265</v>
      </c>
      <c r="D572" s="408" t="s">
        <v>4332</v>
      </c>
      <c r="E572" s="408" t="s">
        <v>4333</v>
      </c>
      <c r="F572" s="411">
        <v>4</v>
      </c>
      <c r="G572" s="411">
        <v>1392</v>
      </c>
      <c r="H572" s="411">
        <v>1</v>
      </c>
      <c r="I572" s="411">
        <v>348</v>
      </c>
      <c r="J572" s="411"/>
      <c r="K572" s="411"/>
      <c r="L572" s="411"/>
      <c r="M572" s="411"/>
      <c r="N572" s="411"/>
      <c r="O572" s="411"/>
      <c r="P572" s="493"/>
      <c r="Q572" s="412"/>
    </row>
    <row r="573" spans="1:17" ht="14.4" customHeight="1" x14ac:dyDescent="0.3">
      <c r="A573" s="407" t="s">
        <v>4467</v>
      </c>
      <c r="B573" s="408" t="s">
        <v>4264</v>
      </c>
      <c r="C573" s="408" t="s">
        <v>4265</v>
      </c>
      <c r="D573" s="408" t="s">
        <v>4336</v>
      </c>
      <c r="E573" s="408" t="s">
        <v>4337</v>
      </c>
      <c r="F573" s="411">
        <v>7</v>
      </c>
      <c r="G573" s="411">
        <v>1029</v>
      </c>
      <c r="H573" s="411">
        <v>1</v>
      </c>
      <c r="I573" s="411">
        <v>147</v>
      </c>
      <c r="J573" s="411">
        <v>4</v>
      </c>
      <c r="K573" s="411">
        <v>588</v>
      </c>
      <c r="L573" s="411">
        <v>0.5714285714285714</v>
      </c>
      <c r="M573" s="411">
        <v>147</v>
      </c>
      <c r="N573" s="411"/>
      <c r="O573" s="411"/>
      <c r="P573" s="493"/>
      <c r="Q573" s="412"/>
    </row>
    <row r="574" spans="1:17" ht="14.4" customHeight="1" x14ac:dyDescent="0.3">
      <c r="A574" s="407" t="s">
        <v>4467</v>
      </c>
      <c r="B574" s="408" t="s">
        <v>4264</v>
      </c>
      <c r="C574" s="408" t="s">
        <v>4265</v>
      </c>
      <c r="D574" s="408" t="s">
        <v>4340</v>
      </c>
      <c r="E574" s="408" t="s">
        <v>4341</v>
      </c>
      <c r="F574" s="411">
        <v>4</v>
      </c>
      <c r="G574" s="411">
        <v>1172</v>
      </c>
      <c r="H574" s="411">
        <v>1</v>
      </c>
      <c r="I574" s="411">
        <v>293</v>
      </c>
      <c r="J574" s="411"/>
      <c r="K574" s="411"/>
      <c r="L574" s="411"/>
      <c r="M574" s="411"/>
      <c r="N574" s="411">
        <v>1</v>
      </c>
      <c r="O574" s="411">
        <v>294</v>
      </c>
      <c r="P574" s="493">
        <v>0.25085324232081913</v>
      </c>
      <c r="Q574" s="412">
        <v>294</v>
      </c>
    </row>
    <row r="575" spans="1:17" ht="14.4" customHeight="1" x14ac:dyDescent="0.3">
      <c r="A575" s="407" t="s">
        <v>4467</v>
      </c>
      <c r="B575" s="408" t="s">
        <v>4264</v>
      </c>
      <c r="C575" s="408" t="s">
        <v>4265</v>
      </c>
      <c r="D575" s="408" t="s">
        <v>4342</v>
      </c>
      <c r="E575" s="408" t="s">
        <v>4343</v>
      </c>
      <c r="F575" s="411">
        <v>105</v>
      </c>
      <c r="G575" s="411">
        <v>21420</v>
      </c>
      <c r="H575" s="411">
        <v>1</v>
      </c>
      <c r="I575" s="411">
        <v>204</v>
      </c>
      <c r="J575" s="411">
        <v>103</v>
      </c>
      <c r="K575" s="411">
        <v>21124</v>
      </c>
      <c r="L575" s="411">
        <v>0.98618113912231564</v>
      </c>
      <c r="M575" s="411">
        <v>205.08737864077671</v>
      </c>
      <c r="N575" s="411">
        <v>122</v>
      </c>
      <c r="O575" s="411">
        <v>25254</v>
      </c>
      <c r="P575" s="493">
        <v>1.1789915966386555</v>
      </c>
      <c r="Q575" s="412">
        <v>207</v>
      </c>
    </row>
    <row r="576" spans="1:17" ht="14.4" customHeight="1" x14ac:dyDescent="0.3">
      <c r="A576" s="407" t="s">
        <v>4467</v>
      </c>
      <c r="B576" s="408" t="s">
        <v>4264</v>
      </c>
      <c r="C576" s="408" t="s">
        <v>4265</v>
      </c>
      <c r="D576" s="408" t="s">
        <v>4344</v>
      </c>
      <c r="E576" s="408" t="s">
        <v>4345</v>
      </c>
      <c r="F576" s="411">
        <v>108</v>
      </c>
      <c r="G576" s="411">
        <v>4104</v>
      </c>
      <c r="H576" s="411">
        <v>1</v>
      </c>
      <c r="I576" s="411">
        <v>38</v>
      </c>
      <c r="J576" s="411">
        <v>105</v>
      </c>
      <c r="K576" s="411">
        <v>4048</v>
      </c>
      <c r="L576" s="411">
        <v>0.98635477582845998</v>
      </c>
      <c r="M576" s="411">
        <v>38.55238095238095</v>
      </c>
      <c r="N576" s="411">
        <v>120</v>
      </c>
      <c r="O576" s="411">
        <v>4680</v>
      </c>
      <c r="P576" s="493">
        <v>1.1403508771929824</v>
      </c>
      <c r="Q576" s="412">
        <v>39</v>
      </c>
    </row>
    <row r="577" spans="1:17" ht="14.4" customHeight="1" x14ac:dyDescent="0.3">
      <c r="A577" s="407" t="s">
        <v>4467</v>
      </c>
      <c r="B577" s="408" t="s">
        <v>4264</v>
      </c>
      <c r="C577" s="408" t="s">
        <v>4265</v>
      </c>
      <c r="D577" s="408" t="s">
        <v>4346</v>
      </c>
      <c r="E577" s="408" t="s">
        <v>4347</v>
      </c>
      <c r="F577" s="411">
        <v>1</v>
      </c>
      <c r="G577" s="411">
        <v>4993</v>
      </c>
      <c r="H577" s="411">
        <v>1</v>
      </c>
      <c r="I577" s="411">
        <v>4993</v>
      </c>
      <c r="J577" s="411"/>
      <c r="K577" s="411"/>
      <c r="L577" s="411"/>
      <c r="M577" s="411"/>
      <c r="N577" s="411"/>
      <c r="O577" s="411"/>
      <c r="P577" s="493"/>
      <c r="Q577" s="412"/>
    </row>
    <row r="578" spans="1:17" ht="14.4" customHeight="1" x14ac:dyDescent="0.3">
      <c r="A578" s="407" t="s">
        <v>4467</v>
      </c>
      <c r="B578" s="408" t="s">
        <v>4264</v>
      </c>
      <c r="C578" s="408" t="s">
        <v>4265</v>
      </c>
      <c r="D578" s="408" t="s">
        <v>4348</v>
      </c>
      <c r="E578" s="408" t="s">
        <v>4349</v>
      </c>
      <c r="F578" s="411">
        <v>52</v>
      </c>
      <c r="G578" s="411">
        <v>8788</v>
      </c>
      <c r="H578" s="411">
        <v>1</v>
      </c>
      <c r="I578" s="411">
        <v>169</v>
      </c>
      <c r="J578" s="411">
        <v>64</v>
      </c>
      <c r="K578" s="411">
        <v>10849</v>
      </c>
      <c r="L578" s="411">
        <v>1.2345243513882567</v>
      </c>
      <c r="M578" s="411">
        <v>169.515625</v>
      </c>
      <c r="N578" s="411">
        <v>68</v>
      </c>
      <c r="O578" s="411">
        <v>11560</v>
      </c>
      <c r="P578" s="493">
        <v>1.3154301319981794</v>
      </c>
      <c r="Q578" s="412">
        <v>170</v>
      </c>
    </row>
    <row r="579" spans="1:17" ht="14.4" customHeight="1" x14ac:dyDescent="0.3">
      <c r="A579" s="407" t="s">
        <v>4467</v>
      </c>
      <c r="B579" s="408" t="s">
        <v>4264</v>
      </c>
      <c r="C579" s="408" t="s">
        <v>4265</v>
      </c>
      <c r="D579" s="408" t="s">
        <v>4352</v>
      </c>
      <c r="E579" s="408" t="s">
        <v>4353</v>
      </c>
      <c r="F579" s="411">
        <v>16</v>
      </c>
      <c r="G579" s="411">
        <v>10976</v>
      </c>
      <c r="H579" s="411">
        <v>1</v>
      </c>
      <c r="I579" s="411">
        <v>686</v>
      </c>
      <c r="J579" s="411">
        <v>32</v>
      </c>
      <c r="K579" s="411">
        <v>21970</v>
      </c>
      <c r="L579" s="411">
        <v>2.001639941690962</v>
      </c>
      <c r="M579" s="411">
        <v>686.5625</v>
      </c>
      <c r="N579" s="411">
        <v>38</v>
      </c>
      <c r="O579" s="411">
        <v>26144</v>
      </c>
      <c r="P579" s="493">
        <v>2.3819241982507289</v>
      </c>
      <c r="Q579" s="412">
        <v>688</v>
      </c>
    </row>
    <row r="580" spans="1:17" ht="14.4" customHeight="1" x14ac:dyDescent="0.3">
      <c r="A580" s="407" t="s">
        <v>4467</v>
      </c>
      <c r="B580" s="408" t="s">
        <v>4264</v>
      </c>
      <c r="C580" s="408" t="s">
        <v>4265</v>
      </c>
      <c r="D580" s="408" t="s">
        <v>4354</v>
      </c>
      <c r="E580" s="408" t="s">
        <v>4355</v>
      </c>
      <c r="F580" s="411">
        <v>25</v>
      </c>
      <c r="G580" s="411">
        <v>8675</v>
      </c>
      <c r="H580" s="411">
        <v>1</v>
      </c>
      <c r="I580" s="411">
        <v>347</v>
      </c>
      <c r="J580" s="411">
        <v>18</v>
      </c>
      <c r="K580" s="411">
        <v>6259</v>
      </c>
      <c r="L580" s="411">
        <v>0.7214985590778098</v>
      </c>
      <c r="M580" s="411">
        <v>347.72222222222223</v>
      </c>
      <c r="N580" s="411">
        <v>32</v>
      </c>
      <c r="O580" s="411">
        <v>11136</v>
      </c>
      <c r="P580" s="493">
        <v>1.2836887608069165</v>
      </c>
      <c r="Q580" s="412">
        <v>348</v>
      </c>
    </row>
    <row r="581" spans="1:17" ht="14.4" customHeight="1" x14ac:dyDescent="0.3">
      <c r="A581" s="407" t="s">
        <v>4467</v>
      </c>
      <c r="B581" s="408" t="s">
        <v>4264</v>
      </c>
      <c r="C581" s="408" t="s">
        <v>4265</v>
      </c>
      <c r="D581" s="408" t="s">
        <v>4356</v>
      </c>
      <c r="E581" s="408" t="s">
        <v>4357</v>
      </c>
      <c r="F581" s="411">
        <v>56</v>
      </c>
      <c r="G581" s="411">
        <v>9632</v>
      </c>
      <c r="H581" s="411">
        <v>1</v>
      </c>
      <c r="I581" s="411">
        <v>172</v>
      </c>
      <c r="J581" s="411">
        <v>68</v>
      </c>
      <c r="K581" s="411">
        <v>11731</v>
      </c>
      <c r="L581" s="411">
        <v>1.2179194352159468</v>
      </c>
      <c r="M581" s="411">
        <v>172.51470588235293</v>
      </c>
      <c r="N581" s="411">
        <v>69</v>
      </c>
      <c r="O581" s="411">
        <v>11937</v>
      </c>
      <c r="P581" s="493">
        <v>1.2393064784053156</v>
      </c>
      <c r="Q581" s="412">
        <v>173</v>
      </c>
    </row>
    <row r="582" spans="1:17" ht="14.4" customHeight="1" x14ac:dyDescent="0.3">
      <c r="A582" s="407" t="s">
        <v>4467</v>
      </c>
      <c r="B582" s="408" t="s">
        <v>4264</v>
      </c>
      <c r="C582" s="408" t="s">
        <v>4265</v>
      </c>
      <c r="D582" s="408" t="s">
        <v>4358</v>
      </c>
      <c r="E582" s="408" t="s">
        <v>4359</v>
      </c>
      <c r="F582" s="411"/>
      <c r="G582" s="411"/>
      <c r="H582" s="411"/>
      <c r="I582" s="411"/>
      <c r="J582" s="411">
        <v>4</v>
      </c>
      <c r="K582" s="411">
        <v>1596</v>
      </c>
      <c r="L582" s="411"/>
      <c r="M582" s="411">
        <v>399</v>
      </c>
      <c r="N582" s="411">
        <v>8</v>
      </c>
      <c r="O582" s="411">
        <v>3200</v>
      </c>
      <c r="P582" s="493"/>
      <c r="Q582" s="412">
        <v>400</v>
      </c>
    </row>
    <row r="583" spans="1:17" ht="14.4" customHeight="1" x14ac:dyDescent="0.3">
      <c r="A583" s="407" t="s">
        <v>4467</v>
      </c>
      <c r="B583" s="408" t="s">
        <v>4264</v>
      </c>
      <c r="C583" s="408" t="s">
        <v>4265</v>
      </c>
      <c r="D583" s="408" t="s">
        <v>4360</v>
      </c>
      <c r="E583" s="408" t="s">
        <v>4361</v>
      </c>
      <c r="F583" s="411">
        <v>6</v>
      </c>
      <c r="G583" s="411">
        <v>3900</v>
      </c>
      <c r="H583" s="411">
        <v>1</v>
      </c>
      <c r="I583" s="411">
        <v>650</v>
      </c>
      <c r="J583" s="411">
        <v>7</v>
      </c>
      <c r="K583" s="411">
        <v>4552</v>
      </c>
      <c r="L583" s="411">
        <v>1.1671794871794872</v>
      </c>
      <c r="M583" s="411">
        <v>650.28571428571433</v>
      </c>
      <c r="N583" s="411">
        <v>12</v>
      </c>
      <c r="O583" s="411">
        <v>7824</v>
      </c>
      <c r="P583" s="493">
        <v>2.006153846153846</v>
      </c>
      <c r="Q583" s="412">
        <v>652</v>
      </c>
    </row>
    <row r="584" spans="1:17" ht="14.4" customHeight="1" x14ac:dyDescent="0.3">
      <c r="A584" s="407" t="s">
        <v>4467</v>
      </c>
      <c r="B584" s="408" t="s">
        <v>4264</v>
      </c>
      <c r="C584" s="408" t="s">
        <v>4265</v>
      </c>
      <c r="D584" s="408" t="s">
        <v>4362</v>
      </c>
      <c r="E584" s="408" t="s">
        <v>4363</v>
      </c>
      <c r="F584" s="411">
        <v>6</v>
      </c>
      <c r="G584" s="411">
        <v>3900</v>
      </c>
      <c r="H584" s="411">
        <v>1</v>
      </c>
      <c r="I584" s="411">
        <v>650</v>
      </c>
      <c r="J584" s="411">
        <v>7</v>
      </c>
      <c r="K584" s="411">
        <v>4552</v>
      </c>
      <c r="L584" s="411">
        <v>1.1671794871794872</v>
      </c>
      <c r="M584" s="411">
        <v>650.28571428571433</v>
      </c>
      <c r="N584" s="411">
        <v>12</v>
      </c>
      <c r="O584" s="411">
        <v>7824</v>
      </c>
      <c r="P584" s="493">
        <v>2.006153846153846</v>
      </c>
      <c r="Q584" s="412">
        <v>652</v>
      </c>
    </row>
    <row r="585" spans="1:17" ht="14.4" customHeight="1" x14ac:dyDescent="0.3">
      <c r="A585" s="407" t="s">
        <v>4467</v>
      </c>
      <c r="B585" s="408" t="s">
        <v>4264</v>
      </c>
      <c r="C585" s="408" t="s">
        <v>4265</v>
      </c>
      <c r="D585" s="408" t="s">
        <v>4368</v>
      </c>
      <c r="E585" s="408" t="s">
        <v>4369</v>
      </c>
      <c r="F585" s="411">
        <v>99</v>
      </c>
      <c r="G585" s="411">
        <v>68310</v>
      </c>
      <c r="H585" s="411">
        <v>1</v>
      </c>
      <c r="I585" s="411">
        <v>690</v>
      </c>
      <c r="J585" s="411">
        <v>96</v>
      </c>
      <c r="K585" s="411">
        <v>66289</v>
      </c>
      <c r="L585" s="411">
        <v>0.97041428780559214</v>
      </c>
      <c r="M585" s="411">
        <v>690.51041666666663</v>
      </c>
      <c r="N585" s="411">
        <v>107</v>
      </c>
      <c r="O585" s="411">
        <v>74044</v>
      </c>
      <c r="P585" s="493">
        <v>1.0839408578539014</v>
      </c>
      <c r="Q585" s="412">
        <v>692</v>
      </c>
    </row>
    <row r="586" spans="1:17" ht="14.4" customHeight="1" x14ac:dyDescent="0.3">
      <c r="A586" s="407" t="s">
        <v>4467</v>
      </c>
      <c r="B586" s="408" t="s">
        <v>4264</v>
      </c>
      <c r="C586" s="408" t="s">
        <v>4265</v>
      </c>
      <c r="D586" s="408" t="s">
        <v>4370</v>
      </c>
      <c r="E586" s="408" t="s">
        <v>4371</v>
      </c>
      <c r="F586" s="411">
        <v>17</v>
      </c>
      <c r="G586" s="411">
        <v>11458</v>
      </c>
      <c r="H586" s="411">
        <v>1</v>
      </c>
      <c r="I586" s="411">
        <v>674</v>
      </c>
      <c r="J586" s="411">
        <v>15</v>
      </c>
      <c r="K586" s="411">
        <v>10115</v>
      </c>
      <c r="L586" s="411">
        <v>0.8827893175074184</v>
      </c>
      <c r="M586" s="411">
        <v>674.33333333333337</v>
      </c>
      <c r="N586" s="411">
        <v>25</v>
      </c>
      <c r="O586" s="411">
        <v>16900</v>
      </c>
      <c r="P586" s="493">
        <v>1.4749519986035957</v>
      </c>
      <c r="Q586" s="412">
        <v>676</v>
      </c>
    </row>
    <row r="587" spans="1:17" ht="14.4" customHeight="1" x14ac:dyDescent="0.3">
      <c r="A587" s="407" t="s">
        <v>4467</v>
      </c>
      <c r="B587" s="408" t="s">
        <v>4264</v>
      </c>
      <c r="C587" s="408" t="s">
        <v>4265</v>
      </c>
      <c r="D587" s="408" t="s">
        <v>4372</v>
      </c>
      <c r="E587" s="408" t="s">
        <v>4373</v>
      </c>
      <c r="F587" s="411">
        <v>109</v>
      </c>
      <c r="G587" s="411">
        <v>51557</v>
      </c>
      <c r="H587" s="411">
        <v>1</v>
      </c>
      <c r="I587" s="411">
        <v>473</v>
      </c>
      <c r="J587" s="411">
        <v>110</v>
      </c>
      <c r="K587" s="411">
        <v>52091</v>
      </c>
      <c r="L587" s="411">
        <v>1.0103574684329966</v>
      </c>
      <c r="M587" s="411">
        <v>473.55454545454546</v>
      </c>
      <c r="N587" s="411">
        <v>121</v>
      </c>
      <c r="O587" s="411">
        <v>57475</v>
      </c>
      <c r="P587" s="493">
        <v>1.1147855771282269</v>
      </c>
      <c r="Q587" s="412">
        <v>475</v>
      </c>
    </row>
    <row r="588" spans="1:17" ht="14.4" customHeight="1" x14ac:dyDescent="0.3">
      <c r="A588" s="407" t="s">
        <v>4467</v>
      </c>
      <c r="B588" s="408" t="s">
        <v>4264</v>
      </c>
      <c r="C588" s="408" t="s">
        <v>4265</v>
      </c>
      <c r="D588" s="408" t="s">
        <v>4374</v>
      </c>
      <c r="E588" s="408" t="s">
        <v>4375</v>
      </c>
      <c r="F588" s="411">
        <v>59</v>
      </c>
      <c r="G588" s="411">
        <v>16933</v>
      </c>
      <c r="H588" s="411">
        <v>1</v>
      </c>
      <c r="I588" s="411">
        <v>287</v>
      </c>
      <c r="J588" s="411">
        <v>38</v>
      </c>
      <c r="K588" s="411">
        <v>10931</v>
      </c>
      <c r="L588" s="411">
        <v>0.64554420362605558</v>
      </c>
      <c r="M588" s="411">
        <v>287.65789473684208</v>
      </c>
      <c r="N588" s="411">
        <v>61</v>
      </c>
      <c r="O588" s="411">
        <v>17629</v>
      </c>
      <c r="P588" s="493">
        <v>1.04110317132227</v>
      </c>
      <c r="Q588" s="412">
        <v>289</v>
      </c>
    </row>
    <row r="589" spans="1:17" ht="14.4" customHeight="1" x14ac:dyDescent="0.3">
      <c r="A589" s="407" t="s">
        <v>4467</v>
      </c>
      <c r="B589" s="408" t="s">
        <v>4264</v>
      </c>
      <c r="C589" s="408" t="s">
        <v>4265</v>
      </c>
      <c r="D589" s="408" t="s">
        <v>4376</v>
      </c>
      <c r="E589" s="408" t="s">
        <v>4377</v>
      </c>
      <c r="F589" s="411"/>
      <c r="G589" s="411"/>
      <c r="H589" s="411"/>
      <c r="I589" s="411"/>
      <c r="J589" s="411">
        <v>2</v>
      </c>
      <c r="K589" s="411">
        <v>1620</v>
      </c>
      <c r="L589" s="411"/>
      <c r="M589" s="411">
        <v>810</v>
      </c>
      <c r="N589" s="411">
        <v>1</v>
      </c>
      <c r="O589" s="411">
        <v>812</v>
      </c>
      <c r="P589" s="493"/>
      <c r="Q589" s="412">
        <v>812</v>
      </c>
    </row>
    <row r="590" spans="1:17" ht="14.4" customHeight="1" x14ac:dyDescent="0.3">
      <c r="A590" s="407" t="s">
        <v>4467</v>
      </c>
      <c r="B590" s="408" t="s">
        <v>4264</v>
      </c>
      <c r="C590" s="408" t="s">
        <v>4265</v>
      </c>
      <c r="D590" s="408" t="s">
        <v>4380</v>
      </c>
      <c r="E590" s="408" t="s">
        <v>4381</v>
      </c>
      <c r="F590" s="411">
        <v>110</v>
      </c>
      <c r="G590" s="411">
        <v>18260</v>
      </c>
      <c r="H590" s="411">
        <v>1</v>
      </c>
      <c r="I590" s="411">
        <v>166</v>
      </c>
      <c r="J590" s="411">
        <v>109</v>
      </c>
      <c r="K590" s="411">
        <v>18154</v>
      </c>
      <c r="L590" s="411">
        <v>0.99419496166484123</v>
      </c>
      <c r="M590" s="411">
        <v>166.55045871559633</v>
      </c>
      <c r="N590" s="411">
        <v>121</v>
      </c>
      <c r="O590" s="411">
        <v>20207</v>
      </c>
      <c r="P590" s="493">
        <v>1.1066265060240963</v>
      </c>
      <c r="Q590" s="412">
        <v>167</v>
      </c>
    </row>
    <row r="591" spans="1:17" ht="14.4" customHeight="1" x14ac:dyDescent="0.3">
      <c r="A591" s="407" t="s">
        <v>4467</v>
      </c>
      <c r="B591" s="408" t="s">
        <v>4264</v>
      </c>
      <c r="C591" s="408" t="s">
        <v>4265</v>
      </c>
      <c r="D591" s="408" t="s">
        <v>4384</v>
      </c>
      <c r="E591" s="408" t="s">
        <v>4385</v>
      </c>
      <c r="F591" s="411"/>
      <c r="G591" s="411"/>
      <c r="H591" s="411"/>
      <c r="I591" s="411"/>
      <c r="J591" s="411">
        <v>1</v>
      </c>
      <c r="K591" s="411">
        <v>572</v>
      </c>
      <c r="L591" s="411"/>
      <c r="M591" s="411">
        <v>572</v>
      </c>
      <c r="N591" s="411">
        <v>2</v>
      </c>
      <c r="O591" s="411">
        <v>1146</v>
      </c>
      <c r="P591" s="493"/>
      <c r="Q591" s="412">
        <v>573</v>
      </c>
    </row>
    <row r="592" spans="1:17" ht="14.4" customHeight="1" x14ac:dyDescent="0.3">
      <c r="A592" s="407" t="s">
        <v>4467</v>
      </c>
      <c r="B592" s="408" t="s">
        <v>4264</v>
      </c>
      <c r="C592" s="408" t="s">
        <v>4265</v>
      </c>
      <c r="D592" s="408" t="s">
        <v>4388</v>
      </c>
      <c r="E592" s="408" t="s">
        <v>4389</v>
      </c>
      <c r="F592" s="411">
        <v>5</v>
      </c>
      <c r="G592" s="411">
        <v>925</v>
      </c>
      <c r="H592" s="411">
        <v>1</v>
      </c>
      <c r="I592" s="411">
        <v>185</v>
      </c>
      <c r="J592" s="411"/>
      <c r="K592" s="411"/>
      <c r="L592" s="411"/>
      <c r="M592" s="411"/>
      <c r="N592" s="411">
        <v>1</v>
      </c>
      <c r="O592" s="411">
        <v>186</v>
      </c>
      <c r="P592" s="493">
        <v>0.20108108108108108</v>
      </c>
      <c r="Q592" s="412">
        <v>186</v>
      </c>
    </row>
    <row r="593" spans="1:17" ht="14.4" customHeight="1" x14ac:dyDescent="0.3">
      <c r="A593" s="407" t="s">
        <v>4467</v>
      </c>
      <c r="B593" s="408" t="s">
        <v>4264</v>
      </c>
      <c r="C593" s="408" t="s">
        <v>4265</v>
      </c>
      <c r="D593" s="408" t="s">
        <v>4394</v>
      </c>
      <c r="E593" s="408" t="s">
        <v>4395</v>
      </c>
      <c r="F593" s="411">
        <v>6</v>
      </c>
      <c r="G593" s="411">
        <v>8370</v>
      </c>
      <c r="H593" s="411">
        <v>1</v>
      </c>
      <c r="I593" s="411">
        <v>1395</v>
      </c>
      <c r="J593" s="411">
        <v>7</v>
      </c>
      <c r="K593" s="411">
        <v>9767</v>
      </c>
      <c r="L593" s="411">
        <v>1.166905615292712</v>
      </c>
      <c r="M593" s="411">
        <v>1395.2857142857142</v>
      </c>
      <c r="N593" s="411">
        <v>12</v>
      </c>
      <c r="O593" s="411">
        <v>16764</v>
      </c>
      <c r="P593" s="493">
        <v>2.002867383512545</v>
      </c>
      <c r="Q593" s="412">
        <v>1397</v>
      </c>
    </row>
    <row r="594" spans="1:17" ht="14.4" customHeight="1" x14ac:dyDescent="0.3">
      <c r="A594" s="407" t="s">
        <v>4467</v>
      </c>
      <c r="B594" s="408" t="s">
        <v>4264</v>
      </c>
      <c r="C594" s="408" t="s">
        <v>4265</v>
      </c>
      <c r="D594" s="408" t="s">
        <v>4396</v>
      </c>
      <c r="E594" s="408" t="s">
        <v>4397</v>
      </c>
      <c r="F594" s="411"/>
      <c r="G594" s="411"/>
      <c r="H594" s="411"/>
      <c r="I594" s="411"/>
      <c r="J594" s="411">
        <v>1</v>
      </c>
      <c r="K594" s="411">
        <v>1017</v>
      </c>
      <c r="L594" s="411"/>
      <c r="M594" s="411">
        <v>1017</v>
      </c>
      <c r="N594" s="411"/>
      <c r="O594" s="411"/>
      <c r="P594" s="493"/>
      <c r="Q594" s="412"/>
    </row>
    <row r="595" spans="1:17" ht="14.4" customHeight="1" x14ac:dyDescent="0.3">
      <c r="A595" s="407" t="s">
        <v>4467</v>
      </c>
      <c r="B595" s="408" t="s">
        <v>4264</v>
      </c>
      <c r="C595" s="408" t="s">
        <v>4265</v>
      </c>
      <c r="D595" s="408" t="s">
        <v>4398</v>
      </c>
      <c r="E595" s="408" t="s">
        <v>4399</v>
      </c>
      <c r="F595" s="411">
        <v>1</v>
      </c>
      <c r="G595" s="411">
        <v>188</v>
      </c>
      <c r="H595" s="411">
        <v>1</v>
      </c>
      <c r="I595" s="411">
        <v>188</v>
      </c>
      <c r="J595" s="411">
        <v>1</v>
      </c>
      <c r="K595" s="411">
        <v>188</v>
      </c>
      <c r="L595" s="411">
        <v>1</v>
      </c>
      <c r="M595" s="411">
        <v>188</v>
      </c>
      <c r="N595" s="411">
        <v>5</v>
      </c>
      <c r="O595" s="411">
        <v>945</v>
      </c>
      <c r="P595" s="493">
        <v>5.0265957446808507</v>
      </c>
      <c r="Q595" s="412">
        <v>189</v>
      </c>
    </row>
    <row r="596" spans="1:17" ht="14.4" customHeight="1" x14ac:dyDescent="0.3">
      <c r="A596" s="407" t="s">
        <v>4467</v>
      </c>
      <c r="B596" s="408" t="s">
        <v>4264</v>
      </c>
      <c r="C596" s="408" t="s">
        <v>4265</v>
      </c>
      <c r="D596" s="408" t="s">
        <v>4400</v>
      </c>
      <c r="E596" s="408" t="s">
        <v>4401</v>
      </c>
      <c r="F596" s="411"/>
      <c r="G596" s="411"/>
      <c r="H596" s="411"/>
      <c r="I596" s="411"/>
      <c r="J596" s="411">
        <v>2</v>
      </c>
      <c r="K596" s="411">
        <v>1620</v>
      </c>
      <c r="L596" s="411"/>
      <c r="M596" s="411">
        <v>810</v>
      </c>
      <c r="N596" s="411">
        <v>1</v>
      </c>
      <c r="O596" s="411">
        <v>812</v>
      </c>
      <c r="P596" s="493"/>
      <c r="Q596" s="412">
        <v>812</v>
      </c>
    </row>
    <row r="597" spans="1:17" ht="14.4" customHeight="1" x14ac:dyDescent="0.3">
      <c r="A597" s="407" t="s">
        <v>4468</v>
      </c>
      <c r="B597" s="408" t="s">
        <v>4264</v>
      </c>
      <c r="C597" s="408" t="s">
        <v>4265</v>
      </c>
      <c r="D597" s="408" t="s">
        <v>4290</v>
      </c>
      <c r="E597" s="408" t="s">
        <v>4291</v>
      </c>
      <c r="F597" s="411"/>
      <c r="G597" s="411"/>
      <c r="H597" s="411"/>
      <c r="I597" s="411"/>
      <c r="J597" s="411">
        <v>1</v>
      </c>
      <c r="K597" s="411">
        <v>351</v>
      </c>
      <c r="L597" s="411"/>
      <c r="M597" s="411">
        <v>351</v>
      </c>
      <c r="N597" s="411"/>
      <c r="O597" s="411"/>
      <c r="P597" s="493"/>
      <c r="Q597" s="412"/>
    </row>
    <row r="598" spans="1:17" ht="14.4" customHeight="1" x14ac:dyDescent="0.3">
      <c r="A598" s="407" t="s">
        <v>4469</v>
      </c>
      <c r="B598" s="408" t="s">
        <v>4264</v>
      </c>
      <c r="C598" s="408" t="s">
        <v>4265</v>
      </c>
      <c r="D598" s="408" t="s">
        <v>4266</v>
      </c>
      <c r="E598" s="408" t="s">
        <v>4267</v>
      </c>
      <c r="F598" s="411">
        <v>5</v>
      </c>
      <c r="G598" s="411">
        <v>5900</v>
      </c>
      <c r="H598" s="411">
        <v>1</v>
      </c>
      <c r="I598" s="411">
        <v>1180</v>
      </c>
      <c r="J598" s="411">
        <v>3</v>
      </c>
      <c r="K598" s="411">
        <v>3546</v>
      </c>
      <c r="L598" s="411">
        <v>0.60101694915254233</v>
      </c>
      <c r="M598" s="411">
        <v>1182</v>
      </c>
      <c r="N598" s="411">
        <v>8</v>
      </c>
      <c r="O598" s="411">
        <v>9472</v>
      </c>
      <c r="P598" s="493">
        <v>1.6054237288135593</v>
      </c>
      <c r="Q598" s="412">
        <v>1184</v>
      </c>
    </row>
    <row r="599" spans="1:17" ht="14.4" customHeight="1" x14ac:dyDescent="0.3">
      <c r="A599" s="407" t="s">
        <v>4469</v>
      </c>
      <c r="B599" s="408" t="s">
        <v>4264</v>
      </c>
      <c r="C599" s="408" t="s">
        <v>4265</v>
      </c>
      <c r="D599" s="408" t="s">
        <v>4270</v>
      </c>
      <c r="E599" s="408" t="s">
        <v>4271</v>
      </c>
      <c r="F599" s="411">
        <v>1</v>
      </c>
      <c r="G599" s="411">
        <v>650</v>
      </c>
      <c r="H599" s="411">
        <v>1</v>
      </c>
      <c r="I599" s="411">
        <v>650</v>
      </c>
      <c r="J599" s="411"/>
      <c r="K599" s="411"/>
      <c r="L599" s="411"/>
      <c r="M599" s="411"/>
      <c r="N599" s="411"/>
      <c r="O599" s="411"/>
      <c r="P599" s="493"/>
      <c r="Q599" s="412"/>
    </row>
    <row r="600" spans="1:17" ht="14.4" customHeight="1" x14ac:dyDescent="0.3">
      <c r="A600" s="407" t="s">
        <v>4469</v>
      </c>
      <c r="B600" s="408" t="s">
        <v>4264</v>
      </c>
      <c r="C600" s="408" t="s">
        <v>4265</v>
      </c>
      <c r="D600" s="408" t="s">
        <v>4276</v>
      </c>
      <c r="E600" s="408" t="s">
        <v>4277</v>
      </c>
      <c r="F600" s="411"/>
      <c r="G600" s="411"/>
      <c r="H600" s="411"/>
      <c r="I600" s="411"/>
      <c r="J600" s="411"/>
      <c r="K600" s="411"/>
      <c r="L600" s="411"/>
      <c r="M600" s="411"/>
      <c r="N600" s="411">
        <v>1</v>
      </c>
      <c r="O600" s="411">
        <v>1043</v>
      </c>
      <c r="P600" s="493"/>
      <c r="Q600" s="412">
        <v>1043</v>
      </c>
    </row>
    <row r="601" spans="1:17" ht="14.4" customHeight="1" x14ac:dyDescent="0.3">
      <c r="A601" s="407" t="s">
        <v>4469</v>
      </c>
      <c r="B601" s="408" t="s">
        <v>4264</v>
      </c>
      <c r="C601" s="408" t="s">
        <v>4265</v>
      </c>
      <c r="D601" s="408" t="s">
        <v>4280</v>
      </c>
      <c r="E601" s="408" t="s">
        <v>4281</v>
      </c>
      <c r="F601" s="411"/>
      <c r="G601" s="411"/>
      <c r="H601" s="411"/>
      <c r="I601" s="411"/>
      <c r="J601" s="411"/>
      <c r="K601" s="411"/>
      <c r="L601" s="411"/>
      <c r="M601" s="411"/>
      <c r="N601" s="411">
        <v>1</v>
      </c>
      <c r="O601" s="411">
        <v>203</v>
      </c>
      <c r="P601" s="493"/>
      <c r="Q601" s="412">
        <v>203</v>
      </c>
    </row>
    <row r="602" spans="1:17" ht="14.4" customHeight="1" x14ac:dyDescent="0.3">
      <c r="A602" s="407" t="s">
        <v>4469</v>
      </c>
      <c r="B602" s="408" t="s">
        <v>4264</v>
      </c>
      <c r="C602" s="408" t="s">
        <v>4265</v>
      </c>
      <c r="D602" s="408" t="s">
        <v>4282</v>
      </c>
      <c r="E602" s="408" t="s">
        <v>4283</v>
      </c>
      <c r="F602" s="411"/>
      <c r="G602" s="411"/>
      <c r="H602" s="411"/>
      <c r="I602" s="411"/>
      <c r="J602" s="411"/>
      <c r="K602" s="411"/>
      <c r="L602" s="411"/>
      <c r="M602" s="411"/>
      <c r="N602" s="411">
        <v>1</v>
      </c>
      <c r="O602" s="411">
        <v>812</v>
      </c>
      <c r="P602" s="493"/>
      <c r="Q602" s="412">
        <v>812</v>
      </c>
    </row>
    <row r="603" spans="1:17" ht="14.4" customHeight="1" x14ac:dyDescent="0.3">
      <c r="A603" s="407" t="s">
        <v>4469</v>
      </c>
      <c r="B603" s="408" t="s">
        <v>4264</v>
      </c>
      <c r="C603" s="408" t="s">
        <v>4265</v>
      </c>
      <c r="D603" s="408" t="s">
        <v>4284</v>
      </c>
      <c r="E603" s="408" t="s">
        <v>4285</v>
      </c>
      <c r="F603" s="411"/>
      <c r="G603" s="411"/>
      <c r="H603" s="411"/>
      <c r="I603" s="411"/>
      <c r="J603" s="411"/>
      <c r="K603" s="411"/>
      <c r="L603" s="411"/>
      <c r="M603" s="411"/>
      <c r="N603" s="411">
        <v>1</v>
      </c>
      <c r="O603" s="411">
        <v>812</v>
      </c>
      <c r="P603" s="493"/>
      <c r="Q603" s="412">
        <v>812</v>
      </c>
    </row>
    <row r="604" spans="1:17" ht="14.4" customHeight="1" x14ac:dyDescent="0.3">
      <c r="A604" s="407" t="s">
        <v>4469</v>
      </c>
      <c r="B604" s="408" t="s">
        <v>4264</v>
      </c>
      <c r="C604" s="408" t="s">
        <v>4265</v>
      </c>
      <c r="D604" s="408" t="s">
        <v>4286</v>
      </c>
      <c r="E604" s="408" t="s">
        <v>4287</v>
      </c>
      <c r="F604" s="411">
        <v>64</v>
      </c>
      <c r="G604" s="411">
        <v>10624</v>
      </c>
      <c r="H604" s="411">
        <v>1</v>
      </c>
      <c r="I604" s="411">
        <v>166</v>
      </c>
      <c r="J604" s="411">
        <v>54</v>
      </c>
      <c r="K604" s="411">
        <v>9002</v>
      </c>
      <c r="L604" s="411">
        <v>0.84732680722891562</v>
      </c>
      <c r="M604" s="411">
        <v>166.7037037037037</v>
      </c>
      <c r="N604" s="411">
        <v>61</v>
      </c>
      <c r="O604" s="411">
        <v>10187</v>
      </c>
      <c r="P604" s="493">
        <v>0.95886671686746983</v>
      </c>
      <c r="Q604" s="412">
        <v>167</v>
      </c>
    </row>
    <row r="605" spans="1:17" ht="14.4" customHeight="1" x14ac:dyDescent="0.3">
      <c r="A605" s="407" t="s">
        <v>4469</v>
      </c>
      <c r="B605" s="408" t="s">
        <v>4264</v>
      </c>
      <c r="C605" s="408" t="s">
        <v>4265</v>
      </c>
      <c r="D605" s="408" t="s">
        <v>4288</v>
      </c>
      <c r="E605" s="408" t="s">
        <v>4289</v>
      </c>
      <c r="F605" s="411">
        <v>63</v>
      </c>
      <c r="G605" s="411">
        <v>10836</v>
      </c>
      <c r="H605" s="411">
        <v>1</v>
      </c>
      <c r="I605" s="411">
        <v>172</v>
      </c>
      <c r="J605" s="411">
        <v>55</v>
      </c>
      <c r="K605" s="411">
        <v>9498</v>
      </c>
      <c r="L605" s="411">
        <v>0.87652270210409744</v>
      </c>
      <c r="M605" s="411">
        <v>172.69090909090909</v>
      </c>
      <c r="N605" s="411">
        <v>60</v>
      </c>
      <c r="O605" s="411">
        <v>10380</v>
      </c>
      <c r="P605" s="493">
        <v>0.95791805094130678</v>
      </c>
      <c r="Q605" s="412">
        <v>173</v>
      </c>
    </row>
    <row r="606" spans="1:17" ht="14.4" customHeight="1" x14ac:dyDescent="0.3">
      <c r="A606" s="407" t="s">
        <v>4469</v>
      </c>
      <c r="B606" s="408" t="s">
        <v>4264</v>
      </c>
      <c r="C606" s="408" t="s">
        <v>4265</v>
      </c>
      <c r="D606" s="408" t="s">
        <v>4290</v>
      </c>
      <c r="E606" s="408" t="s">
        <v>4291</v>
      </c>
      <c r="F606" s="411">
        <v>7</v>
      </c>
      <c r="G606" s="411">
        <v>2443</v>
      </c>
      <c r="H606" s="411">
        <v>1</v>
      </c>
      <c r="I606" s="411">
        <v>349</v>
      </c>
      <c r="J606" s="411">
        <v>8</v>
      </c>
      <c r="K606" s="411">
        <v>2798</v>
      </c>
      <c r="L606" s="411">
        <v>1.1453131395824805</v>
      </c>
      <c r="M606" s="411">
        <v>349.75</v>
      </c>
      <c r="N606" s="411">
        <v>16</v>
      </c>
      <c r="O606" s="411">
        <v>5616</v>
      </c>
      <c r="P606" s="493">
        <v>2.2988129349160866</v>
      </c>
      <c r="Q606" s="412">
        <v>351</v>
      </c>
    </row>
    <row r="607" spans="1:17" ht="14.4" customHeight="1" x14ac:dyDescent="0.3">
      <c r="A607" s="407" t="s">
        <v>4469</v>
      </c>
      <c r="B607" s="408" t="s">
        <v>4264</v>
      </c>
      <c r="C607" s="408" t="s">
        <v>4265</v>
      </c>
      <c r="D607" s="408" t="s">
        <v>4417</v>
      </c>
      <c r="E607" s="408" t="s">
        <v>4418</v>
      </c>
      <c r="F607" s="411"/>
      <c r="G607" s="411"/>
      <c r="H607" s="411"/>
      <c r="I607" s="411"/>
      <c r="J607" s="411">
        <v>2</v>
      </c>
      <c r="K607" s="411">
        <v>2074</v>
      </c>
      <c r="L607" s="411"/>
      <c r="M607" s="411">
        <v>1037</v>
      </c>
      <c r="N607" s="411">
        <v>8</v>
      </c>
      <c r="O607" s="411">
        <v>8296</v>
      </c>
      <c r="P607" s="493"/>
      <c r="Q607" s="412">
        <v>1037</v>
      </c>
    </row>
    <row r="608" spans="1:17" ht="14.4" customHeight="1" x14ac:dyDescent="0.3">
      <c r="A608" s="407" t="s">
        <v>4469</v>
      </c>
      <c r="B608" s="408" t="s">
        <v>4264</v>
      </c>
      <c r="C608" s="408" t="s">
        <v>4265</v>
      </c>
      <c r="D608" s="408" t="s">
        <v>4292</v>
      </c>
      <c r="E608" s="408" t="s">
        <v>4293</v>
      </c>
      <c r="F608" s="411">
        <v>7</v>
      </c>
      <c r="G608" s="411">
        <v>1316</v>
      </c>
      <c r="H608" s="411">
        <v>1</v>
      </c>
      <c r="I608" s="411">
        <v>188</v>
      </c>
      <c r="J608" s="411">
        <v>7</v>
      </c>
      <c r="K608" s="411">
        <v>1319</v>
      </c>
      <c r="L608" s="411">
        <v>1.0022796352583587</v>
      </c>
      <c r="M608" s="411">
        <v>188.42857142857142</v>
      </c>
      <c r="N608" s="411">
        <v>16</v>
      </c>
      <c r="O608" s="411">
        <v>3024</v>
      </c>
      <c r="P608" s="493">
        <v>2.2978723404255321</v>
      </c>
      <c r="Q608" s="412">
        <v>189</v>
      </c>
    </row>
    <row r="609" spans="1:17" ht="14.4" customHeight="1" x14ac:dyDescent="0.3">
      <c r="A609" s="407" t="s">
        <v>4469</v>
      </c>
      <c r="B609" s="408" t="s">
        <v>4264</v>
      </c>
      <c r="C609" s="408" t="s">
        <v>4265</v>
      </c>
      <c r="D609" s="408" t="s">
        <v>4294</v>
      </c>
      <c r="E609" s="408" t="s">
        <v>4295</v>
      </c>
      <c r="F609" s="411">
        <v>12</v>
      </c>
      <c r="G609" s="411">
        <v>9852</v>
      </c>
      <c r="H609" s="411">
        <v>1</v>
      </c>
      <c r="I609" s="411">
        <v>821</v>
      </c>
      <c r="J609" s="411">
        <v>14</v>
      </c>
      <c r="K609" s="411">
        <v>11502</v>
      </c>
      <c r="L609" s="411">
        <v>1.1674786845310596</v>
      </c>
      <c r="M609" s="411">
        <v>821.57142857142856</v>
      </c>
      <c r="N609" s="411">
        <v>40</v>
      </c>
      <c r="O609" s="411">
        <v>32880</v>
      </c>
      <c r="P609" s="493">
        <v>3.3373934226552984</v>
      </c>
      <c r="Q609" s="412">
        <v>822</v>
      </c>
    </row>
    <row r="610" spans="1:17" ht="14.4" customHeight="1" x14ac:dyDescent="0.3">
      <c r="A610" s="407" t="s">
        <v>4469</v>
      </c>
      <c r="B610" s="408" t="s">
        <v>4264</v>
      </c>
      <c r="C610" s="408" t="s">
        <v>4265</v>
      </c>
      <c r="D610" s="408" t="s">
        <v>4298</v>
      </c>
      <c r="E610" s="408" t="s">
        <v>4299</v>
      </c>
      <c r="F610" s="411">
        <v>65</v>
      </c>
      <c r="G610" s="411">
        <v>35425</v>
      </c>
      <c r="H610" s="411">
        <v>1</v>
      </c>
      <c r="I610" s="411">
        <v>545</v>
      </c>
      <c r="J610" s="411">
        <v>57</v>
      </c>
      <c r="K610" s="411">
        <v>31104</v>
      </c>
      <c r="L610" s="411">
        <v>0.87802399435426959</v>
      </c>
      <c r="M610" s="411">
        <v>545.68421052631584</v>
      </c>
      <c r="N610" s="411">
        <v>61</v>
      </c>
      <c r="O610" s="411">
        <v>33367</v>
      </c>
      <c r="P610" s="493">
        <v>0.94190543401552573</v>
      </c>
      <c r="Q610" s="412">
        <v>547</v>
      </c>
    </row>
    <row r="611" spans="1:17" ht="14.4" customHeight="1" x14ac:dyDescent="0.3">
      <c r="A611" s="407" t="s">
        <v>4469</v>
      </c>
      <c r="B611" s="408" t="s">
        <v>4264</v>
      </c>
      <c r="C611" s="408" t="s">
        <v>4265</v>
      </c>
      <c r="D611" s="408" t="s">
        <v>4300</v>
      </c>
      <c r="E611" s="408" t="s">
        <v>4301</v>
      </c>
      <c r="F611" s="411">
        <v>5</v>
      </c>
      <c r="G611" s="411">
        <v>3250</v>
      </c>
      <c r="H611" s="411">
        <v>1</v>
      </c>
      <c r="I611" s="411">
        <v>650</v>
      </c>
      <c r="J611" s="411">
        <v>3</v>
      </c>
      <c r="K611" s="411">
        <v>1953</v>
      </c>
      <c r="L611" s="411">
        <v>0.60092307692307689</v>
      </c>
      <c r="M611" s="411">
        <v>651</v>
      </c>
      <c r="N611" s="411">
        <v>5</v>
      </c>
      <c r="O611" s="411">
        <v>3260</v>
      </c>
      <c r="P611" s="493">
        <v>1.003076923076923</v>
      </c>
      <c r="Q611" s="412">
        <v>652</v>
      </c>
    </row>
    <row r="612" spans="1:17" ht="14.4" customHeight="1" x14ac:dyDescent="0.3">
      <c r="A612" s="407" t="s">
        <v>4469</v>
      </c>
      <c r="B612" s="408" t="s">
        <v>4264</v>
      </c>
      <c r="C612" s="408" t="s">
        <v>4265</v>
      </c>
      <c r="D612" s="408" t="s">
        <v>4302</v>
      </c>
      <c r="E612" s="408" t="s">
        <v>4303</v>
      </c>
      <c r="F612" s="411">
        <v>5</v>
      </c>
      <c r="G612" s="411">
        <v>3250</v>
      </c>
      <c r="H612" s="411">
        <v>1</v>
      </c>
      <c r="I612" s="411">
        <v>650</v>
      </c>
      <c r="J612" s="411">
        <v>3</v>
      </c>
      <c r="K612" s="411">
        <v>1953</v>
      </c>
      <c r="L612" s="411">
        <v>0.60092307692307689</v>
      </c>
      <c r="M612" s="411">
        <v>651</v>
      </c>
      <c r="N612" s="411">
        <v>5</v>
      </c>
      <c r="O612" s="411">
        <v>3260</v>
      </c>
      <c r="P612" s="493">
        <v>1.003076923076923</v>
      </c>
      <c r="Q612" s="412">
        <v>652</v>
      </c>
    </row>
    <row r="613" spans="1:17" ht="14.4" customHeight="1" x14ac:dyDescent="0.3">
      <c r="A613" s="407" t="s">
        <v>4469</v>
      </c>
      <c r="B613" s="408" t="s">
        <v>4264</v>
      </c>
      <c r="C613" s="408" t="s">
        <v>4265</v>
      </c>
      <c r="D613" s="408" t="s">
        <v>4304</v>
      </c>
      <c r="E613" s="408" t="s">
        <v>4305</v>
      </c>
      <c r="F613" s="411">
        <v>14</v>
      </c>
      <c r="G613" s="411">
        <v>9436</v>
      </c>
      <c r="H613" s="411">
        <v>1</v>
      </c>
      <c r="I613" s="411">
        <v>674</v>
      </c>
      <c r="J613" s="411">
        <v>9</v>
      </c>
      <c r="K613" s="411">
        <v>6073</v>
      </c>
      <c r="L613" s="411">
        <v>0.64359898261975412</v>
      </c>
      <c r="M613" s="411">
        <v>674.77777777777783</v>
      </c>
      <c r="N613" s="411">
        <v>17</v>
      </c>
      <c r="O613" s="411">
        <v>11492</v>
      </c>
      <c r="P613" s="493">
        <v>1.2178889359898262</v>
      </c>
      <c r="Q613" s="412">
        <v>676</v>
      </c>
    </row>
    <row r="614" spans="1:17" ht="14.4" customHeight="1" x14ac:dyDescent="0.3">
      <c r="A614" s="407" t="s">
        <v>4469</v>
      </c>
      <c r="B614" s="408" t="s">
        <v>4264</v>
      </c>
      <c r="C614" s="408" t="s">
        <v>4265</v>
      </c>
      <c r="D614" s="408" t="s">
        <v>4306</v>
      </c>
      <c r="E614" s="408" t="s">
        <v>4307</v>
      </c>
      <c r="F614" s="411">
        <v>5</v>
      </c>
      <c r="G614" s="411">
        <v>2545</v>
      </c>
      <c r="H614" s="411">
        <v>1</v>
      </c>
      <c r="I614" s="411">
        <v>509</v>
      </c>
      <c r="J614" s="411">
        <v>2</v>
      </c>
      <c r="K614" s="411">
        <v>1019</v>
      </c>
      <c r="L614" s="411">
        <v>0.40039292730844794</v>
      </c>
      <c r="M614" s="411">
        <v>509.5</v>
      </c>
      <c r="N614" s="411"/>
      <c r="O614" s="411"/>
      <c r="P614" s="493"/>
      <c r="Q614" s="412"/>
    </row>
    <row r="615" spans="1:17" ht="14.4" customHeight="1" x14ac:dyDescent="0.3">
      <c r="A615" s="407" t="s">
        <v>4469</v>
      </c>
      <c r="B615" s="408" t="s">
        <v>4264</v>
      </c>
      <c r="C615" s="408" t="s">
        <v>4265</v>
      </c>
      <c r="D615" s="408" t="s">
        <v>4308</v>
      </c>
      <c r="E615" s="408" t="s">
        <v>4309</v>
      </c>
      <c r="F615" s="411">
        <v>5</v>
      </c>
      <c r="G615" s="411">
        <v>2095</v>
      </c>
      <c r="H615" s="411">
        <v>1</v>
      </c>
      <c r="I615" s="411">
        <v>419</v>
      </c>
      <c r="J615" s="411">
        <v>2</v>
      </c>
      <c r="K615" s="411">
        <v>839</v>
      </c>
      <c r="L615" s="411">
        <v>0.40047732696897376</v>
      </c>
      <c r="M615" s="411">
        <v>419.5</v>
      </c>
      <c r="N615" s="411"/>
      <c r="O615" s="411"/>
      <c r="P615" s="493"/>
      <c r="Q615" s="412"/>
    </row>
    <row r="616" spans="1:17" ht="14.4" customHeight="1" x14ac:dyDescent="0.3">
      <c r="A616" s="407" t="s">
        <v>4469</v>
      </c>
      <c r="B616" s="408" t="s">
        <v>4264</v>
      </c>
      <c r="C616" s="408" t="s">
        <v>4265</v>
      </c>
      <c r="D616" s="408" t="s">
        <v>4310</v>
      </c>
      <c r="E616" s="408" t="s">
        <v>4311</v>
      </c>
      <c r="F616" s="411">
        <v>68</v>
      </c>
      <c r="G616" s="411">
        <v>23392</v>
      </c>
      <c r="H616" s="411">
        <v>1</v>
      </c>
      <c r="I616" s="411">
        <v>344</v>
      </c>
      <c r="J616" s="411">
        <v>57</v>
      </c>
      <c r="K616" s="411">
        <v>19686</v>
      </c>
      <c r="L616" s="411">
        <v>0.84156976744186052</v>
      </c>
      <c r="M616" s="411">
        <v>345.36842105263156</v>
      </c>
      <c r="N616" s="411">
        <v>64</v>
      </c>
      <c r="O616" s="411">
        <v>22208</v>
      </c>
      <c r="P616" s="493">
        <v>0.94938440492476062</v>
      </c>
      <c r="Q616" s="412">
        <v>347</v>
      </c>
    </row>
    <row r="617" spans="1:17" ht="14.4" customHeight="1" x14ac:dyDescent="0.3">
      <c r="A617" s="407" t="s">
        <v>4469</v>
      </c>
      <c r="B617" s="408" t="s">
        <v>4264</v>
      </c>
      <c r="C617" s="408" t="s">
        <v>4265</v>
      </c>
      <c r="D617" s="408" t="s">
        <v>4312</v>
      </c>
      <c r="E617" s="408" t="s">
        <v>4313</v>
      </c>
      <c r="F617" s="411">
        <v>1</v>
      </c>
      <c r="G617" s="411">
        <v>217</v>
      </c>
      <c r="H617" s="411">
        <v>1</v>
      </c>
      <c r="I617" s="411">
        <v>217</v>
      </c>
      <c r="J617" s="411">
        <v>1</v>
      </c>
      <c r="K617" s="411">
        <v>218</v>
      </c>
      <c r="L617" s="411">
        <v>1.0046082949308757</v>
      </c>
      <c r="M617" s="411">
        <v>218</v>
      </c>
      <c r="N617" s="411">
        <v>4</v>
      </c>
      <c r="O617" s="411">
        <v>876</v>
      </c>
      <c r="P617" s="493">
        <v>4.0368663594470044</v>
      </c>
      <c r="Q617" s="412">
        <v>219</v>
      </c>
    </row>
    <row r="618" spans="1:17" ht="14.4" customHeight="1" x14ac:dyDescent="0.3">
      <c r="A618" s="407" t="s">
        <v>4469</v>
      </c>
      <c r="B618" s="408" t="s">
        <v>4264</v>
      </c>
      <c r="C618" s="408" t="s">
        <v>4265</v>
      </c>
      <c r="D618" s="408" t="s">
        <v>4316</v>
      </c>
      <c r="E618" s="408" t="s">
        <v>4317</v>
      </c>
      <c r="F618" s="411">
        <v>9</v>
      </c>
      <c r="G618" s="411">
        <v>1305</v>
      </c>
      <c r="H618" s="411">
        <v>1</v>
      </c>
      <c r="I618" s="411">
        <v>145</v>
      </c>
      <c r="J618" s="411">
        <v>2</v>
      </c>
      <c r="K618" s="411">
        <v>294</v>
      </c>
      <c r="L618" s="411">
        <v>0.22528735632183908</v>
      </c>
      <c r="M618" s="411">
        <v>147</v>
      </c>
      <c r="N618" s="411">
        <v>2</v>
      </c>
      <c r="O618" s="411">
        <v>296</v>
      </c>
      <c r="P618" s="493">
        <v>0.2268199233716475</v>
      </c>
      <c r="Q618" s="412">
        <v>148</v>
      </c>
    </row>
    <row r="619" spans="1:17" ht="14.4" customHeight="1" x14ac:dyDescent="0.3">
      <c r="A619" s="407" t="s">
        <v>4469</v>
      </c>
      <c r="B619" s="408" t="s">
        <v>4264</v>
      </c>
      <c r="C619" s="408" t="s">
        <v>4265</v>
      </c>
      <c r="D619" s="408" t="s">
        <v>4318</v>
      </c>
      <c r="E619" s="408" t="s">
        <v>4319</v>
      </c>
      <c r="F619" s="411">
        <v>6</v>
      </c>
      <c r="G619" s="411">
        <v>1422</v>
      </c>
      <c r="H619" s="411">
        <v>1</v>
      </c>
      <c r="I619" s="411">
        <v>237</v>
      </c>
      <c r="J619" s="411">
        <v>8</v>
      </c>
      <c r="K619" s="411">
        <v>1900</v>
      </c>
      <c r="L619" s="411">
        <v>1.3361462728551337</v>
      </c>
      <c r="M619" s="411">
        <v>237.5</v>
      </c>
      <c r="N619" s="411">
        <v>26</v>
      </c>
      <c r="O619" s="411">
        <v>6188</v>
      </c>
      <c r="P619" s="493">
        <v>4.3516174402250352</v>
      </c>
      <c r="Q619" s="412">
        <v>238</v>
      </c>
    </row>
    <row r="620" spans="1:17" ht="14.4" customHeight="1" x14ac:dyDescent="0.3">
      <c r="A620" s="407" t="s">
        <v>4469</v>
      </c>
      <c r="B620" s="408" t="s">
        <v>4264</v>
      </c>
      <c r="C620" s="408" t="s">
        <v>4265</v>
      </c>
      <c r="D620" s="408" t="s">
        <v>4320</v>
      </c>
      <c r="E620" s="408" t="s">
        <v>4321</v>
      </c>
      <c r="F620" s="411">
        <v>62</v>
      </c>
      <c r="G620" s="411">
        <v>6820</v>
      </c>
      <c r="H620" s="411">
        <v>1</v>
      </c>
      <c r="I620" s="411">
        <v>110</v>
      </c>
      <c r="J620" s="411">
        <v>56</v>
      </c>
      <c r="K620" s="411">
        <v>6199</v>
      </c>
      <c r="L620" s="411">
        <v>0.90894428152492668</v>
      </c>
      <c r="M620" s="411">
        <v>110.69642857142857</v>
      </c>
      <c r="N620" s="411">
        <v>60</v>
      </c>
      <c r="O620" s="411">
        <v>6660</v>
      </c>
      <c r="P620" s="493">
        <v>0.97653958944281527</v>
      </c>
      <c r="Q620" s="412">
        <v>111</v>
      </c>
    </row>
    <row r="621" spans="1:17" ht="14.4" customHeight="1" x14ac:dyDescent="0.3">
      <c r="A621" s="407" t="s">
        <v>4469</v>
      </c>
      <c r="B621" s="408" t="s">
        <v>4264</v>
      </c>
      <c r="C621" s="408" t="s">
        <v>4265</v>
      </c>
      <c r="D621" s="408" t="s">
        <v>4322</v>
      </c>
      <c r="E621" s="408" t="s">
        <v>4323</v>
      </c>
      <c r="F621" s="411"/>
      <c r="G621" s="411"/>
      <c r="H621" s="411"/>
      <c r="I621" s="411"/>
      <c r="J621" s="411"/>
      <c r="K621" s="411"/>
      <c r="L621" s="411"/>
      <c r="M621" s="411"/>
      <c r="N621" s="411">
        <v>1</v>
      </c>
      <c r="O621" s="411">
        <v>329</v>
      </c>
      <c r="P621" s="493"/>
      <c r="Q621" s="412">
        <v>329</v>
      </c>
    </row>
    <row r="622" spans="1:17" ht="14.4" customHeight="1" x14ac:dyDescent="0.3">
      <c r="A622" s="407" t="s">
        <v>4469</v>
      </c>
      <c r="B622" s="408" t="s">
        <v>4264</v>
      </c>
      <c r="C622" s="408" t="s">
        <v>4265</v>
      </c>
      <c r="D622" s="408" t="s">
        <v>4324</v>
      </c>
      <c r="E622" s="408" t="s">
        <v>4325</v>
      </c>
      <c r="F622" s="411">
        <v>5</v>
      </c>
      <c r="G622" s="411">
        <v>1550</v>
      </c>
      <c r="H622" s="411">
        <v>1</v>
      </c>
      <c r="I622" s="411">
        <v>310</v>
      </c>
      <c r="J622" s="411">
        <v>3</v>
      </c>
      <c r="K622" s="411">
        <v>933</v>
      </c>
      <c r="L622" s="411">
        <v>0.60193548387096774</v>
      </c>
      <c r="M622" s="411">
        <v>311</v>
      </c>
      <c r="N622" s="411">
        <v>5</v>
      </c>
      <c r="O622" s="411">
        <v>1555</v>
      </c>
      <c r="P622" s="493">
        <v>1.0032258064516129</v>
      </c>
      <c r="Q622" s="412">
        <v>311</v>
      </c>
    </row>
    <row r="623" spans="1:17" ht="14.4" customHeight="1" x14ac:dyDescent="0.3">
      <c r="A623" s="407" t="s">
        <v>4469</v>
      </c>
      <c r="B623" s="408" t="s">
        <v>4264</v>
      </c>
      <c r="C623" s="408" t="s">
        <v>4265</v>
      </c>
      <c r="D623" s="408" t="s">
        <v>4328</v>
      </c>
      <c r="E623" s="408" t="s">
        <v>4329</v>
      </c>
      <c r="F623" s="411">
        <v>11</v>
      </c>
      <c r="G623" s="411">
        <v>176</v>
      </c>
      <c r="H623" s="411">
        <v>1</v>
      </c>
      <c r="I623" s="411">
        <v>16</v>
      </c>
      <c r="J623" s="411"/>
      <c r="K623" s="411"/>
      <c r="L623" s="411"/>
      <c r="M623" s="411"/>
      <c r="N623" s="411">
        <v>3</v>
      </c>
      <c r="O623" s="411">
        <v>48</v>
      </c>
      <c r="P623" s="493">
        <v>0.27272727272727271</v>
      </c>
      <c r="Q623" s="412">
        <v>16</v>
      </c>
    </row>
    <row r="624" spans="1:17" ht="14.4" customHeight="1" x14ac:dyDescent="0.3">
      <c r="A624" s="407" t="s">
        <v>4469</v>
      </c>
      <c r="B624" s="408" t="s">
        <v>4264</v>
      </c>
      <c r="C624" s="408" t="s">
        <v>4265</v>
      </c>
      <c r="D624" s="408" t="s">
        <v>4332</v>
      </c>
      <c r="E624" s="408" t="s">
        <v>4333</v>
      </c>
      <c r="F624" s="411">
        <v>53</v>
      </c>
      <c r="G624" s="411">
        <v>18444</v>
      </c>
      <c r="H624" s="411">
        <v>1</v>
      </c>
      <c r="I624" s="411">
        <v>348</v>
      </c>
      <c r="J624" s="411">
        <v>12</v>
      </c>
      <c r="K624" s="411">
        <v>4188</v>
      </c>
      <c r="L624" s="411">
        <v>0.22706571242680545</v>
      </c>
      <c r="M624" s="411">
        <v>349</v>
      </c>
      <c r="N624" s="411">
        <v>38</v>
      </c>
      <c r="O624" s="411">
        <v>13262</v>
      </c>
      <c r="P624" s="493">
        <v>0.71904142268488402</v>
      </c>
      <c r="Q624" s="412">
        <v>349</v>
      </c>
    </row>
    <row r="625" spans="1:17" ht="14.4" customHeight="1" x14ac:dyDescent="0.3">
      <c r="A625" s="407" t="s">
        <v>4469</v>
      </c>
      <c r="B625" s="408" t="s">
        <v>4264</v>
      </c>
      <c r="C625" s="408" t="s">
        <v>4265</v>
      </c>
      <c r="D625" s="408" t="s">
        <v>4336</v>
      </c>
      <c r="E625" s="408" t="s">
        <v>4337</v>
      </c>
      <c r="F625" s="411">
        <v>1</v>
      </c>
      <c r="G625" s="411">
        <v>147</v>
      </c>
      <c r="H625" s="411">
        <v>1</v>
      </c>
      <c r="I625" s="411">
        <v>147</v>
      </c>
      <c r="J625" s="411">
        <v>2</v>
      </c>
      <c r="K625" s="411">
        <v>296</v>
      </c>
      <c r="L625" s="411">
        <v>2.0136054421768708</v>
      </c>
      <c r="M625" s="411">
        <v>148</v>
      </c>
      <c r="N625" s="411">
        <v>1</v>
      </c>
      <c r="O625" s="411">
        <v>148</v>
      </c>
      <c r="P625" s="493">
        <v>1.0068027210884354</v>
      </c>
      <c r="Q625" s="412">
        <v>148</v>
      </c>
    </row>
    <row r="626" spans="1:17" ht="14.4" customHeight="1" x14ac:dyDescent="0.3">
      <c r="A626" s="407" t="s">
        <v>4469</v>
      </c>
      <c r="B626" s="408" t="s">
        <v>4264</v>
      </c>
      <c r="C626" s="408" t="s">
        <v>4265</v>
      </c>
      <c r="D626" s="408" t="s">
        <v>4340</v>
      </c>
      <c r="E626" s="408" t="s">
        <v>4341</v>
      </c>
      <c r="F626" s="411">
        <v>6</v>
      </c>
      <c r="G626" s="411">
        <v>1758</v>
      </c>
      <c r="H626" s="411">
        <v>1</v>
      </c>
      <c r="I626" s="411">
        <v>293</v>
      </c>
      <c r="J626" s="411">
        <v>7</v>
      </c>
      <c r="K626" s="411">
        <v>2054</v>
      </c>
      <c r="L626" s="411">
        <v>1.1683731513083049</v>
      </c>
      <c r="M626" s="411">
        <v>293.42857142857144</v>
      </c>
      <c r="N626" s="411">
        <v>16</v>
      </c>
      <c r="O626" s="411">
        <v>4704</v>
      </c>
      <c r="P626" s="493">
        <v>2.675767918088737</v>
      </c>
      <c r="Q626" s="412">
        <v>294</v>
      </c>
    </row>
    <row r="627" spans="1:17" ht="14.4" customHeight="1" x14ac:dyDescent="0.3">
      <c r="A627" s="407" t="s">
        <v>4469</v>
      </c>
      <c r="B627" s="408" t="s">
        <v>4264</v>
      </c>
      <c r="C627" s="408" t="s">
        <v>4265</v>
      </c>
      <c r="D627" s="408" t="s">
        <v>4342</v>
      </c>
      <c r="E627" s="408" t="s">
        <v>4343</v>
      </c>
      <c r="F627" s="411">
        <v>61</v>
      </c>
      <c r="G627" s="411">
        <v>12444</v>
      </c>
      <c r="H627" s="411">
        <v>1</v>
      </c>
      <c r="I627" s="411">
        <v>204</v>
      </c>
      <c r="J627" s="411">
        <v>56</v>
      </c>
      <c r="K627" s="411">
        <v>11500</v>
      </c>
      <c r="L627" s="411">
        <v>0.92414014786242371</v>
      </c>
      <c r="M627" s="411">
        <v>205.35714285714286</v>
      </c>
      <c r="N627" s="411">
        <v>60</v>
      </c>
      <c r="O627" s="411">
        <v>12420</v>
      </c>
      <c r="P627" s="493">
        <v>0.99807135969141758</v>
      </c>
      <c r="Q627" s="412">
        <v>207</v>
      </c>
    </row>
    <row r="628" spans="1:17" ht="14.4" customHeight="1" x14ac:dyDescent="0.3">
      <c r="A628" s="407" t="s">
        <v>4469</v>
      </c>
      <c r="B628" s="408" t="s">
        <v>4264</v>
      </c>
      <c r="C628" s="408" t="s">
        <v>4265</v>
      </c>
      <c r="D628" s="408" t="s">
        <v>4344</v>
      </c>
      <c r="E628" s="408" t="s">
        <v>4345</v>
      </c>
      <c r="F628" s="411">
        <v>62</v>
      </c>
      <c r="G628" s="411">
        <v>2356</v>
      </c>
      <c r="H628" s="411">
        <v>1</v>
      </c>
      <c r="I628" s="411">
        <v>38</v>
      </c>
      <c r="J628" s="411">
        <v>55</v>
      </c>
      <c r="K628" s="411">
        <v>2129</v>
      </c>
      <c r="L628" s="411">
        <v>0.90365025466893034</v>
      </c>
      <c r="M628" s="411">
        <v>38.709090909090911</v>
      </c>
      <c r="N628" s="411">
        <v>59</v>
      </c>
      <c r="O628" s="411">
        <v>2301</v>
      </c>
      <c r="P628" s="493">
        <v>0.97665534804753817</v>
      </c>
      <c r="Q628" s="412">
        <v>39</v>
      </c>
    </row>
    <row r="629" spans="1:17" ht="14.4" customHeight="1" x14ac:dyDescent="0.3">
      <c r="A629" s="407" t="s">
        <v>4469</v>
      </c>
      <c r="B629" s="408" t="s">
        <v>4264</v>
      </c>
      <c r="C629" s="408" t="s">
        <v>4265</v>
      </c>
      <c r="D629" s="408" t="s">
        <v>4346</v>
      </c>
      <c r="E629" s="408" t="s">
        <v>4347</v>
      </c>
      <c r="F629" s="411"/>
      <c r="G629" s="411"/>
      <c r="H629" s="411"/>
      <c r="I629" s="411"/>
      <c r="J629" s="411">
        <v>1</v>
      </c>
      <c r="K629" s="411">
        <v>4993</v>
      </c>
      <c r="L629" s="411"/>
      <c r="M629" s="411">
        <v>4993</v>
      </c>
      <c r="N629" s="411"/>
      <c r="O629" s="411"/>
      <c r="P629" s="493"/>
      <c r="Q629" s="412"/>
    </row>
    <row r="630" spans="1:17" ht="14.4" customHeight="1" x14ac:dyDescent="0.3">
      <c r="A630" s="407" t="s">
        <v>4469</v>
      </c>
      <c r="B630" s="408" t="s">
        <v>4264</v>
      </c>
      <c r="C630" s="408" t="s">
        <v>4265</v>
      </c>
      <c r="D630" s="408" t="s">
        <v>4348</v>
      </c>
      <c r="E630" s="408" t="s">
        <v>4349</v>
      </c>
      <c r="F630" s="411">
        <v>64</v>
      </c>
      <c r="G630" s="411">
        <v>10816</v>
      </c>
      <c r="H630" s="411">
        <v>1</v>
      </c>
      <c r="I630" s="411">
        <v>169</v>
      </c>
      <c r="J630" s="411">
        <v>54</v>
      </c>
      <c r="K630" s="411">
        <v>9164</v>
      </c>
      <c r="L630" s="411">
        <v>0.84726331360946749</v>
      </c>
      <c r="M630" s="411">
        <v>169.7037037037037</v>
      </c>
      <c r="N630" s="411">
        <v>61</v>
      </c>
      <c r="O630" s="411">
        <v>10370</v>
      </c>
      <c r="P630" s="493">
        <v>0.9587647928994083</v>
      </c>
      <c r="Q630" s="412">
        <v>170</v>
      </c>
    </row>
    <row r="631" spans="1:17" ht="14.4" customHeight="1" x14ac:dyDescent="0.3">
      <c r="A631" s="407" t="s">
        <v>4469</v>
      </c>
      <c r="B631" s="408" t="s">
        <v>4264</v>
      </c>
      <c r="C631" s="408" t="s">
        <v>4265</v>
      </c>
      <c r="D631" s="408" t="s">
        <v>4350</v>
      </c>
      <c r="E631" s="408" t="s">
        <v>4351</v>
      </c>
      <c r="F631" s="411">
        <v>1</v>
      </c>
      <c r="G631" s="411">
        <v>324</v>
      </c>
      <c r="H631" s="411">
        <v>1</v>
      </c>
      <c r="I631" s="411">
        <v>324</v>
      </c>
      <c r="J631" s="411"/>
      <c r="K631" s="411"/>
      <c r="L631" s="411"/>
      <c r="M631" s="411"/>
      <c r="N631" s="411"/>
      <c r="O631" s="411"/>
      <c r="P631" s="493"/>
      <c r="Q631" s="412"/>
    </row>
    <row r="632" spans="1:17" ht="14.4" customHeight="1" x14ac:dyDescent="0.3">
      <c r="A632" s="407" t="s">
        <v>4469</v>
      </c>
      <c r="B632" s="408" t="s">
        <v>4264</v>
      </c>
      <c r="C632" s="408" t="s">
        <v>4265</v>
      </c>
      <c r="D632" s="408" t="s">
        <v>4352</v>
      </c>
      <c r="E632" s="408" t="s">
        <v>4353</v>
      </c>
      <c r="F632" s="411">
        <v>6</v>
      </c>
      <c r="G632" s="411">
        <v>4116</v>
      </c>
      <c r="H632" s="411">
        <v>1</v>
      </c>
      <c r="I632" s="411">
        <v>686</v>
      </c>
      <c r="J632" s="411">
        <v>4</v>
      </c>
      <c r="K632" s="411">
        <v>2747</v>
      </c>
      <c r="L632" s="411">
        <v>0.66739552964042759</v>
      </c>
      <c r="M632" s="411">
        <v>686.75</v>
      </c>
      <c r="N632" s="411">
        <v>6</v>
      </c>
      <c r="O632" s="411">
        <v>4128</v>
      </c>
      <c r="P632" s="493">
        <v>1.0029154518950438</v>
      </c>
      <c r="Q632" s="412">
        <v>688</v>
      </c>
    </row>
    <row r="633" spans="1:17" ht="14.4" customHeight="1" x14ac:dyDescent="0.3">
      <c r="A633" s="407" t="s">
        <v>4469</v>
      </c>
      <c r="B633" s="408" t="s">
        <v>4264</v>
      </c>
      <c r="C633" s="408" t="s">
        <v>4265</v>
      </c>
      <c r="D633" s="408" t="s">
        <v>4354</v>
      </c>
      <c r="E633" s="408" t="s">
        <v>4355</v>
      </c>
      <c r="F633" s="411">
        <v>81</v>
      </c>
      <c r="G633" s="411">
        <v>28107</v>
      </c>
      <c r="H633" s="411">
        <v>1</v>
      </c>
      <c r="I633" s="411">
        <v>347</v>
      </c>
      <c r="J633" s="411">
        <v>66</v>
      </c>
      <c r="K633" s="411">
        <v>22946</v>
      </c>
      <c r="L633" s="411">
        <v>0.81638026114491047</v>
      </c>
      <c r="M633" s="411">
        <v>347.66666666666669</v>
      </c>
      <c r="N633" s="411">
        <v>79</v>
      </c>
      <c r="O633" s="411">
        <v>27492</v>
      </c>
      <c r="P633" s="493">
        <v>0.97811932970434412</v>
      </c>
      <c r="Q633" s="412">
        <v>348</v>
      </c>
    </row>
    <row r="634" spans="1:17" ht="14.4" customHeight="1" x14ac:dyDescent="0.3">
      <c r="A634" s="407" t="s">
        <v>4469</v>
      </c>
      <c r="B634" s="408" t="s">
        <v>4264</v>
      </c>
      <c r="C634" s="408" t="s">
        <v>4265</v>
      </c>
      <c r="D634" s="408" t="s">
        <v>4356</v>
      </c>
      <c r="E634" s="408" t="s">
        <v>4357</v>
      </c>
      <c r="F634" s="411">
        <v>64</v>
      </c>
      <c r="G634" s="411">
        <v>11008</v>
      </c>
      <c r="H634" s="411">
        <v>1</v>
      </c>
      <c r="I634" s="411">
        <v>172</v>
      </c>
      <c r="J634" s="411">
        <v>54</v>
      </c>
      <c r="K634" s="411">
        <v>9326</v>
      </c>
      <c r="L634" s="411">
        <v>0.84720203488372092</v>
      </c>
      <c r="M634" s="411">
        <v>172.7037037037037</v>
      </c>
      <c r="N634" s="411">
        <v>59</v>
      </c>
      <c r="O634" s="411">
        <v>10207</v>
      </c>
      <c r="P634" s="493">
        <v>0.92723473837209303</v>
      </c>
      <c r="Q634" s="412">
        <v>173</v>
      </c>
    </row>
    <row r="635" spans="1:17" ht="14.4" customHeight="1" x14ac:dyDescent="0.3">
      <c r="A635" s="407" t="s">
        <v>4469</v>
      </c>
      <c r="B635" s="408" t="s">
        <v>4264</v>
      </c>
      <c r="C635" s="408" t="s">
        <v>4265</v>
      </c>
      <c r="D635" s="408" t="s">
        <v>4358</v>
      </c>
      <c r="E635" s="408" t="s">
        <v>4359</v>
      </c>
      <c r="F635" s="411">
        <v>4</v>
      </c>
      <c r="G635" s="411">
        <v>1596</v>
      </c>
      <c r="H635" s="411">
        <v>1</v>
      </c>
      <c r="I635" s="411">
        <v>399</v>
      </c>
      <c r="J635" s="411">
        <v>8</v>
      </c>
      <c r="K635" s="411">
        <v>3200</v>
      </c>
      <c r="L635" s="411">
        <v>2.0050125313283207</v>
      </c>
      <c r="M635" s="411">
        <v>400</v>
      </c>
      <c r="N635" s="411">
        <v>4</v>
      </c>
      <c r="O635" s="411">
        <v>1600</v>
      </c>
      <c r="P635" s="493">
        <v>1.0025062656641603</v>
      </c>
      <c r="Q635" s="412">
        <v>400</v>
      </c>
    </row>
    <row r="636" spans="1:17" ht="14.4" customHeight="1" x14ac:dyDescent="0.3">
      <c r="A636" s="407" t="s">
        <v>4469</v>
      </c>
      <c r="B636" s="408" t="s">
        <v>4264</v>
      </c>
      <c r="C636" s="408" t="s">
        <v>4265</v>
      </c>
      <c r="D636" s="408" t="s">
        <v>4360</v>
      </c>
      <c r="E636" s="408" t="s">
        <v>4361</v>
      </c>
      <c r="F636" s="411">
        <v>5</v>
      </c>
      <c r="G636" s="411">
        <v>3250</v>
      </c>
      <c r="H636" s="411">
        <v>1</v>
      </c>
      <c r="I636" s="411">
        <v>650</v>
      </c>
      <c r="J636" s="411">
        <v>3</v>
      </c>
      <c r="K636" s="411">
        <v>1953</v>
      </c>
      <c r="L636" s="411">
        <v>0.60092307692307689</v>
      </c>
      <c r="M636" s="411">
        <v>651</v>
      </c>
      <c r="N636" s="411">
        <v>5</v>
      </c>
      <c r="O636" s="411">
        <v>3260</v>
      </c>
      <c r="P636" s="493">
        <v>1.003076923076923</v>
      </c>
      <c r="Q636" s="412">
        <v>652</v>
      </c>
    </row>
    <row r="637" spans="1:17" ht="14.4" customHeight="1" x14ac:dyDescent="0.3">
      <c r="A637" s="407" t="s">
        <v>4469</v>
      </c>
      <c r="B637" s="408" t="s">
        <v>4264</v>
      </c>
      <c r="C637" s="408" t="s">
        <v>4265</v>
      </c>
      <c r="D637" s="408" t="s">
        <v>4362</v>
      </c>
      <c r="E637" s="408" t="s">
        <v>4363</v>
      </c>
      <c r="F637" s="411">
        <v>5</v>
      </c>
      <c r="G637" s="411">
        <v>3250</v>
      </c>
      <c r="H637" s="411">
        <v>1</v>
      </c>
      <c r="I637" s="411">
        <v>650</v>
      </c>
      <c r="J637" s="411">
        <v>3</v>
      </c>
      <c r="K637" s="411">
        <v>1953</v>
      </c>
      <c r="L637" s="411">
        <v>0.60092307692307689</v>
      </c>
      <c r="M637" s="411">
        <v>651</v>
      </c>
      <c r="N637" s="411">
        <v>5</v>
      </c>
      <c r="O637" s="411">
        <v>3260</v>
      </c>
      <c r="P637" s="493">
        <v>1.003076923076923</v>
      </c>
      <c r="Q637" s="412">
        <v>652</v>
      </c>
    </row>
    <row r="638" spans="1:17" ht="14.4" customHeight="1" x14ac:dyDescent="0.3">
      <c r="A638" s="407" t="s">
        <v>4469</v>
      </c>
      <c r="B638" s="408" t="s">
        <v>4264</v>
      </c>
      <c r="C638" s="408" t="s">
        <v>4265</v>
      </c>
      <c r="D638" s="408" t="s">
        <v>4366</v>
      </c>
      <c r="E638" s="408" t="s">
        <v>4367</v>
      </c>
      <c r="F638" s="411">
        <v>3</v>
      </c>
      <c r="G638" s="411">
        <v>315</v>
      </c>
      <c r="H638" s="411">
        <v>1</v>
      </c>
      <c r="I638" s="411">
        <v>105</v>
      </c>
      <c r="J638" s="411"/>
      <c r="K638" s="411"/>
      <c r="L638" s="411"/>
      <c r="M638" s="411"/>
      <c r="N638" s="411"/>
      <c r="O638" s="411"/>
      <c r="P638" s="493"/>
      <c r="Q638" s="412"/>
    </row>
    <row r="639" spans="1:17" ht="14.4" customHeight="1" x14ac:dyDescent="0.3">
      <c r="A639" s="407" t="s">
        <v>4469</v>
      </c>
      <c r="B639" s="408" t="s">
        <v>4264</v>
      </c>
      <c r="C639" s="408" t="s">
        <v>4265</v>
      </c>
      <c r="D639" s="408" t="s">
        <v>4368</v>
      </c>
      <c r="E639" s="408" t="s">
        <v>4369</v>
      </c>
      <c r="F639" s="411">
        <v>63</v>
      </c>
      <c r="G639" s="411">
        <v>43470</v>
      </c>
      <c r="H639" s="411">
        <v>1</v>
      </c>
      <c r="I639" s="411">
        <v>690</v>
      </c>
      <c r="J639" s="411">
        <v>55</v>
      </c>
      <c r="K639" s="411">
        <v>37989</v>
      </c>
      <c r="L639" s="411">
        <v>0.87391304347826082</v>
      </c>
      <c r="M639" s="411">
        <v>690.70909090909095</v>
      </c>
      <c r="N639" s="411">
        <v>59</v>
      </c>
      <c r="O639" s="411">
        <v>40828</v>
      </c>
      <c r="P639" s="493">
        <v>0.93922245226593049</v>
      </c>
      <c r="Q639" s="412">
        <v>692</v>
      </c>
    </row>
    <row r="640" spans="1:17" ht="14.4" customHeight="1" x14ac:dyDescent="0.3">
      <c r="A640" s="407" t="s">
        <v>4469</v>
      </c>
      <c r="B640" s="408" t="s">
        <v>4264</v>
      </c>
      <c r="C640" s="408" t="s">
        <v>4265</v>
      </c>
      <c r="D640" s="408" t="s">
        <v>4370</v>
      </c>
      <c r="E640" s="408" t="s">
        <v>4371</v>
      </c>
      <c r="F640" s="411">
        <v>14</v>
      </c>
      <c r="G640" s="411">
        <v>9436</v>
      </c>
      <c r="H640" s="411">
        <v>1</v>
      </c>
      <c r="I640" s="411">
        <v>674</v>
      </c>
      <c r="J640" s="411">
        <v>9</v>
      </c>
      <c r="K640" s="411">
        <v>6073</v>
      </c>
      <c r="L640" s="411">
        <v>0.64359898261975412</v>
      </c>
      <c r="M640" s="411">
        <v>674.77777777777783</v>
      </c>
      <c r="N640" s="411">
        <v>17</v>
      </c>
      <c r="O640" s="411">
        <v>11492</v>
      </c>
      <c r="P640" s="493">
        <v>1.2178889359898262</v>
      </c>
      <c r="Q640" s="412">
        <v>676</v>
      </c>
    </row>
    <row r="641" spans="1:17" ht="14.4" customHeight="1" x14ac:dyDescent="0.3">
      <c r="A641" s="407" t="s">
        <v>4469</v>
      </c>
      <c r="B641" s="408" t="s">
        <v>4264</v>
      </c>
      <c r="C641" s="408" t="s">
        <v>4265</v>
      </c>
      <c r="D641" s="408" t="s">
        <v>4372</v>
      </c>
      <c r="E641" s="408" t="s">
        <v>4373</v>
      </c>
      <c r="F641" s="411">
        <v>64</v>
      </c>
      <c r="G641" s="411">
        <v>30272</v>
      </c>
      <c r="H641" s="411">
        <v>1</v>
      </c>
      <c r="I641" s="411">
        <v>473</v>
      </c>
      <c r="J641" s="411">
        <v>57</v>
      </c>
      <c r="K641" s="411">
        <v>27000</v>
      </c>
      <c r="L641" s="411">
        <v>0.8919133192389006</v>
      </c>
      <c r="M641" s="411">
        <v>473.68421052631578</v>
      </c>
      <c r="N641" s="411">
        <v>61</v>
      </c>
      <c r="O641" s="411">
        <v>28975</v>
      </c>
      <c r="P641" s="493">
        <v>0.95715512684989434</v>
      </c>
      <c r="Q641" s="412">
        <v>475</v>
      </c>
    </row>
    <row r="642" spans="1:17" ht="14.4" customHeight="1" x14ac:dyDescent="0.3">
      <c r="A642" s="407" t="s">
        <v>4469</v>
      </c>
      <c r="B642" s="408" t="s">
        <v>4264</v>
      </c>
      <c r="C642" s="408" t="s">
        <v>4265</v>
      </c>
      <c r="D642" s="408" t="s">
        <v>4374</v>
      </c>
      <c r="E642" s="408" t="s">
        <v>4375</v>
      </c>
      <c r="F642" s="411">
        <v>5</v>
      </c>
      <c r="G642" s="411">
        <v>1435</v>
      </c>
      <c r="H642" s="411">
        <v>1</v>
      </c>
      <c r="I642" s="411">
        <v>287</v>
      </c>
      <c r="J642" s="411">
        <v>2</v>
      </c>
      <c r="K642" s="411">
        <v>575</v>
      </c>
      <c r="L642" s="411">
        <v>0.40069686411149824</v>
      </c>
      <c r="M642" s="411">
        <v>287.5</v>
      </c>
      <c r="N642" s="411"/>
      <c r="O642" s="411"/>
      <c r="P642" s="493"/>
      <c r="Q642" s="412"/>
    </row>
    <row r="643" spans="1:17" ht="14.4" customHeight="1" x14ac:dyDescent="0.3">
      <c r="A643" s="407" t="s">
        <v>4469</v>
      </c>
      <c r="B643" s="408" t="s">
        <v>4264</v>
      </c>
      <c r="C643" s="408" t="s">
        <v>4265</v>
      </c>
      <c r="D643" s="408" t="s">
        <v>4376</v>
      </c>
      <c r="E643" s="408" t="s">
        <v>4377</v>
      </c>
      <c r="F643" s="411"/>
      <c r="G643" s="411"/>
      <c r="H643" s="411"/>
      <c r="I643" s="411"/>
      <c r="J643" s="411"/>
      <c r="K643" s="411"/>
      <c r="L643" s="411"/>
      <c r="M643" s="411"/>
      <c r="N643" s="411">
        <v>1</v>
      </c>
      <c r="O643" s="411">
        <v>812</v>
      </c>
      <c r="P643" s="493"/>
      <c r="Q643" s="412">
        <v>812</v>
      </c>
    </row>
    <row r="644" spans="1:17" ht="14.4" customHeight="1" x14ac:dyDescent="0.3">
      <c r="A644" s="407" t="s">
        <v>4469</v>
      </c>
      <c r="B644" s="408" t="s">
        <v>4264</v>
      </c>
      <c r="C644" s="408" t="s">
        <v>4265</v>
      </c>
      <c r="D644" s="408" t="s">
        <v>4380</v>
      </c>
      <c r="E644" s="408" t="s">
        <v>4381</v>
      </c>
      <c r="F644" s="411">
        <v>63</v>
      </c>
      <c r="G644" s="411">
        <v>10458</v>
      </c>
      <c r="H644" s="411">
        <v>1</v>
      </c>
      <c r="I644" s="411">
        <v>166</v>
      </c>
      <c r="J644" s="411">
        <v>55</v>
      </c>
      <c r="K644" s="411">
        <v>9168</v>
      </c>
      <c r="L644" s="411">
        <v>0.87664945496270796</v>
      </c>
      <c r="M644" s="411">
        <v>166.69090909090909</v>
      </c>
      <c r="N644" s="411">
        <v>60</v>
      </c>
      <c r="O644" s="411">
        <v>10020</v>
      </c>
      <c r="P644" s="493">
        <v>0.95811818703384966</v>
      </c>
      <c r="Q644" s="412">
        <v>167</v>
      </c>
    </row>
    <row r="645" spans="1:17" ht="14.4" customHeight="1" x14ac:dyDescent="0.3">
      <c r="A645" s="407" t="s">
        <v>4469</v>
      </c>
      <c r="B645" s="408" t="s">
        <v>4264</v>
      </c>
      <c r="C645" s="408" t="s">
        <v>4265</v>
      </c>
      <c r="D645" s="408" t="s">
        <v>4384</v>
      </c>
      <c r="E645" s="408" t="s">
        <v>4385</v>
      </c>
      <c r="F645" s="411">
        <v>1</v>
      </c>
      <c r="G645" s="411">
        <v>572</v>
      </c>
      <c r="H645" s="411">
        <v>1</v>
      </c>
      <c r="I645" s="411">
        <v>572</v>
      </c>
      <c r="J645" s="411">
        <v>2</v>
      </c>
      <c r="K645" s="411">
        <v>1146</v>
      </c>
      <c r="L645" s="411">
        <v>2.0034965034965033</v>
      </c>
      <c r="M645" s="411">
        <v>573</v>
      </c>
      <c r="N645" s="411">
        <v>1</v>
      </c>
      <c r="O645" s="411">
        <v>573</v>
      </c>
      <c r="P645" s="493">
        <v>1.0017482517482517</v>
      </c>
      <c r="Q645" s="412">
        <v>573</v>
      </c>
    </row>
    <row r="646" spans="1:17" ht="14.4" customHeight="1" x14ac:dyDescent="0.3">
      <c r="A646" s="407" t="s">
        <v>4469</v>
      </c>
      <c r="B646" s="408" t="s">
        <v>4264</v>
      </c>
      <c r="C646" s="408" t="s">
        <v>4265</v>
      </c>
      <c r="D646" s="408" t="s">
        <v>4388</v>
      </c>
      <c r="E646" s="408" t="s">
        <v>4389</v>
      </c>
      <c r="F646" s="411">
        <v>7</v>
      </c>
      <c r="G646" s="411">
        <v>1295</v>
      </c>
      <c r="H646" s="411">
        <v>1</v>
      </c>
      <c r="I646" s="411">
        <v>185</v>
      </c>
      <c r="J646" s="411">
        <v>7</v>
      </c>
      <c r="K646" s="411">
        <v>1298</v>
      </c>
      <c r="L646" s="411">
        <v>1.0023166023166024</v>
      </c>
      <c r="M646" s="411">
        <v>185.42857142857142</v>
      </c>
      <c r="N646" s="411">
        <v>16</v>
      </c>
      <c r="O646" s="411">
        <v>2976</v>
      </c>
      <c r="P646" s="493">
        <v>2.298069498069498</v>
      </c>
      <c r="Q646" s="412">
        <v>186</v>
      </c>
    </row>
    <row r="647" spans="1:17" ht="14.4" customHeight="1" x14ac:dyDescent="0.3">
      <c r="A647" s="407" t="s">
        <v>4469</v>
      </c>
      <c r="B647" s="408" t="s">
        <v>4264</v>
      </c>
      <c r="C647" s="408" t="s">
        <v>4265</v>
      </c>
      <c r="D647" s="408" t="s">
        <v>4390</v>
      </c>
      <c r="E647" s="408" t="s">
        <v>4391</v>
      </c>
      <c r="F647" s="411">
        <v>74</v>
      </c>
      <c r="G647" s="411">
        <v>42476</v>
      </c>
      <c r="H647" s="411">
        <v>1</v>
      </c>
      <c r="I647" s="411">
        <v>574</v>
      </c>
      <c r="J647" s="411">
        <v>56</v>
      </c>
      <c r="K647" s="411">
        <v>32178</v>
      </c>
      <c r="L647" s="411">
        <v>0.75755720877672095</v>
      </c>
      <c r="M647" s="411">
        <v>574.60714285714289</v>
      </c>
      <c r="N647" s="411">
        <v>164</v>
      </c>
      <c r="O647" s="411">
        <v>94300</v>
      </c>
      <c r="P647" s="493">
        <v>2.2200772200772199</v>
      </c>
      <c r="Q647" s="412">
        <v>575</v>
      </c>
    </row>
    <row r="648" spans="1:17" ht="14.4" customHeight="1" x14ac:dyDescent="0.3">
      <c r="A648" s="407" t="s">
        <v>4469</v>
      </c>
      <c r="B648" s="408" t="s">
        <v>4264</v>
      </c>
      <c r="C648" s="408" t="s">
        <v>4265</v>
      </c>
      <c r="D648" s="408" t="s">
        <v>4394</v>
      </c>
      <c r="E648" s="408" t="s">
        <v>4395</v>
      </c>
      <c r="F648" s="411">
        <v>5</v>
      </c>
      <c r="G648" s="411">
        <v>6975</v>
      </c>
      <c r="H648" s="411">
        <v>1</v>
      </c>
      <c r="I648" s="411">
        <v>1395</v>
      </c>
      <c r="J648" s="411">
        <v>3</v>
      </c>
      <c r="K648" s="411">
        <v>4188</v>
      </c>
      <c r="L648" s="411">
        <v>0.60043010752688175</v>
      </c>
      <c r="M648" s="411">
        <v>1396</v>
      </c>
      <c r="N648" s="411">
        <v>5</v>
      </c>
      <c r="O648" s="411">
        <v>6985</v>
      </c>
      <c r="P648" s="493">
        <v>1.0014336917562725</v>
      </c>
      <c r="Q648" s="412">
        <v>1397</v>
      </c>
    </row>
    <row r="649" spans="1:17" ht="14.4" customHeight="1" x14ac:dyDescent="0.3">
      <c r="A649" s="407" t="s">
        <v>4469</v>
      </c>
      <c r="B649" s="408" t="s">
        <v>4264</v>
      </c>
      <c r="C649" s="408" t="s">
        <v>4265</v>
      </c>
      <c r="D649" s="408" t="s">
        <v>4398</v>
      </c>
      <c r="E649" s="408" t="s">
        <v>4399</v>
      </c>
      <c r="F649" s="411"/>
      <c r="G649" s="411"/>
      <c r="H649" s="411"/>
      <c r="I649" s="411"/>
      <c r="J649" s="411">
        <v>1</v>
      </c>
      <c r="K649" s="411">
        <v>189</v>
      </c>
      <c r="L649" s="411"/>
      <c r="M649" s="411">
        <v>189</v>
      </c>
      <c r="N649" s="411"/>
      <c r="O649" s="411"/>
      <c r="P649" s="493"/>
      <c r="Q649" s="412"/>
    </row>
    <row r="650" spans="1:17" ht="14.4" customHeight="1" x14ac:dyDescent="0.3">
      <c r="A650" s="407" t="s">
        <v>4469</v>
      </c>
      <c r="B650" s="408" t="s">
        <v>4264</v>
      </c>
      <c r="C650" s="408" t="s">
        <v>4265</v>
      </c>
      <c r="D650" s="408" t="s">
        <v>4400</v>
      </c>
      <c r="E650" s="408" t="s">
        <v>4401</v>
      </c>
      <c r="F650" s="411"/>
      <c r="G650" s="411"/>
      <c r="H650" s="411"/>
      <c r="I650" s="411"/>
      <c r="J650" s="411"/>
      <c r="K650" s="411"/>
      <c r="L650" s="411"/>
      <c r="M650" s="411"/>
      <c r="N650" s="411">
        <v>1</v>
      </c>
      <c r="O650" s="411">
        <v>812</v>
      </c>
      <c r="P650" s="493"/>
      <c r="Q650" s="412">
        <v>812</v>
      </c>
    </row>
    <row r="651" spans="1:17" ht="14.4" customHeight="1" x14ac:dyDescent="0.3">
      <c r="A651" s="407" t="s">
        <v>4469</v>
      </c>
      <c r="B651" s="408" t="s">
        <v>4264</v>
      </c>
      <c r="C651" s="408" t="s">
        <v>4265</v>
      </c>
      <c r="D651" s="408" t="s">
        <v>4406</v>
      </c>
      <c r="E651" s="408" t="s">
        <v>4323</v>
      </c>
      <c r="F651" s="411"/>
      <c r="G651" s="411"/>
      <c r="H651" s="411"/>
      <c r="I651" s="411"/>
      <c r="J651" s="411"/>
      <c r="K651" s="411"/>
      <c r="L651" s="411"/>
      <c r="M651" s="411"/>
      <c r="N651" s="411">
        <v>1</v>
      </c>
      <c r="O651" s="411">
        <v>2425</v>
      </c>
      <c r="P651" s="493"/>
      <c r="Q651" s="412">
        <v>2425</v>
      </c>
    </row>
    <row r="652" spans="1:17" ht="14.4" customHeight="1" x14ac:dyDescent="0.3">
      <c r="A652" s="407" t="s">
        <v>4470</v>
      </c>
      <c r="B652" s="408" t="s">
        <v>4264</v>
      </c>
      <c r="C652" s="408" t="s">
        <v>4265</v>
      </c>
      <c r="D652" s="408" t="s">
        <v>4266</v>
      </c>
      <c r="E652" s="408" t="s">
        <v>4267</v>
      </c>
      <c r="F652" s="411"/>
      <c r="G652" s="411"/>
      <c r="H652" s="411"/>
      <c r="I652" s="411"/>
      <c r="J652" s="411"/>
      <c r="K652" s="411"/>
      <c r="L652" s="411"/>
      <c r="M652" s="411"/>
      <c r="N652" s="411">
        <v>1</v>
      </c>
      <c r="O652" s="411">
        <v>1184</v>
      </c>
      <c r="P652" s="493"/>
      <c r="Q652" s="412">
        <v>1184</v>
      </c>
    </row>
    <row r="653" spans="1:17" ht="14.4" customHeight="1" x14ac:dyDescent="0.3">
      <c r="A653" s="407" t="s">
        <v>4470</v>
      </c>
      <c r="B653" s="408" t="s">
        <v>4264</v>
      </c>
      <c r="C653" s="408" t="s">
        <v>4265</v>
      </c>
      <c r="D653" s="408" t="s">
        <v>4274</v>
      </c>
      <c r="E653" s="408" t="s">
        <v>4275</v>
      </c>
      <c r="F653" s="411">
        <v>1</v>
      </c>
      <c r="G653" s="411">
        <v>989</v>
      </c>
      <c r="H653" s="411">
        <v>1</v>
      </c>
      <c r="I653" s="411">
        <v>989</v>
      </c>
      <c r="J653" s="411"/>
      <c r="K653" s="411"/>
      <c r="L653" s="411"/>
      <c r="M653" s="411"/>
      <c r="N653" s="411"/>
      <c r="O653" s="411"/>
      <c r="P653" s="493"/>
      <c r="Q653" s="412"/>
    </row>
    <row r="654" spans="1:17" ht="14.4" customHeight="1" x14ac:dyDescent="0.3">
      <c r="A654" s="407" t="s">
        <v>4470</v>
      </c>
      <c r="B654" s="408" t="s">
        <v>4264</v>
      </c>
      <c r="C654" s="408" t="s">
        <v>4265</v>
      </c>
      <c r="D654" s="408" t="s">
        <v>4278</v>
      </c>
      <c r="E654" s="408" t="s">
        <v>4279</v>
      </c>
      <c r="F654" s="411">
        <v>3</v>
      </c>
      <c r="G654" s="411">
        <v>2478</v>
      </c>
      <c r="H654" s="411">
        <v>1</v>
      </c>
      <c r="I654" s="411">
        <v>826</v>
      </c>
      <c r="J654" s="411"/>
      <c r="K654" s="411"/>
      <c r="L654" s="411"/>
      <c r="M654" s="411"/>
      <c r="N654" s="411">
        <v>2</v>
      </c>
      <c r="O654" s="411">
        <v>1662</v>
      </c>
      <c r="P654" s="493">
        <v>0.67070217917675545</v>
      </c>
      <c r="Q654" s="412">
        <v>831</v>
      </c>
    </row>
    <row r="655" spans="1:17" ht="14.4" customHeight="1" x14ac:dyDescent="0.3">
      <c r="A655" s="407" t="s">
        <v>4470</v>
      </c>
      <c r="B655" s="408" t="s">
        <v>4264</v>
      </c>
      <c r="C655" s="408" t="s">
        <v>4265</v>
      </c>
      <c r="D655" s="408" t="s">
        <v>4288</v>
      </c>
      <c r="E655" s="408" t="s">
        <v>4289</v>
      </c>
      <c r="F655" s="411">
        <v>1</v>
      </c>
      <c r="G655" s="411">
        <v>172</v>
      </c>
      <c r="H655" s="411">
        <v>1</v>
      </c>
      <c r="I655" s="411">
        <v>172</v>
      </c>
      <c r="J655" s="411"/>
      <c r="K655" s="411"/>
      <c r="L655" s="411"/>
      <c r="M655" s="411"/>
      <c r="N655" s="411"/>
      <c r="O655" s="411"/>
      <c r="P655" s="493"/>
      <c r="Q655" s="412"/>
    </row>
    <row r="656" spans="1:17" ht="14.4" customHeight="1" x14ac:dyDescent="0.3">
      <c r="A656" s="407" t="s">
        <v>4470</v>
      </c>
      <c r="B656" s="408" t="s">
        <v>4264</v>
      </c>
      <c r="C656" s="408" t="s">
        <v>4265</v>
      </c>
      <c r="D656" s="408" t="s">
        <v>4417</v>
      </c>
      <c r="E656" s="408" t="s">
        <v>4418</v>
      </c>
      <c r="F656" s="411"/>
      <c r="G656" s="411"/>
      <c r="H656" s="411"/>
      <c r="I656" s="411"/>
      <c r="J656" s="411"/>
      <c r="K656" s="411"/>
      <c r="L656" s="411"/>
      <c r="M656" s="411"/>
      <c r="N656" s="411">
        <v>2</v>
      </c>
      <c r="O656" s="411">
        <v>2074</v>
      </c>
      <c r="P656" s="493"/>
      <c r="Q656" s="412">
        <v>1037</v>
      </c>
    </row>
    <row r="657" spans="1:17" ht="14.4" customHeight="1" x14ac:dyDescent="0.3">
      <c r="A657" s="407" t="s">
        <v>4470</v>
      </c>
      <c r="B657" s="408" t="s">
        <v>4264</v>
      </c>
      <c r="C657" s="408" t="s">
        <v>4265</v>
      </c>
      <c r="D657" s="408" t="s">
        <v>4298</v>
      </c>
      <c r="E657" s="408" t="s">
        <v>4299</v>
      </c>
      <c r="F657" s="411">
        <v>1</v>
      </c>
      <c r="G657" s="411">
        <v>545</v>
      </c>
      <c r="H657" s="411">
        <v>1</v>
      </c>
      <c r="I657" s="411">
        <v>545</v>
      </c>
      <c r="J657" s="411"/>
      <c r="K657" s="411"/>
      <c r="L657" s="411"/>
      <c r="M657" s="411"/>
      <c r="N657" s="411">
        <v>1</v>
      </c>
      <c r="O657" s="411">
        <v>547</v>
      </c>
      <c r="P657" s="493">
        <v>1.0036697247706421</v>
      </c>
      <c r="Q657" s="412">
        <v>547</v>
      </c>
    </row>
    <row r="658" spans="1:17" ht="14.4" customHeight="1" x14ac:dyDescent="0.3">
      <c r="A658" s="407" t="s">
        <v>4470</v>
      </c>
      <c r="B658" s="408" t="s">
        <v>4264</v>
      </c>
      <c r="C658" s="408" t="s">
        <v>4265</v>
      </c>
      <c r="D658" s="408" t="s">
        <v>4310</v>
      </c>
      <c r="E658" s="408" t="s">
        <v>4311</v>
      </c>
      <c r="F658" s="411">
        <v>1</v>
      </c>
      <c r="G658" s="411">
        <v>344</v>
      </c>
      <c r="H658" s="411">
        <v>1</v>
      </c>
      <c r="I658" s="411">
        <v>344</v>
      </c>
      <c r="J658" s="411">
        <v>1</v>
      </c>
      <c r="K658" s="411">
        <v>346</v>
      </c>
      <c r="L658" s="411">
        <v>1.0058139534883721</v>
      </c>
      <c r="M658" s="411">
        <v>346</v>
      </c>
      <c r="N658" s="411">
        <v>2</v>
      </c>
      <c r="O658" s="411">
        <v>694</v>
      </c>
      <c r="P658" s="493">
        <v>2.0174418604651163</v>
      </c>
      <c r="Q658" s="412">
        <v>347</v>
      </c>
    </row>
    <row r="659" spans="1:17" ht="14.4" customHeight="1" x14ac:dyDescent="0.3">
      <c r="A659" s="407" t="s">
        <v>4470</v>
      </c>
      <c r="B659" s="408" t="s">
        <v>4264</v>
      </c>
      <c r="C659" s="408" t="s">
        <v>4265</v>
      </c>
      <c r="D659" s="408" t="s">
        <v>4312</v>
      </c>
      <c r="E659" s="408" t="s">
        <v>4313</v>
      </c>
      <c r="F659" s="411"/>
      <c r="G659" s="411"/>
      <c r="H659" s="411"/>
      <c r="I659" s="411"/>
      <c r="J659" s="411"/>
      <c r="K659" s="411"/>
      <c r="L659" s="411"/>
      <c r="M659" s="411"/>
      <c r="N659" s="411">
        <v>1</v>
      </c>
      <c r="O659" s="411">
        <v>219</v>
      </c>
      <c r="P659" s="493"/>
      <c r="Q659" s="412">
        <v>219</v>
      </c>
    </row>
    <row r="660" spans="1:17" ht="14.4" customHeight="1" x14ac:dyDescent="0.3">
      <c r="A660" s="407" t="s">
        <v>4470</v>
      </c>
      <c r="B660" s="408" t="s">
        <v>4264</v>
      </c>
      <c r="C660" s="408" t="s">
        <v>4265</v>
      </c>
      <c r="D660" s="408" t="s">
        <v>4320</v>
      </c>
      <c r="E660" s="408" t="s">
        <v>4321</v>
      </c>
      <c r="F660" s="411"/>
      <c r="G660" s="411"/>
      <c r="H660" s="411"/>
      <c r="I660" s="411"/>
      <c r="J660" s="411">
        <v>1</v>
      </c>
      <c r="K660" s="411">
        <v>111</v>
      </c>
      <c r="L660" s="411"/>
      <c r="M660" s="411">
        <v>111</v>
      </c>
      <c r="N660" s="411">
        <v>1</v>
      </c>
      <c r="O660" s="411">
        <v>111</v>
      </c>
      <c r="P660" s="493"/>
      <c r="Q660" s="412">
        <v>111</v>
      </c>
    </row>
    <row r="661" spans="1:17" ht="14.4" customHeight="1" x14ac:dyDescent="0.3">
      <c r="A661" s="407" t="s">
        <v>4470</v>
      </c>
      <c r="B661" s="408" t="s">
        <v>4264</v>
      </c>
      <c r="C661" s="408" t="s">
        <v>4265</v>
      </c>
      <c r="D661" s="408" t="s">
        <v>4322</v>
      </c>
      <c r="E661" s="408" t="s">
        <v>4323</v>
      </c>
      <c r="F661" s="411">
        <v>2</v>
      </c>
      <c r="G661" s="411">
        <v>656</v>
      </c>
      <c r="H661" s="411">
        <v>1</v>
      </c>
      <c r="I661" s="411">
        <v>328</v>
      </c>
      <c r="J661" s="411"/>
      <c r="K661" s="411"/>
      <c r="L661" s="411"/>
      <c r="M661" s="411"/>
      <c r="N661" s="411"/>
      <c r="O661" s="411"/>
      <c r="P661" s="493"/>
      <c r="Q661" s="412"/>
    </row>
    <row r="662" spans="1:17" ht="14.4" customHeight="1" x14ac:dyDescent="0.3">
      <c r="A662" s="407" t="s">
        <v>4470</v>
      </c>
      <c r="B662" s="408" t="s">
        <v>4264</v>
      </c>
      <c r="C662" s="408" t="s">
        <v>4265</v>
      </c>
      <c r="D662" s="408" t="s">
        <v>4328</v>
      </c>
      <c r="E662" s="408" t="s">
        <v>4329</v>
      </c>
      <c r="F662" s="411">
        <v>1</v>
      </c>
      <c r="G662" s="411">
        <v>16</v>
      </c>
      <c r="H662" s="411">
        <v>1</v>
      </c>
      <c r="I662" s="411">
        <v>16</v>
      </c>
      <c r="J662" s="411">
        <v>1</v>
      </c>
      <c r="K662" s="411">
        <v>16</v>
      </c>
      <c r="L662" s="411">
        <v>1</v>
      </c>
      <c r="M662" s="411">
        <v>16</v>
      </c>
      <c r="N662" s="411">
        <v>1</v>
      </c>
      <c r="O662" s="411">
        <v>16</v>
      </c>
      <c r="P662" s="493">
        <v>1</v>
      </c>
      <c r="Q662" s="412">
        <v>16</v>
      </c>
    </row>
    <row r="663" spans="1:17" ht="14.4" customHeight="1" x14ac:dyDescent="0.3">
      <c r="A663" s="407" t="s">
        <v>4470</v>
      </c>
      <c r="B663" s="408" t="s">
        <v>4264</v>
      </c>
      <c r="C663" s="408" t="s">
        <v>4265</v>
      </c>
      <c r="D663" s="408" t="s">
        <v>4342</v>
      </c>
      <c r="E663" s="408" t="s">
        <v>4343</v>
      </c>
      <c r="F663" s="411">
        <v>1</v>
      </c>
      <c r="G663" s="411">
        <v>204</v>
      </c>
      <c r="H663" s="411">
        <v>1</v>
      </c>
      <c r="I663" s="411">
        <v>204</v>
      </c>
      <c r="J663" s="411">
        <v>1</v>
      </c>
      <c r="K663" s="411">
        <v>206</v>
      </c>
      <c r="L663" s="411">
        <v>1.0098039215686274</v>
      </c>
      <c r="M663" s="411">
        <v>206</v>
      </c>
      <c r="N663" s="411">
        <v>1</v>
      </c>
      <c r="O663" s="411">
        <v>207</v>
      </c>
      <c r="P663" s="493">
        <v>1.0147058823529411</v>
      </c>
      <c r="Q663" s="412">
        <v>207</v>
      </c>
    </row>
    <row r="664" spans="1:17" ht="14.4" customHeight="1" x14ac:dyDescent="0.3">
      <c r="A664" s="407" t="s">
        <v>4470</v>
      </c>
      <c r="B664" s="408" t="s">
        <v>4264</v>
      </c>
      <c r="C664" s="408" t="s">
        <v>4265</v>
      </c>
      <c r="D664" s="408" t="s">
        <v>4344</v>
      </c>
      <c r="E664" s="408" t="s">
        <v>4345</v>
      </c>
      <c r="F664" s="411">
        <v>1</v>
      </c>
      <c r="G664" s="411">
        <v>38</v>
      </c>
      <c r="H664" s="411">
        <v>1</v>
      </c>
      <c r="I664" s="411">
        <v>38</v>
      </c>
      <c r="J664" s="411"/>
      <c r="K664" s="411"/>
      <c r="L664" s="411"/>
      <c r="M664" s="411"/>
      <c r="N664" s="411"/>
      <c r="O664" s="411"/>
      <c r="P664" s="493"/>
      <c r="Q664" s="412"/>
    </row>
    <row r="665" spans="1:17" ht="14.4" customHeight="1" x14ac:dyDescent="0.3">
      <c r="A665" s="407" t="s">
        <v>4470</v>
      </c>
      <c r="B665" s="408" t="s">
        <v>4264</v>
      </c>
      <c r="C665" s="408" t="s">
        <v>4265</v>
      </c>
      <c r="D665" s="408" t="s">
        <v>4358</v>
      </c>
      <c r="E665" s="408" t="s">
        <v>4359</v>
      </c>
      <c r="F665" s="411"/>
      <c r="G665" s="411"/>
      <c r="H665" s="411"/>
      <c r="I665" s="411"/>
      <c r="J665" s="411"/>
      <c r="K665" s="411"/>
      <c r="L665" s="411"/>
      <c r="M665" s="411"/>
      <c r="N665" s="411">
        <v>4</v>
      </c>
      <c r="O665" s="411">
        <v>1600</v>
      </c>
      <c r="P665" s="493"/>
      <c r="Q665" s="412">
        <v>400</v>
      </c>
    </row>
    <row r="666" spans="1:17" ht="14.4" customHeight="1" x14ac:dyDescent="0.3">
      <c r="A666" s="407" t="s">
        <v>4470</v>
      </c>
      <c r="B666" s="408" t="s">
        <v>4264</v>
      </c>
      <c r="C666" s="408" t="s">
        <v>4265</v>
      </c>
      <c r="D666" s="408" t="s">
        <v>4372</v>
      </c>
      <c r="E666" s="408" t="s">
        <v>4373</v>
      </c>
      <c r="F666" s="411">
        <v>1</v>
      </c>
      <c r="G666" s="411">
        <v>473</v>
      </c>
      <c r="H666" s="411">
        <v>1</v>
      </c>
      <c r="I666" s="411">
        <v>473</v>
      </c>
      <c r="J666" s="411"/>
      <c r="K666" s="411"/>
      <c r="L666" s="411"/>
      <c r="M666" s="411"/>
      <c r="N666" s="411">
        <v>1</v>
      </c>
      <c r="O666" s="411">
        <v>475</v>
      </c>
      <c r="P666" s="493">
        <v>1.0042283298097252</v>
      </c>
      <c r="Q666" s="412">
        <v>475</v>
      </c>
    </row>
    <row r="667" spans="1:17" ht="14.4" customHeight="1" x14ac:dyDescent="0.3">
      <c r="A667" s="407" t="s">
        <v>4470</v>
      </c>
      <c r="B667" s="408" t="s">
        <v>4264</v>
      </c>
      <c r="C667" s="408" t="s">
        <v>4265</v>
      </c>
      <c r="D667" s="408" t="s">
        <v>4380</v>
      </c>
      <c r="E667" s="408" t="s">
        <v>4381</v>
      </c>
      <c r="F667" s="411">
        <v>1</v>
      </c>
      <c r="G667" s="411">
        <v>166</v>
      </c>
      <c r="H667" s="411">
        <v>1</v>
      </c>
      <c r="I667" s="411">
        <v>166</v>
      </c>
      <c r="J667" s="411"/>
      <c r="K667" s="411"/>
      <c r="L667" s="411"/>
      <c r="M667" s="411"/>
      <c r="N667" s="411"/>
      <c r="O667" s="411"/>
      <c r="P667" s="493"/>
      <c r="Q667" s="412"/>
    </row>
    <row r="668" spans="1:17" ht="14.4" customHeight="1" x14ac:dyDescent="0.3">
      <c r="A668" s="407" t="s">
        <v>4470</v>
      </c>
      <c r="B668" s="408" t="s">
        <v>4264</v>
      </c>
      <c r="C668" s="408" t="s">
        <v>4265</v>
      </c>
      <c r="D668" s="408" t="s">
        <v>4384</v>
      </c>
      <c r="E668" s="408" t="s">
        <v>4385</v>
      </c>
      <c r="F668" s="411"/>
      <c r="G668" s="411"/>
      <c r="H668" s="411"/>
      <c r="I668" s="411"/>
      <c r="J668" s="411"/>
      <c r="K668" s="411"/>
      <c r="L668" s="411"/>
      <c r="M668" s="411"/>
      <c r="N668" s="411">
        <v>1</v>
      </c>
      <c r="O668" s="411">
        <v>573</v>
      </c>
      <c r="P668" s="493"/>
      <c r="Q668" s="412">
        <v>573</v>
      </c>
    </row>
    <row r="669" spans="1:17" ht="14.4" customHeight="1" x14ac:dyDescent="0.3">
      <c r="A669" s="407" t="s">
        <v>4471</v>
      </c>
      <c r="B669" s="408" t="s">
        <v>4264</v>
      </c>
      <c r="C669" s="408" t="s">
        <v>4265</v>
      </c>
      <c r="D669" s="408" t="s">
        <v>4288</v>
      </c>
      <c r="E669" s="408" t="s">
        <v>4289</v>
      </c>
      <c r="F669" s="411"/>
      <c r="G669" s="411"/>
      <c r="H669" s="411"/>
      <c r="I669" s="411"/>
      <c r="J669" s="411">
        <v>1</v>
      </c>
      <c r="K669" s="411">
        <v>172</v>
      </c>
      <c r="L669" s="411"/>
      <c r="M669" s="411">
        <v>172</v>
      </c>
      <c r="N669" s="411"/>
      <c r="O669" s="411"/>
      <c r="P669" s="493"/>
      <c r="Q669" s="412"/>
    </row>
    <row r="670" spans="1:17" ht="14.4" customHeight="1" x14ac:dyDescent="0.3">
      <c r="A670" s="407" t="s">
        <v>4471</v>
      </c>
      <c r="B670" s="408" t="s">
        <v>4264</v>
      </c>
      <c r="C670" s="408" t="s">
        <v>4265</v>
      </c>
      <c r="D670" s="408" t="s">
        <v>4290</v>
      </c>
      <c r="E670" s="408" t="s">
        <v>4291</v>
      </c>
      <c r="F670" s="411"/>
      <c r="G670" s="411"/>
      <c r="H670" s="411"/>
      <c r="I670" s="411"/>
      <c r="J670" s="411">
        <v>1</v>
      </c>
      <c r="K670" s="411">
        <v>349</v>
      </c>
      <c r="L670" s="411"/>
      <c r="M670" s="411">
        <v>349</v>
      </c>
      <c r="N670" s="411"/>
      <c r="O670" s="411"/>
      <c r="P670" s="493"/>
      <c r="Q670" s="412"/>
    </row>
    <row r="671" spans="1:17" ht="14.4" customHeight="1" x14ac:dyDescent="0.3">
      <c r="A671" s="407" t="s">
        <v>4471</v>
      </c>
      <c r="B671" s="408" t="s">
        <v>4264</v>
      </c>
      <c r="C671" s="408" t="s">
        <v>4265</v>
      </c>
      <c r="D671" s="408" t="s">
        <v>4298</v>
      </c>
      <c r="E671" s="408" t="s">
        <v>4299</v>
      </c>
      <c r="F671" s="411"/>
      <c r="G671" s="411"/>
      <c r="H671" s="411"/>
      <c r="I671" s="411"/>
      <c r="J671" s="411">
        <v>1</v>
      </c>
      <c r="K671" s="411">
        <v>545</v>
      </c>
      <c r="L671" s="411"/>
      <c r="M671" s="411">
        <v>545</v>
      </c>
      <c r="N671" s="411"/>
      <c r="O671" s="411"/>
      <c r="P671" s="493"/>
      <c r="Q671" s="412"/>
    </row>
    <row r="672" spans="1:17" ht="14.4" customHeight="1" x14ac:dyDescent="0.3">
      <c r="A672" s="407" t="s">
        <v>4471</v>
      </c>
      <c r="B672" s="408" t="s">
        <v>4264</v>
      </c>
      <c r="C672" s="408" t="s">
        <v>4265</v>
      </c>
      <c r="D672" s="408" t="s">
        <v>4310</v>
      </c>
      <c r="E672" s="408" t="s">
        <v>4311</v>
      </c>
      <c r="F672" s="411"/>
      <c r="G672" s="411"/>
      <c r="H672" s="411"/>
      <c r="I672" s="411"/>
      <c r="J672" s="411">
        <v>1</v>
      </c>
      <c r="K672" s="411">
        <v>344</v>
      </c>
      <c r="L672" s="411"/>
      <c r="M672" s="411">
        <v>344</v>
      </c>
      <c r="N672" s="411"/>
      <c r="O672" s="411"/>
      <c r="P672" s="493"/>
      <c r="Q672" s="412"/>
    </row>
    <row r="673" spans="1:17" ht="14.4" customHeight="1" x14ac:dyDescent="0.3">
      <c r="A673" s="407" t="s">
        <v>4471</v>
      </c>
      <c r="B673" s="408" t="s">
        <v>4264</v>
      </c>
      <c r="C673" s="408" t="s">
        <v>4265</v>
      </c>
      <c r="D673" s="408" t="s">
        <v>4320</v>
      </c>
      <c r="E673" s="408" t="s">
        <v>4321</v>
      </c>
      <c r="F673" s="411"/>
      <c r="G673" s="411"/>
      <c r="H673" s="411"/>
      <c r="I673" s="411"/>
      <c r="J673" s="411">
        <v>1</v>
      </c>
      <c r="K673" s="411">
        <v>110</v>
      </c>
      <c r="L673" s="411"/>
      <c r="M673" s="411">
        <v>110</v>
      </c>
      <c r="N673" s="411"/>
      <c r="O673" s="411"/>
      <c r="P673" s="493"/>
      <c r="Q673" s="412"/>
    </row>
    <row r="674" spans="1:17" ht="14.4" customHeight="1" x14ac:dyDescent="0.3">
      <c r="A674" s="407" t="s">
        <v>4471</v>
      </c>
      <c r="B674" s="408" t="s">
        <v>4264</v>
      </c>
      <c r="C674" s="408" t="s">
        <v>4265</v>
      </c>
      <c r="D674" s="408" t="s">
        <v>4342</v>
      </c>
      <c r="E674" s="408" t="s">
        <v>4343</v>
      </c>
      <c r="F674" s="411"/>
      <c r="G674" s="411"/>
      <c r="H674" s="411"/>
      <c r="I674" s="411"/>
      <c r="J674" s="411">
        <v>1</v>
      </c>
      <c r="K674" s="411">
        <v>204</v>
      </c>
      <c r="L674" s="411"/>
      <c r="M674" s="411">
        <v>204</v>
      </c>
      <c r="N674" s="411"/>
      <c r="O674" s="411"/>
      <c r="P674" s="493"/>
      <c r="Q674" s="412"/>
    </row>
    <row r="675" spans="1:17" ht="14.4" customHeight="1" x14ac:dyDescent="0.3">
      <c r="A675" s="407" t="s">
        <v>4471</v>
      </c>
      <c r="B675" s="408" t="s">
        <v>4264</v>
      </c>
      <c r="C675" s="408" t="s">
        <v>4265</v>
      </c>
      <c r="D675" s="408" t="s">
        <v>4344</v>
      </c>
      <c r="E675" s="408" t="s">
        <v>4345</v>
      </c>
      <c r="F675" s="411"/>
      <c r="G675" s="411"/>
      <c r="H675" s="411"/>
      <c r="I675" s="411"/>
      <c r="J675" s="411">
        <v>1</v>
      </c>
      <c r="K675" s="411">
        <v>38</v>
      </c>
      <c r="L675" s="411"/>
      <c r="M675" s="411">
        <v>38</v>
      </c>
      <c r="N675" s="411"/>
      <c r="O675" s="411"/>
      <c r="P675" s="493"/>
      <c r="Q675" s="412"/>
    </row>
    <row r="676" spans="1:17" ht="14.4" customHeight="1" x14ac:dyDescent="0.3">
      <c r="A676" s="407" t="s">
        <v>4471</v>
      </c>
      <c r="B676" s="408" t="s">
        <v>4264</v>
      </c>
      <c r="C676" s="408" t="s">
        <v>4265</v>
      </c>
      <c r="D676" s="408" t="s">
        <v>4372</v>
      </c>
      <c r="E676" s="408" t="s">
        <v>4373</v>
      </c>
      <c r="F676" s="411"/>
      <c r="G676" s="411"/>
      <c r="H676" s="411"/>
      <c r="I676" s="411"/>
      <c r="J676" s="411">
        <v>1</v>
      </c>
      <c r="K676" s="411">
        <v>473</v>
      </c>
      <c r="L676" s="411"/>
      <c r="M676" s="411">
        <v>473</v>
      </c>
      <c r="N676" s="411"/>
      <c r="O676" s="411"/>
      <c r="P676" s="493"/>
      <c r="Q676" s="412"/>
    </row>
    <row r="677" spans="1:17" ht="14.4" customHeight="1" x14ac:dyDescent="0.3">
      <c r="A677" s="407" t="s">
        <v>4471</v>
      </c>
      <c r="B677" s="408" t="s">
        <v>4264</v>
      </c>
      <c r="C677" s="408" t="s">
        <v>4265</v>
      </c>
      <c r="D677" s="408" t="s">
        <v>4380</v>
      </c>
      <c r="E677" s="408" t="s">
        <v>4381</v>
      </c>
      <c r="F677" s="411"/>
      <c r="G677" s="411"/>
      <c r="H677" s="411"/>
      <c r="I677" s="411"/>
      <c r="J677" s="411">
        <v>1</v>
      </c>
      <c r="K677" s="411">
        <v>166</v>
      </c>
      <c r="L677" s="411"/>
      <c r="M677" s="411">
        <v>166</v>
      </c>
      <c r="N677" s="411"/>
      <c r="O677" s="411"/>
      <c r="P677" s="493"/>
      <c r="Q677" s="412"/>
    </row>
    <row r="678" spans="1:17" ht="14.4" customHeight="1" x14ac:dyDescent="0.3">
      <c r="A678" s="407" t="s">
        <v>4472</v>
      </c>
      <c r="B678" s="408" t="s">
        <v>4264</v>
      </c>
      <c r="C678" s="408" t="s">
        <v>4265</v>
      </c>
      <c r="D678" s="408" t="s">
        <v>4268</v>
      </c>
      <c r="E678" s="408" t="s">
        <v>4269</v>
      </c>
      <c r="F678" s="411"/>
      <c r="G678" s="411"/>
      <c r="H678" s="411"/>
      <c r="I678" s="411"/>
      <c r="J678" s="411">
        <v>2</v>
      </c>
      <c r="K678" s="411">
        <v>7752</v>
      </c>
      <c r="L678" s="411"/>
      <c r="M678" s="411">
        <v>3876</v>
      </c>
      <c r="N678" s="411"/>
      <c r="O678" s="411"/>
      <c r="P678" s="493"/>
      <c r="Q678" s="412"/>
    </row>
    <row r="679" spans="1:17" ht="14.4" customHeight="1" x14ac:dyDescent="0.3">
      <c r="A679" s="407" t="s">
        <v>4472</v>
      </c>
      <c r="B679" s="408" t="s">
        <v>4264</v>
      </c>
      <c r="C679" s="408" t="s">
        <v>4265</v>
      </c>
      <c r="D679" s="408" t="s">
        <v>4274</v>
      </c>
      <c r="E679" s="408" t="s">
        <v>4275</v>
      </c>
      <c r="F679" s="411"/>
      <c r="G679" s="411"/>
      <c r="H679" s="411"/>
      <c r="I679" s="411"/>
      <c r="J679" s="411">
        <v>2</v>
      </c>
      <c r="K679" s="411">
        <v>2014</v>
      </c>
      <c r="L679" s="411"/>
      <c r="M679" s="411">
        <v>1007</v>
      </c>
      <c r="N679" s="411"/>
      <c r="O679" s="411"/>
      <c r="P679" s="493"/>
      <c r="Q679" s="412"/>
    </row>
    <row r="680" spans="1:17" ht="14.4" customHeight="1" x14ac:dyDescent="0.3">
      <c r="A680" s="407" t="s">
        <v>4472</v>
      </c>
      <c r="B680" s="408" t="s">
        <v>4264</v>
      </c>
      <c r="C680" s="408" t="s">
        <v>4265</v>
      </c>
      <c r="D680" s="408" t="s">
        <v>4312</v>
      </c>
      <c r="E680" s="408" t="s">
        <v>4313</v>
      </c>
      <c r="F680" s="411"/>
      <c r="G680" s="411"/>
      <c r="H680" s="411"/>
      <c r="I680" s="411"/>
      <c r="J680" s="411">
        <v>2</v>
      </c>
      <c r="K680" s="411">
        <v>436</v>
      </c>
      <c r="L680" s="411"/>
      <c r="M680" s="411">
        <v>218</v>
      </c>
      <c r="N680" s="411"/>
      <c r="O680" s="411"/>
      <c r="P680" s="493"/>
      <c r="Q680" s="412"/>
    </row>
    <row r="681" spans="1:17" ht="14.4" customHeight="1" x14ac:dyDescent="0.3">
      <c r="A681" s="407" t="s">
        <v>4472</v>
      </c>
      <c r="B681" s="408" t="s">
        <v>4264</v>
      </c>
      <c r="C681" s="408" t="s">
        <v>4265</v>
      </c>
      <c r="D681" s="408" t="s">
        <v>4326</v>
      </c>
      <c r="E681" s="408" t="s">
        <v>4327</v>
      </c>
      <c r="F681" s="411"/>
      <c r="G681" s="411"/>
      <c r="H681" s="411"/>
      <c r="I681" s="411"/>
      <c r="J681" s="411">
        <v>2</v>
      </c>
      <c r="K681" s="411">
        <v>46</v>
      </c>
      <c r="L681" s="411"/>
      <c r="M681" s="411">
        <v>23</v>
      </c>
      <c r="N681" s="411"/>
      <c r="O681" s="411"/>
      <c r="P681" s="493"/>
      <c r="Q681" s="412"/>
    </row>
    <row r="682" spans="1:17" ht="14.4" customHeight="1" x14ac:dyDescent="0.3">
      <c r="A682" s="407" t="s">
        <v>4472</v>
      </c>
      <c r="B682" s="408" t="s">
        <v>4264</v>
      </c>
      <c r="C682" s="408" t="s">
        <v>4265</v>
      </c>
      <c r="D682" s="408" t="s">
        <v>4334</v>
      </c>
      <c r="E682" s="408" t="s">
        <v>4335</v>
      </c>
      <c r="F682" s="411"/>
      <c r="G682" s="411"/>
      <c r="H682" s="411"/>
      <c r="I682" s="411"/>
      <c r="J682" s="411">
        <v>2</v>
      </c>
      <c r="K682" s="411">
        <v>2522</v>
      </c>
      <c r="L682" s="411"/>
      <c r="M682" s="411">
        <v>1261</v>
      </c>
      <c r="N682" s="411"/>
      <c r="O682" s="411"/>
      <c r="P682" s="493"/>
      <c r="Q682" s="412"/>
    </row>
    <row r="683" spans="1:17" ht="14.4" customHeight="1" x14ac:dyDescent="0.3">
      <c r="A683" s="407" t="s">
        <v>4472</v>
      </c>
      <c r="B683" s="408" t="s">
        <v>4264</v>
      </c>
      <c r="C683" s="408" t="s">
        <v>4265</v>
      </c>
      <c r="D683" s="408" t="s">
        <v>4364</v>
      </c>
      <c r="E683" s="408" t="s">
        <v>4365</v>
      </c>
      <c r="F683" s="411"/>
      <c r="G683" s="411"/>
      <c r="H683" s="411"/>
      <c r="I683" s="411"/>
      <c r="J683" s="411">
        <v>6</v>
      </c>
      <c r="K683" s="411">
        <v>2580</v>
      </c>
      <c r="L683" s="411"/>
      <c r="M683" s="411">
        <v>430</v>
      </c>
      <c r="N683" s="411"/>
      <c r="O683" s="411"/>
      <c r="P683" s="493"/>
      <c r="Q683" s="412"/>
    </row>
    <row r="684" spans="1:17" ht="14.4" customHeight="1" x14ac:dyDescent="0.3">
      <c r="A684" s="407" t="s">
        <v>4472</v>
      </c>
      <c r="B684" s="408" t="s">
        <v>4264</v>
      </c>
      <c r="C684" s="408" t="s">
        <v>4265</v>
      </c>
      <c r="D684" s="408" t="s">
        <v>4378</v>
      </c>
      <c r="E684" s="408" t="s">
        <v>4379</v>
      </c>
      <c r="F684" s="411"/>
      <c r="G684" s="411"/>
      <c r="H684" s="411"/>
      <c r="I684" s="411"/>
      <c r="J684" s="411">
        <v>6</v>
      </c>
      <c r="K684" s="411">
        <v>6036</v>
      </c>
      <c r="L684" s="411"/>
      <c r="M684" s="411">
        <v>1006</v>
      </c>
      <c r="N684" s="411"/>
      <c r="O684" s="411"/>
      <c r="P684" s="493"/>
      <c r="Q684" s="412"/>
    </row>
    <row r="685" spans="1:17" ht="14.4" customHeight="1" x14ac:dyDescent="0.3">
      <c r="A685" s="407" t="s">
        <v>4473</v>
      </c>
      <c r="B685" s="408" t="s">
        <v>4264</v>
      </c>
      <c r="C685" s="408" t="s">
        <v>4265</v>
      </c>
      <c r="D685" s="408" t="s">
        <v>4288</v>
      </c>
      <c r="E685" s="408" t="s">
        <v>4289</v>
      </c>
      <c r="F685" s="411">
        <v>1</v>
      </c>
      <c r="G685" s="411">
        <v>172</v>
      </c>
      <c r="H685" s="411">
        <v>1</v>
      </c>
      <c r="I685" s="411">
        <v>172</v>
      </c>
      <c r="J685" s="411"/>
      <c r="K685" s="411"/>
      <c r="L685" s="411"/>
      <c r="M685" s="411"/>
      <c r="N685" s="411"/>
      <c r="O685" s="411"/>
      <c r="P685" s="493"/>
      <c r="Q685" s="412"/>
    </row>
    <row r="686" spans="1:17" ht="14.4" customHeight="1" x14ac:dyDescent="0.3">
      <c r="A686" s="407" t="s">
        <v>4473</v>
      </c>
      <c r="B686" s="408" t="s">
        <v>4264</v>
      </c>
      <c r="C686" s="408" t="s">
        <v>4265</v>
      </c>
      <c r="D686" s="408" t="s">
        <v>4306</v>
      </c>
      <c r="E686" s="408" t="s">
        <v>4307</v>
      </c>
      <c r="F686" s="411">
        <v>1</v>
      </c>
      <c r="G686" s="411">
        <v>509</v>
      </c>
      <c r="H686" s="411">
        <v>1</v>
      </c>
      <c r="I686" s="411">
        <v>509</v>
      </c>
      <c r="J686" s="411"/>
      <c r="K686" s="411"/>
      <c r="L686" s="411"/>
      <c r="M686" s="411"/>
      <c r="N686" s="411"/>
      <c r="O686" s="411"/>
      <c r="P686" s="493"/>
      <c r="Q686" s="412"/>
    </row>
    <row r="687" spans="1:17" ht="14.4" customHeight="1" x14ac:dyDescent="0.3">
      <c r="A687" s="407" t="s">
        <v>4473</v>
      </c>
      <c r="B687" s="408" t="s">
        <v>4264</v>
      </c>
      <c r="C687" s="408" t="s">
        <v>4265</v>
      </c>
      <c r="D687" s="408" t="s">
        <v>4308</v>
      </c>
      <c r="E687" s="408" t="s">
        <v>4309</v>
      </c>
      <c r="F687" s="411">
        <v>1</v>
      </c>
      <c r="G687" s="411">
        <v>419</v>
      </c>
      <c r="H687" s="411">
        <v>1</v>
      </c>
      <c r="I687" s="411">
        <v>419</v>
      </c>
      <c r="J687" s="411"/>
      <c r="K687" s="411"/>
      <c r="L687" s="411"/>
      <c r="M687" s="411"/>
      <c r="N687" s="411"/>
      <c r="O687" s="411"/>
      <c r="P687" s="493"/>
      <c r="Q687" s="412"/>
    </row>
    <row r="688" spans="1:17" ht="14.4" customHeight="1" x14ac:dyDescent="0.3">
      <c r="A688" s="407" t="s">
        <v>4473</v>
      </c>
      <c r="B688" s="408" t="s">
        <v>4264</v>
      </c>
      <c r="C688" s="408" t="s">
        <v>4265</v>
      </c>
      <c r="D688" s="408" t="s">
        <v>4310</v>
      </c>
      <c r="E688" s="408" t="s">
        <v>4311</v>
      </c>
      <c r="F688" s="411">
        <v>1</v>
      </c>
      <c r="G688" s="411">
        <v>344</v>
      </c>
      <c r="H688" s="411">
        <v>1</v>
      </c>
      <c r="I688" s="411">
        <v>344</v>
      </c>
      <c r="J688" s="411"/>
      <c r="K688" s="411"/>
      <c r="L688" s="411"/>
      <c r="M688" s="411"/>
      <c r="N688" s="411"/>
      <c r="O688" s="411"/>
      <c r="P688" s="493"/>
      <c r="Q688" s="412"/>
    </row>
    <row r="689" spans="1:17" ht="14.4" customHeight="1" x14ac:dyDescent="0.3">
      <c r="A689" s="407" t="s">
        <v>4473</v>
      </c>
      <c r="B689" s="408" t="s">
        <v>4264</v>
      </c>
      <c r="C689" s="408" t="s">
        <v>4265</v>
      </c>
      <c r="D689" s="408" t="s">
        <v>4328</v>
      </c>
      <c r="E689" s="408" t="s">
        <v>4329</v>
      </c>
      <c r="F689" s="411">
        <v>2</v>
      </c>
      <c r="G689" s="411">
        <v>32</v>
      </c>
      <c r="H689" s="411">
        <v>1</v>
      </c>
      <c r="I689" s="411">
        <v>16</v>
      </c>
      <c r="J689" s="411"/>
      <c r="K689" s="411"/>
      <c r="L689" s="411"/>
      <c r="M689" s="411"/>
      <c r="N689" s="411"/>
      <c r="O689" s="411"/>
      <c r="P689" s="493"/>
      <c r="Q689" s="412"/>
    </row>
    <row r="690" spans="1:17" ht="14.4" customHeight="1" x14ac:dyDescent="0.3">
      <c r="A690" s="407" t="s">
        <v>4473</v>
      </c>
      <c r="B690" s="408" t="s">
        <v>4264</v>
      </c>
      <c r="C690" s="408" t="s">
        <v>4265</v>
      </c>
      <c r="D690" s="408" t="s">
        <v>4342</v>
      </c>
      <c r="E690" s="408" t="s">
        <v>4343</v>
      </c>
      <c r="F690" s="411">
        <v>1</v>
      </c>
      <c r="G690" s="411">
        <v>204</v>
      </c>
      <c r="H690" s="411">
        <v>1</v>
      </c>
      <c r="I690" s="411">
        <v>204</v>
      </c>
      <c r="J690" s="411"/>
      <c r="K690" s="411"/>
      <c r="L690" s="411"/>
      <c r="M690" s="411"/>
      <c r="N690" s="411"/>
      <c r="O690" s="411"/>
      <c r="P690" s="493"/>
      <c r="Q690" s="412"/>
    </row>
    <row r="691" spans="1:17" ht="14.4" customHeight="1" x14ac:dyDescent="0.3">
      <c r="A691" s="407" t="s">
        <v>4473</v>
      </c>
      <c r="B691" s="408" t="s">
        <v>4264</v>
      </c>
      <c r="C691" s="408" t="s">
        <v>4265</v>
      </c>
      <c r="D691" s="408" t="s">
        <v>4354</v>
      </c>
      <c r="E691" s="408" t="s">
        <v>4355</v>
      </c>
      <c r="F691" s="411">
        <v>1</v>
      </c>
      <c r="G691" s="411">
        <v>347</v>
      </c>
      <c r="H691" s="411">
        <v>1</v>
      </c>
      <c r="I691" s="411">
        <v>347</v>
      </c>
      <c r="J691" s="411"/>
      <c r="K691" s="411"/>
      <c r="L691" s="411"/>
      <c r="M691" s="411"/>
      <c r="N691" s="411"/>
      <c r="O691" s="411"/>
      <c r="P691" s="493"/>
      <c r="Q691" s="412"/>
    </row>
    <row r="692" spans="1:17" ht="14.4" customHeight="1" x14ac:dyDescent="0.3">
      <c r="A692" s="407" t="s">
        <v>4473</v>
      </c>
      <c r="B692" s="408" t="s">
        <v>4264</v>
      </c>
      <c r="C692" s="408" t="s">
        <v>4265</v>
      </c>
      <c r="D692" s="408" t="s">
        <v>4374</v>
      </c>
      <c r="E692" s="408" t="s">
        <v>4375</v>
      </c>
      <c r="F692" s="411">
        <v>1</v>
      </c>
      <c r="G692" s="411">
        <v>287</v>
      </c>
      <c r="H692" s="411">
        <v>1</v>
      </c>
      <c r="I692" s="411">
        <v>287</v>
      </c>
      <c r="J692" s="411"/>
      <c r="K692" s="411"/>
      <c r="L692" s="411"/>
      <c r="M692" s="411"/>
      <c r="N692" s="411"/>
      <c r="O692" s="411"/>
      <c r="P692" s="493"/>
      <c r="Q692" s="412"/>
    </row>
    <row r="693" spans="1:17" ht="14.4" customHeight="1" x14ac:dyDescent="0.3">
      <c r="A693" s="407" t="s">
        <v>4473</v>
      </c>
      <c r="B693" s="408" t="s">
        <v>4264</v>
      </c>
      <c r="C693" s="408" t="s">
        <v>4265</v>
      </c>
      <c r="D693" s="408" t="s">
        <v>4380</v>
      </c>
      <c r="E693" s="408" t="s">
        <v>4381</v>
      </c>
      <c r="F693" s="411">
        <v>1</v>
      </c>
      <c r="G693" s="411">
        <v>166</v>
      </c>
      <c r="H693" s="411">
        <v>1</v>
      </c>
      <c r="I693" s="411">
        <v>166</v>
      </c>
      <c r="J693" s="411"/>
      <c r="K693" s="411"/>
      <c r="L693" s="411"/>
      <c r="M693" s="411"/>
      <c r="N693" s="411"/>
      <c r="O693" s="411"/>
      <c r="P693" s="493"/>
      <c r="Q693" s="412"/>
    </row>
    <row r="694" spans="1:17" ht="14.4" customHeight="1" x14ac:dyDescent="0.3">
      <c r="A694" s="407" t="s">
        <v>4474</v>
      </c>
      <c r="B694" s="408" t="s">
        <v>4264</v>
      </c>
      <c r="C694" s="408" t="s">
        <v>4265</v>
      </c>
      <c r="D694" s="408" t="s">
        <v>4266</v>
      </c>
      <c r="E694" s="408" t="s">
        <v>4267</v>
      </c>
      <c r="F694" s="411">
        <v>2</v>
      </c>
      <c r="G694" s="411">
        <v>2360</v>
      </c>
      <c r="H694" s="411">
        <v>1</v>
      </c>
      <c r="I694" s="411">
        <v>1180</v>
      </c>
      <c r="J694" s="411"/>
      <c r="K694" s="411"/>
      <c r="L694" s="411"/>
      <c r="M694" s="411"/>
      <c r="N694" s="411">
        <v>1</v>
      </c>
      <c r="O694" s="411">
        <v>1184</v>
      </c>
      <c r="P694" s="493">
        <v>0.50169491525423726</v>
      </c>
      <c r="Q694" s="412">
        <v>1184</v>
      </c>
    </row>
    <row r="695" spans="1:17" ht="14.4" customHeight="1" x14ac:dyDescent="0.3">
      <c r="A695" s="407" t="s">
        <v>4474</v>
      </c>
      <c r="B695" s="408" t="s">
        <v>4264</v>
      </c>
      <c r="C695" s="408" t="s">
        <v>4265</v>
      </c>
      <c r="D695" s="408" t="s">
        <v>4288</v>
      </c>
      <c r="E695" s="408" t="s">
        <v>4289</v>
      </c>
      <c r="F695" s="411">
        <v>1</v>
      </c>
      <c r="G695" s="411">
        <v>172</v>
      </c>
      <c r="H695" s="411">
        <v>1</v>
      </c>
      <c r="I695" s="411">
        <v>172</v>
      </c>
      <c r="J695" s="411">
        <v>1</v>
      </c>
      <c r="K695" s="411">
        <v>172</v>
      </c>
      <c r="L695" s="411">
        <v>1</v>
      </c>
      <c r="M695" s="411">
        <v>172</v>
      </c>
      <c r="N695" s="411"/>
      <c r="O695" s="411"/>
      <c r="P695" s="493"/>
      <c r="Q695" s="412"/>
    </row>
    <row r="696" spans="1:17" ht="14.4" customHeight="1" x14ac:dyDescent="0.3">
      <c r="A696" s="407" t="s">
        <v>4474</v>
      </c>
      <c r="B696" s="408" t="s">
        <v>4264</v>
      </c>
      <c r="C696" s="408" t="s">
        <v>4265</v>
      </c>
      <c r="D696" s="408" t="s">
        <v>4290</v>
      </c>
      <c r="E696" s="408" t="s">
        <v>4291</v>
      </c>
      <c r="F696" s="411">
        <v>1</v>
      </c>
      <c r="G696" s="411">
        <v>349</v>
      </c>
      <c r="H696" s="411">
        <v>1</v>
      </c>
      <c r="I696" s="411">
        <v>349</v>
      </c>
      <c r="J696" s="411"/>
      <c r="K696" s="411"/>
      <c r="L696" s="411"/>
      <c r="M696" s="411"/>
      <c r="N696" s="411">
        <v>1</v>
      </c>
      <c r="O696" s="411">
        <v>351</v>
      </c>
      <c r="P696" s="493">
        <v>1.005730659025788</v>
      </c>
      <c r="Q696" s="412">
        <v>351</v>
      </c>
    </row>
    <row r="697" spans="1:17" ht="14.4" customHeight="1" x14ac:dyDescent="0.3">
      <c r="A697" s="407" t="s">
        <v>4474</v>
      </c>
      <c r="B697" s="408" t="s">
        <v>4264</v>
      </c>
      <c r="C697" s="408" t="s">
        <v>4265</v>
      </c>
      <c r="D697" s="408" t="s">
        <v>4298</v>
      </c>
      <c r="E697" s="408" t="s">
        <v>4299</v>
      </c>
      <c r="F697" s="411">
        <v>1</v>
      </c>
      <c r="G697" s="411">
        <v>545</v>
      </c>
      <c r="H697" s="411">
        <v>1</v>
      </c>
      <c r="I697" s="411">
        <v>545</v>
      </c>
      <c r="J697" s="411">
        <v>2</v>
      </c>
      <c r="K697" s="411">
        <v>1090</v>
      </c>
      <c r="L697" s="411">
        <v>2</v>
      </c>
      <c r="M697" s="411">
        <v>545</v>
      </c>
      <c r="N697" s="411"/>
      <c r="O697" s="411"/>
      <c r="P697" s="493"/>
      <c r="Q697" s="412"/>
    </row>
    <row r="698" spans="1:17" ht="14.4" customHeight="1" x14ac:dyDescent="0.3">
      <c r="A698" s="407" t="s">
        <v>4474</v>
      </c>
      <c r="B698" s="408" t="s">
        <v>4264</v>
      </c>
      <c r="C698" s="408" t="s">
        <v>4265</v>
      </c>
      <c r="D698" s="408" t="s">
        <v>4304</v>
      </c>
      <c r="E698" s="408" t="s">
        <v>4305</v>
      </c>
      <c r="F698" s="411"/>
      <c r="G698" s="411"/>
      <c r="H698" s="411"/>
      <c r="I698" s="411"/>
      <c r="J698" s="411">
        <v>1</v>
      </c>
      <c r="K698" s="411">
        <v>674</v>
      </c>
      <c r="L698" s="411"/>
      <c r="M698" s="411">
        <v>674</v>
      </c>
      <c r="N698" s="411"/>
      <c r="O698" s="411"/>
      <c r="P698" s="493"/>
      <c r="Q698" s="412"/>
    </row>
    <row r="699" spans="1:17" ht="14.4" customHeight="1" x14ac:dyDescent="0.3">
      <c r="A699" s="407" t="s">
        <v>4474</v>
      </c>
      <c r="B699" s="408" t="s">
        <v>4264</v>
      </c>
      <c r="C699" s="408" t="s">
        <v>4265</v>
      </c>
      <c r="D699" s="408" t="s">
        <v>4306</v>
      </c>
      <c r="E699" s="408" t="s">
        <v>4307</v>
      </c>
      <c r="F699" s="411">
        <v>1</v>
      </c>
      <c r="G699" s="411">
        <v>509</v>
      </c>
      <c r="H699" s="411">
        <v>1</v>
      </c>
      <c r="I699" s="411">
        <v>509</v>
      </c>
      <c r="J699" s="411"/>
      <c r="K699" s="411"/>
      <c r="L699" s="411"/>
      <c r="M699" s="411"/>
      <c r="N699" s="411">
        <v>1</v>
      </c>
      <c r="O699" s="411">
        <v>511</v>
      </c>
      <c r="P699" s="493">
        <v>1.0039292730844793</v>
      </c>
      <c r="Q699" s="412">
        <v>511</v>
      </c>
    </row>
    <row r="700" spans="1:17" ht="14.4" customHeight="1" x14ac:dyDescent="0.3">
      <c r="A700" s="407" t="s">
        <v>4474</v>
      </c>
      <c r="B700" s="408" t="s">
        <v>4264</v>
      </c>
      <c r="C700" s="408" t="s">
        <v>4265</v>
      </c>
      <c r="D700" s="408" t="s">
        <v>4308</v>
      </c>
      <c r="E700" s="408" t="s">
        <v>4309</v>
      </c>
      <c r="F700" s="411">
        <v>1</v>
      </c>
      <c r="G700" s="411">
        <v>419</v>
      </c>
      <c r="H700" s="411">
        <v>1</v>
      </c>
      <c r="I700" s="411">
        <v>419</v>
      </c>
      <c r="J700" s="411"/>
      <c r="K700" s="411"/>
      <c r="L700" s="411"/>
      <c r="M700" s="411"/>
      <c r="N700" s="411">
        <v>1</v>
      </c>
      <c r="O700" s="411">
        <v>421</v>
      </c>
      <c r="P700" s="493">
        <v>1.0047732696897376</v>
      </c>
      <c r="Q700" s="412">
        <v>421</v>
      </c>
    </row>
    <row r="701" spans="1:17" ht="14.4" customHeight="1" x14ac:dyDescent="0.3">
      <c r="A701" s="407" t="s">
        <v>4474</v>
      </c>
      <c r="B701" s="408" t="s">
        <v>4264</v>
      </c>
      <c r="C701" s="408" t="s">
        <v>4265</v>
      </c>
      <c r="D701" s="408" t="s">
        <v>4310</v>
      </c>
      <c r="E701" s="408" t="s">
        <v>4311</v>
      </c>
      <c r="F701" s="411">
        <v>1</v>
      </c>
      <c r="G701" s="411">
        <v>344</v>
      </c>
      <c r="H701" s="411">
        <v>1</v>
      </c>
      <c r="I701" s="411">
        <v>344</v>
      </c>
      <c r="J701" s="411">
        <v>2</v>
      </c>
      <c r="K701" s="411">
        <v>688</v>
      </c>
      <c r="L701" s="411">
        <v>2</v>
      </c>
      <c r="M701" s="411">
        <v>344</v>
      </c>
      <c r="N701" s="411"/>
      <c r="O701" s="411"/>
      <c r="P701" s="493"/>
      <c r="Q701" s="412"/>
    </row>
    <row r="702" spans="1:17" ht="14.4" customHeight="1" x14ac:dyDescent="0.3">
      <c r="A702" s="407" t="s">
        <v>4474</v>
      </c>
      <c r="B702" s="408" t="s">
        <v>4264</v>
      </c>
      <c r="C702" s="408" t="s">
        <v>4265</v>
      </c>
      <c r="D702" s="408" t="s">
        <v>4320</v>
      </c>
      <c r="E702" s="408" t="s">
        <v>4321</v>
      </c>
      <c r="F702" s="411">
        <v>1</v>
      </c>
      <c r="G702" s="411">
        <v>110</v>
      </c>
      <c r="H702" s="411">
        <v>1</v>
      </c>
      <c r="I702" s="411">
        <v>110</v>
      </c>
      <c r="J702" s="411">
        <v>1</v>
      </c>
      <c r="K702" s="411">
        <v>110</v>
      </c>
      <c r="L702" s="411">
        <v>1</v>
      </c>
      <c r="M702" s="411">
        <v>110</v>
      </c>
      <c r="N702" s="411">
        <v>1</v>
      </c>
      <c r="O702" s="411">
        <v>111</v>
      </c>
      <c r="P702" s="493">
        <v>1.009090909090909</v>
      </c>
      <c r="Q702" s="412">
        <v>111</v>
      </c>
    </row>
    <row r="703" spans="1:17" ht="14.4" customHeight="1" x14ac:dyDescent="0.3">
      <c r="A703" s="407" t="s">
        <v>4474</v>
      </c>
      <c r="B703" s="408" t="s">
        <v>4264</v>
      </c>
      <c r="C703" s="408" t="s">
        <v>4265</v>
      </c>
      <c r="D703" s="408" t="s">
        <v>4342</v>
      </c>
      <c r="E703" s="408" t="s">
        <v>4343</v>
      </c>
      <c r="F703" s="411"/>
      <c r="G703" s="411"/>
      <c r="H703" s="411"/>
      <c r="I703" s="411"/>
      <c r="J703" s="411">
        <v>2</v>
      </c>
      <c r="K703" s="411">
        <v>408</v>
      </c>
      <c r="L703" s="411"/>
      <c r="M703" s="411">
        <v>204</v>
      </c>
      <c r="N703" s="411"/>
      <c r="O703" s="411"/>
      <c r="P703" s="493"/>
      <c r="Q703" s="412"/>
    </row>
    <row r="704" spans="1:17" ht="14.4" customHeight="1" x14ac:dyDescent="0.3">
      <c r="A704" s="407" t="s">
        <v>4474</v>
      </c>
      <c r="B704" s="408" t="s">
        <v>4264</v>
      </c>
      <c r="C704" s="408" t="s">
        <v>4265</v>
      </c>
      <c r="D704" s="408" t="s">
        <v>4344</v>
      </c>
      <c r="E704" s="408" t="s">
        <v>4345</v>
      </c>
      <c r="F704" s="411">
        <v>1</v>
      </c>
      <c r="G704" s="411">
        <v>38</v>
      </c>
      <c r="H704" s="411">
        <v>1</v>
      </c>
      <c r="I704" s="411">
        <v>38</v>
      </c>
      <c r="J704" s="411">
        <v>1</v>
      </c>
      <c r="K704" s="411">
        <v>38</v>
      </c>
      <c r="L704" s="411">
        <v>1</v>
      </c>
      <c r="M704" s="411">
        <v>38</v>
      </c>
      <c r="N704" s="411"/>
      <c r="O704" s="411"/>
      <c r="P704" s="493"/>
      <c r="Q704" s="412"/>
    </row>
    <row r="705" spans="1:17" ht="14.4" customHeight="1" x14ac:dyDescent="0.3">
      <c r="A705" s="407" t="s">
        <v>4474</v>
      </c>
      <c r="B705" s="408" t="s">
        <v>4264</v>
      </c>
      <c r="C705" s="408" t="s">
        <v>4265</v>
      </c>
      <c r="D705" s="408" t="s">
        <v>4346</v>
      </c>
      <c r="E705" s="408" t="s">
        <v>4347</v>
      </c>
      <c r="F705" s="411"/>
      <c r="G705" s="411"/>
      <c r="H705" s="411"/>
      <c r="I705" s="411"/>
      <c r="J705" s="411">
        <v>1</v>
      </c>
      <c r="K705" s="411">
        <v>4993</v>
      </c>
      <c r="L705" s="411"/>
      <c r="M705" s="411">
        <v>4993</v>
      </c>
      <c r="N705" s="411"/>
      <c r="O705" s="411"/>
      <c r="P705" s="493"/>
      <c r="Q705" s="412"/>
    </row>
    <row r="706" spans="1:17" ht="14.4" customHeight="1" x14ac:dyDescent="0.3">
      <c r="A706" s="407" t="s">
        <v>4474</v>
      </c>
      <c r="B706" s="408" t="s">
        <v>4264</v>
      </c>
      <c r="C706" s="408" t="s">
        <v>4265</v>
      </c>
      <c r="D706" s="408" t="s">
        <v>4370</v>
      </c>
      <c r="E706" s="408" t="s">
        <v>4371</v>
      </c>
      <c r="F706" s="411"/>
      <c r="G706" s="411"/>
      <c r="H706" s="411"/>
      <c r="I706" s="411"/>
      <c r="J706" s="411">
        <v>1</v>
      </c>
      <c r="K706" s="411">
        <v>674</v>
      </c>
      <c r="L706" s="411"/>
      <c r="M706" s="411">
        <v>674</v>
      </c>
      <c r="N706" s="411"/>
      <c r="O706" s="411"/>
      <c r="P706" s="493"/>
      <c r="Q706" s="412"/>
    </row>
    <row r="707" spans="1:17" ht="14.4" customHeight="1" x14ac:dyDescent="0.3">
      <c r="A707" s="407" t="s">
        <v>4474</v>
      </c>
      <c r="B707" s="408" t="s">
        <v>4264</v>
      </c>
      <c r="C707" s="408" t="s">
        <v>4265</v>
      </c>
      <c r="D707" s="408" t="s">
        <v>4372</v>
      </c>
      <c r="E707" s="408" t="s">
        <v>4373</v>
      </c>
      <c r="F707" s="411">
        <v>1</v>
      </c>
      <c r="G707" s="411">
        <v>473</v>
      </c>
      <c r="H707" s="411">
        <v>1</v>
      </c>
      <c r="I707" s="411">
        <v>473</v>
      </c>
      <c r="J707" s="411">
        <v>1</v>
      </c>
      <c r="K707" s="411">
        <v>473</v>
      </c>
      <c r="L707" s="411">
        <v>1</v>
      </c>
      <c r="M707" s="411">
        <v>473</v>
      </c>
      <c r="N707" s="411"/>
      <c r="O707" s="411"/>
      <c r="P707" s="493"/>
      <c r="Q707" s="412"/>
    </row>
    <row r="708" spans="1:17" ht="14.4" customHeight="1" x14ac:dyDescent="0.3">
      <c r="A708" s="407" t="s">
        <v>4474</v>
      </c>
      <c r="B708" s="408" t="s">
        <v>4264</v>
      </c>
      <c r="C708" s="408" t="s">
        <v>4265</v>
      </c>
      <c r="D708" s="408" t="s">
        <v>4374</v>
      </c>
      <c r="E708" s="408" t="s">
        <v>4375</v>
      </c>
      <c r="F708" s="411">
        <v>1</v>
      </c>
      <c r="G708" s="411">
        <v>287</v>
      </c>
      <c r="H708" s="411">
        <v>1</v>
      </c>
      <c r="I708" s="411">
        <v>287</v>
      </c>
      <c r="J708" s="411"/>
      <c r="K708" s="411"/>
      <c r="L708" s="411"/>
      <c r="M708" s="411"/>
      <c r="N708" s="411">
        <v>1</v>
      </c>
      <c r="O708" s="411">
        <v>289</v>
      </c>
      <c r="P708" s="493">
        <v>1.0069686411149825</v>
      </c>
      <c r="Q708" s="412">
        <v>289</v>
      </c>
    </row>
    <row r="709" spans="1:17" ht="14.4" customHeight="1" x14ac:dyDescent="0.3">
      <c r="A709" s="407" t="s">
        <v>4474</v>
      </c>
      <c r="B709" s="408" t="s">
        <v>4264</v>
      </c>
      <c r="C709" s="408" t="s">
        <v>4265</v>
      </c>
      <c r="D709" s="408" t="s">
        <v>4380</v>
      </c>
      <c r="E709" s="408" t="s">
        <v>4381</v>
      </c>
      <c r="F709" s="411">
        <v>1</v>
      </c>
      <c r="G709" s="411">
        <v>166</v>
      </c>
      <c r="H709" s="411">
        <v>1</v>
      </c>
      <c r="I709" s="411">
        <v>166</v>
      </c>
      <c r="J709" s="411">
        <v>1</v>
      </c>
      <c r="K709" s="411">
        <v>166</v>
      </c>
      <c r="L709" s="411">
        <v>1</v>
      </c>
      <c r="M709" s="411">
        <v>166</v>
      </c>
      <c r="N709" s="411"/>
      <c r="O709" s="411"/>
      <c r="P709" s="493"/>
      <c r="Q709" s="412"/>
    </row>
    <row r="710" spans="1:17" ht="14.4" customHeight="1" x14ac:dyDescent="0.3">
      <c r="A710" s="407" t="s">
        <v>4475</v>
      </c>
      <c r="B710" s="408" t="s">
        <v>4264</v>
      </c>
      <c r="C710" s="408" t="s">
        <v>4265</v>
      </c>
      <c r="D710" s="408" t="s">
        <v>4286</v>
      </c>
      <c r="E710" s="408" t="s">
        <v>4287</v>
      </c>
      <c r="F710" s="411"/>
      <c r="G710" s="411"/>
      <c r="H710" s="411"/>
      <c r="I710" s="411"/>
      <c r="J710" s="411"/>
      <c r="K710" s="411"/>
      <c r="L710" s="411"/>
      <c r="M710" s="411"/>
      <c r="N710" s="411">
        <v>1</v>
      </c>
      <c r="O710" s="411">
        <v>167</v>
      </c>
      <c r="P710" s="493"/>
      <c r="Q710" s="412">
        <v>167</v>
      </c>
    </row>
    <row r="711" spans="1:17" ht="14.4" customHeight="1" x14ac:dyDescent="0.3">
      <c r="A711" s="407" t="s">
        <v>4475</v>
      </c>
      <c r="B711" s="408" t="s">
        <v>4264</v>
      </c>
      <c r="C711" s="408" t="s">
        <v>4265</v>
      </c>
      <c r="D711" s="408" t="s">
        <v>4417</v>
      </c>
      <c r="E711" s="408" t="s">
        <v>4418</v>
      </c>
      <c r="F711" s="411"/>
      <c r="G711" s="411"/>
      <c r="H711" s="411"/>
      <c r="I711" s="411"/>
      <c r="J711" s="411"/>
      <c r="K711" s="411"/>
      <c r="L711" s="411"/>
      <c r="M711" s="411"/>
      <c r="N711" s="411">
        <v>2</v>
      </c>
      <c r="O711" s="411">
        <v>2074</v>
      </c>
      <c r="P711" s="493"/>
      <c r="Q711" s="412">
        <v>1037</v>
      </c>
    </row>
    <row r="712" spans="1:17" ht="14.4" customHeight="1" x14ac:dyDescent="0.3">
      <c r="A712" s="407" t="s">
        <v>4475</v>
      </c>
      <c r="B712" s="408" t="s">
        <v>4264</v>
      </c>
      <c r="C712" s="408" t="s">
        <v>4265</v>
      </c>
      <c r="D712" s="408" t="s">
        <v>4312</v>
      </c>
      <c r="E712" s="408" t="s">
        <v>4313</v>
      </c>
      <c r="F712" s="411"/>
      <c r="G712" s="411"/>
      <c r="H712" s="411"/>
      <c r="I712" s="411"/>
      <c r="J712" s="411"/>
      <c r="K712" s="411"/>
      <c r="L712" s="411"/>
      <c r="M712" s="411"/>
      <c r="N712" s="411">
        <v>1</v>
      </c>
      <c r="O712" s="411">
        <v>219</v>
      </c>
      <c r="P712" s="493"/>
      <c r="Q712" s="412">
        <v>219</v>
      </c>
    </row>
    <row r="713" spans="1:17" ht="14.4" customHeight="1" x14ac:dyDescent="0.3">
      <c r="A713" s="407" t="s">
        <v>4475</v>
      </c>
      <c r="B713" s="408" t="s">
        <v>4264</v>
      </c>
      <c r="C713" s="408" t="s">
        <v>4265</v>
      </c>
      <c r="D713" s="408" t="s">
        <v>4320</v>
      </c>
      <c r="E713" s="408" t="s">
        <v>4321</v>
      </c>
      <c r="F713" s="411">
        <v>1</v>
      </c>
      <c r="G713" s="411">
        <v>110</v>
      </c>
      <c r="H713" s="411">
        <v>1</v>
      </c>
      <c r="I713" s="411">
        <v>110</v>
      </c>
      <c r="J713" s="411"/>
      <c r="K713" s="411"/>
      <c r="L713" s="411"/>
      <c r="M713" s="411"/>
      <c r="N713" s="411"/>
      <c r="O713" s="411"/>
      <c r="P713" s="493"/>
      <c r="Q713" s="412"/>
    </row>
    <row r="714" spans="1:17" ht="14.4" customHeight="1" x14ac:dyDescent="0.3">
      <c r="A714" s="407" t="s">
        <v>4475</v>
      </c>
      <c r="B714" s="408" t="s">
        <v>4264</v>
      </c>
      <c r="C714" s="408" t="s">
        <v>4265</v>
      </c>
      <c r="D714" s="408" t="s">
        <v>4332</v>
      </c>
      <c r="E714" s="408" t="s">
        <v>4333</v>
      </c>
      <c r="F714" s="411"/>
      <c r="G714" s="411"/>
      <c r="H714" s="411"/>
      <c r="I714" s="411"/>
      <c r="J714" s="411"/>
      <c r="K714" s="411"/>
      <c r="L714" s="411"/>
      <c r="M714" s="411"/>
      <c r="N714" s="411">
        <v>3</v>
      </c>
      <c r="O714" s="411">
        <v>1047</v>
      </c>
      <c r="P714" s="493"/>
      <c r="Q714" s="412">
        <v>349</v>
      </c>
    </row>
    <row r="715" spans="1:17" ht="14.4" customHeight="1" x14ac:dyDescent="0.3">
      <c r="A715" s="407" t="s">
        <v>4475</v>
      </c>
      <c r="B715" s="408" t="s">
        <v>4264</v>
      </c>
      <c r="C715" s="408" t="s">
        <v>4265</v>
      </c>
      <c r="D715" s="408" t="s">
        <v>4348</v>
      </c>
      <c r="E715" s="408" t="s">
        <v>4349</v>
      </c>
      <c r="F715" s="411"/>
      <c r="G715" s="411"/>
      <c r="H715" s="411"/>
      <c r="I715" s="411"/>
      <c r="J715" s="411"/>
      <c r="K715" s="411"/>
      <c r="L715" s="411"/>
      <c r="M715" s="411"/>
      <c r="N715" s="411">
        <v>1</v>
      </c>
      <c r="O715" s="411">
        <v>170</v>
      </c>
      <c r="P715" s="493"/>
      <c r="Q715" s="412">
        <v>170</v>
      </c>
    </row>
    <row r="716" spans="1:17" ht="14.4" customHeight="1" x14ac:dyDescent="0.3">
      <c r="A716" s="407" t="s">
        <v>4475</v>
      </c>
      <c r="B716" s="408" t="s">
        <v>4264</v>
      </c>
      <c r="C716" s="408" t="s">
        <v>4265</v>
      </c>
      <c r="D716" s="408" t="s">
        <v>4354</v>
      </c>
      <c r="E716" s="408" t="s">
        <v>4355</v>
      </c>
      <c r="F716" s="411"/>
      <c r="G716" s="411"/>
      <c r="H716" s="411"/>
      <c r="I716" s="411"/>
      <c r="J716" s="411"/>
      <c r="K716" s="411"/>
      <c r="L716" s="411"/>
      <c r="M716" s="411"/>
      <c r="N716" s="411">
        <v>2</v>
      </c>
      <c r="O716" s="411">
        <v>696</v>
      </c>
      <c r="P716" s="493"/>
      <c r="Q716" s="412">
        <v>348</v>
      </c>
    </row>
    <row r="717" spans="1:17" ht="14.4" customHeight="1" x14ac:dyDescent="0.3">
      <c r="A717" s="407" t="s">
        <v>4475</v>
      </c>
      <c r="B717" s="408" t="s">
        <v>4264</v>
      </c>
      <c r="C717" s="408" t="s">
        <v>4265</v>
      </c>
      <c r="D717" s="408" t="s">
        <v>4356</v>
      </c>
      <c r="E717" s="408" t="s">
        <v>4357</v>
      </c>
      <c r="F717" s="411"/>
      <c r="G717" s="411"/>
      <c r="H717" s="411"/>
      <c r="I717" s="411"/>
      <c r="J717" s="411"/>
      <c r="K717" s="411"/>
      <c r="L717" s="411"/>
      <c r="M717" s="411"/>
      <c r="N717" s="411">
        <v>1</v>
      </c>
      <c r="O717" s="411">
        <v>173</v>
      </c>
      <c r="P717" s="493"/>
      <c r="Q717" s="412">
        <v>173</v>
      </c>
    </row>
    <row r="718" spans="1:17" ht="14.4" customHeight="1" x14ac:dyDescent="0.3">
      <c r="A718" s="407" t="s">
        <v>4476</v>
      </c>
      <c r="B718" s="408" t="s">
        <v>4264</v>
      </c>
      <c r="C718" s="408" t="s">
        <v>4265</v>
      </c>
      <c r="D718" s="408" t="s">
        <v>4266</v>
      </c>
      <c r="E718" s="408" t="s">
        <v>4267</v>
      </c>
      <c r="F718" s="411">
        <v>5</v>
      </c>
      <c r="G718" s="411">
        <v>5900</v>
      </c>
      <c r="H718" s="411">
        <v>1</v>
      </c>
      <c r="I718" s="411">
        <v>1180</v>
      </c>
      <c r="J718" s="411">
        <v>5</v>
      </c>
      <c r="K718" s="411">
        <v>5906</v>
      </c>
      <c r="L718" s="411">
        <v>1.0010169491525425</v>
      </c>
      <c r="M718" s="411">
        <v>1181.2</v>
      </c>
      <c r="N718" s="411">
        <v>3</v>
      </c>
      <c r="O718" s="411">
        <v>3552</v>
      </c>
      <c r="P718" s="493">
        <v>0.60203389830508469</v>
      </c>
      <c r="Q718" s="412">
        <v>1184</v>
      </c>
    </row>
    <row r="719" spans="1:17" ht="14.4" customHeight="1" x14ac:dyDescent="0.3">
      <c r="A719" s="407" t="s">
        <v>4476</v>
      </c>
      <c r="B719" s="408" t="s">
        <v>4264</v>
      </c>
      <c r="C719" s="408" t="s">
        <v>4265</v>
      </c>
      <c r="D719" s="408" t="s">
        <v>4268</v>
      </c>
      <c r="E719" s="408" t="s">
        <v>4269</v>
      </c>
      <c r="F719" s="411">
        <v>30</v>
      </c>
      <c r="G719" s="411">
        <v>115920</v>
      </c>
      <c r="H719" s="411">
        <v>1</v>
      </c>
      <c r="I719" s="411">
        <v>3864</v>
      </c>
      <c r="J719" s="411">
        <v>130</v>
      </c>
      <c r="K719" s="411">
        <v>317424</v>
      </c>
      <c r="L719" s="411">
        <v>2.7383022774327124</v>
      </c>
      <c r="M719" s="411">
        <v>2441.7230769230769</v>
      </c>
      <c r="N719" s="411">
        <v>54</v>
      </c>
      <c r="O719" s="411">
        <v>209574</v>
      </c>
      <c r="P719" s="493">
        <v>1.8079192546583851</v>
      </c>
      <c r="Q719" s="412">
        <v>3881</v>
      </c>
    </row>
    <row r="720" spans="1:17" ht="14.4" customHeight="1" x14ac:dyDescent="0.3">
      <c r="A720" s="407" t="s">
        <v>4476</v>
      </c>
      <c r="B720" s="408" t="s">
        <v>4264</v>
      </c>
      <c r="C720" s="408" t="s">
        <v>4265</v>
      </c>
      <c r="D720" s="408" t="s">
        <v>4270</v>
      </c>
      <c r="E720" s="408" t="s">
        <v>4271</v>
      </c>
      <c r="F720" s="411">
        <v>1</v>
      </c>
      <c r="G720" s="411">
        <v>650</v>
      </c>
      <c r="H720" s="411">
        <v>1</v>
      </c>
      <c r="I720" s="411">
        <v>650</v>
      </c>
      <c r="J720" s="411">
        <v>1</v>
      </c>
      <c r="K720" s="411">
        <v>650</v>
      </c>
      <c r="L720" s="411">
        <v>1</v>
      </c>
      <c r="M720" s="411">
        <v>650</v>
      </c>
      <c r="N720" s="411">
        <v>1</v>
      </c>
      <c r="O720" s="411">
        <v>654</v>
      </c>
      <c r="P720" s="493">
        <v>1.0061538461538462</v>
      </c>
      <c r="Q720" s="412">
        <v>654</v>
      </c>
    </row>
    <row r="721" spans="1:17" ht="14.4" customHeight="1" x14ac:dyDescent="0.3">
      <c r="A721" s="407" t="s">
        <v>4476</v>
      </c>
      <c r="B721" s="408" t="s">
        <v>4264</v>
      </c>
      <c r="C721" s="408" t="s">
        <v>4265</v>
      </c>
      <c r="D721" s="408" t="s">
        <v>4272</v>
      </c>
      <c r="E721" s="408" t="s">
        <v>4273</v>
      </c>
      <c r="F721" s="411"/>
      <c r="G721" s="411"/>
      <c r="H721" s="411"/>
      <c r="I721" s="411"/>
      <c r="J721" s="411">
        <v>6</v>
      </c>
      <c r="K721" s="411">
        <v>1252</v>
      </c>
      <c r="L721" s="411"/>
      <c r="M721" s="411">
        <v>208.66666666666666</v>
      </c>
      <c r="N721" s="411">
        <v>4</v>
      </c>
      <c r="O721" s="411">
        <v>1272</v>
      </c>
      <c r="P721" s="493"/>
      <c r="Q721" s="412">
        <v>318</v>
      </c>
    </row>
    <row r="722" spans="1:17" ht="14.4" customHeight="1" x14ac:dyDescent="0.3">
      <c r="A722" s="407" t="s">
        <v>4476</v>
      </c>
      <c r="B722" s="408" t="s">
        <v>4264</v>
      </c>
      <c r="C722" s="408" t="s">
        <v>4265</v>
      </c>
      <c r="D722" s="408" t="s">
        <v>4274</v>
      </c>
      <c r="E722" s="408" t="s">
        <v>4275</v>
      </c>
      <c r="F722" s="411">
        <v>1</v>
      </c>
      <c r="G722" s="411">
        <v>989</v>
      </c>
      <c r="H722" s="411">
        <v>1</v>
      </c>
      <c r="I722" s="411">
        <v>989</v>
      </c>
      <c r="J722" s="411">
        <v>16</v>
      </c>
      <c r="K722" s="411">
        <v>11958</v>
      </c>
      <c r="L722" s="411">
        <v>12.091001011122346</v>
      </c>
      <c r="M722" s="411">
        <v>747.375</v>
      </c>
      <c r="N722" s="411">
        <v>9</v>
      </c>
      <c r="O722" s="411">
        <v>9135</v>
      </c>
      <c r="P722" s="493">
        <v>9.2366026289180994</v>
      </c>
      <c r="Q722" s="412">
        <v>1015</v>
      </c>
    </row>
    <row r="723" spans="1:17" ht="14.4" customHeight="1" x14ac:dyDescent="0.3">
      <c r="A723" s="407" t="s">
        <v>4476</v>
      </c>
      <c r="B723" s="408" t="s">
        <v>4264</v>
      </c>
      <c r="C723" s="408" t="s">
        <v>4265</v>
      </c>
      <c r="D723" s="408" t="s">
        <v>4278</v>
      </c>
      <c r="E723" s="408" t="s">
        <v>4279</v>
      </c>
      <c r="F723" s="411">
        <v>6</v>
      </c>
      <c r="G723" s="411">
        <v>4956</v>
      </c>
      <c r="H723" s="411">
        <v>1</v>
      </c>
      <c r="I723" s="411">
        <v>826</v>
      </c>
      <c r="J723" s="411">
        <v>4</v>
      </c>
      <c r="K723" s="411">
        <v>3320</v>
      </c>
      <c r="L723" s="411">
        <v>0.66989507667473769</v>
      </c>
      <c r="M723" s="411">
        <v>830</v>
      </c>
      <c r="N723" s="411"/>
      <c r="O723" s="411"/>
      <c r="P723" s="493"/>
      <c r="Q723" s="412"/>
    </row>
    <row r="724" spans="1:17" ht="14.4" customHeight="1" x14ac:dyDescent="0.3">
      <c r="A724" s="407" t="s">
        <v>4476</v>
      </c>
      <c r="B724" s="408" t="s">
        <v>4264</v>
      </c>
      <c r="C724" s="408" t="s">
        <v>4265</v>
      </c>
      <c r="D724" s="408" t="s">
        <v>4282</v>
      </c>
      <c r="E724" s="408" t="s">
        <v>4283</v>
      </c>
      <c r="F724" s="411"/>
      <c r="G724" s="411"/>
      <c r="H724" s="411"/>
      <c r="I724" s="411"/>
      <c r="J724" s="411">
        <v>1</v>
      </c>
      <c r="K724" s="411">
        <v>811</v>
      </c>
      <c r="L724" s="411"/>
      <c r="M724" s="411">
        <v>811</v>
      </c>
      <c r="N724" s="411">
        <v>3</v>
      </c>
      <c r="O724" s="411">
        <v>2436</v>
      </c>
      <c r="P724" s="493"/>
      <c r="Q724" s="412">
        <v>812</v>
      </c>
    </row>
    <row r="725" spans="1:17" ht="14.4" customHeight="1" x14ac:dyDescent="0.3">
      <c r="A725" s="407" t="s">
        <v>4476</v>
      </c>
      <c r="B725" s="408" t="s">
        <v>4264</v>
      </c>
      <c r="C725" s="408" t="s">
        <v>4265</v>
      </c>
      <c r="D725" s="408" t="s">
        <v>4284</v>
      </c>
      <c r="E725" s="408" t="s">
        <v>4285</v>
      </c>
      <c r="F725" s="411"/>
      <c r="G725" s="411"/>
      <c r="H725" s="411"/>
      <c r="I725" s="411"/>
      <c r="J725" s="411">
        <v>1</v>
      </c>
      <c r="K725" s="411">
        <v>811</v>
      </c>
      <c r="L725" s="411"/>
      <c r="M725" s="411">
        <v>811</v>
      </c>
      <c r="N725" s="411">
        <v>3</v>
      </c>
      <c r="O725" s="411">
        <v>2436</v>
      </c>
      <c r="P725" s="493"/>
      <c r="Q725" s="412">
        <v>812</v>
      </c>
    </row>
    <row r="726" spans="1:17" ht="14.4" customHeight="1" x14ac:dyDescent="0.3">
      <c r="A726" s="407" t="s">
        <v>4476</v>
      </c>
      <c r="B726" s="408" t="s">
        <v>4264</v>
      </c>
      <c r="C726" s="408" t="s">
        <v>4265</v>
      </c>
      <c r="D726" s="408" t="s">
        <v>4286</v>
      </c>
      <c r="E726" s="408" t="s">
        <v>4287</v>
      </c>
      <c r="F726" s="411"/>
      <c r="G726" s="411"/>
      <c r="H726" s="411"/>
      <c r="I726" s="411"/>
      <c r="J726" s="411">
        <v>1</v>
      </c>
      <c r="K726" s="411">
        <v>167</v>
      </c>
      <c r="L726" s="411"/>
      <c r="M726" s="411">
        <v>167</v>
      </c>
      <c r="N726" s="411">
        <v>11</v>
      </c>
      <c r="O726" s="411">
        <v>1837</v>
      </c>
      <c r="P726" s="493"/>
      <c r="Q726" s="412">
        <v>167</v>
      </c>
    </row>
    <row r="727" spans="1:17" ht="14.4" customHeight="1" x14ac:dyDescent="0.3">
      <c r="A727" s="407" t="s">
        <v>4476</v>
      </c>
      <c r="B727" s="408" t="s">
        <v>4264</v>
      </c>
      <c r="C727" s="408" t="s">
        <v>4265</v>
      </c>
      <c r="D727" s="408" t="s">
        <v>4288</v>
      </c>
      <c r="E727" s="408" t="s">
        <v>4289</v>
      </c>
      <c r="F727" s="411">
        <v>1</v>
      </c>
      <c r="G727" s="411">
        <v>172</v>
      </c>
      <c r="H727" s="411">
        <v>1</v>
      </c>
      <c r="I727" s="411">
        <v>172</v>
      </c>
      <c r="J727" s="411"/>
      <c r="K727" s="411"/>
      <c r="L727" s="411"/>
      <c r="M727" s="411"/>
      <c r="N727" s="411">
        <v>2</v>
      </c>
      <c r="O727" s="411">
        <v>346</v>
      </c>
      <c r="P727" s="493">
        <v>2.0116279069767442</v>
      </c>
      <c r="Q727" s="412">
        <v>173</v>
      </c>
    </row>
    <row r="728" spans="1:17" ht="14.4" customHeight="1" x14ac:dyDescent="0.3">
      <c r="A728" s="407" t="s">
        <v>4476</v>
      </c>
      <c r="B728" s="408" t="s">
        <v>4264</v>
      </c>
      <c r="C728" s="408" t="s">
        <v>4265</v>
      </c>
      <c r="D728" s="408" t="s">
        <v>4290</v>
      </c>
      <c r="E728" s="408" t="s">
        <v>4291</v>
      </c>
      <c r="F728" s="411">
        <v>8</v>
      </c>
      <c r="G728" s="411">
        <v>2792</v>
      </c>
      <c r="H728" s="411">
        <v>1</v>
      </c>
      <c r="I728" s="411">
        <v>349</v>
      </c>
      <c r="J728" s="411">
        <v>5</v>
      </c>
      <c r="K728" s="411">
        <v>1749</v>
      </c>
      <c r="L728" s="411">
        <v>0.62643266475644699</v>
      </c>
      <c r="M728" s="411">
        <v>349.8</v>
      </c>
      <c r="N728" s="411">
        <v>4</v>
      </c>
      <c r="O728" s="411">
        <v>1404</v>
      </c>
      <c r="P728" s="493">
        <v>0.50286532951289398</v>
      </c>
      <c r="Q728" s="412">
        <v>351</v>
      </c>
    </row>
    <row r="729" spans="1:17" ht="14.4" customHeight="1" x14ac:dyDescent="0.3">
      <c r="A729" s="407" t="s">
        <v>4476</v>
      </c>
      <c r="B729" s="408" t="s">
        <v>4264</v>
      </c>
      <c r="C729" s="408" t="s">
        <v>4265</v>
      </c>
      <c r="D729" s="408" t="s">
        <v>4292</v>
      </c>
      <c r="E729" s="408" t="s">
        <v>4293</v>
      </c>
      <c r="F729" s="411">
        <v>4</v>
      </c>
      <c r="G729" s="411">
        <v>752</v>
      </c>
      <c r="H729" s="411">
        <v>1</v>
      </c>
      <c r="I729" s="411">
        <v>188</v>
      </c>
      <c r="J729" s="411">
        <v>4</v>
      </c>
      <c r="K729" s="411">
        <v>754</v>
      </c>
      <c r="L729" s="411">
        <v>1.0026595744680851</v>
      </c>
      <c r="M729" s="411">
        <v>188.5</v>
      </c>
      <c r="N729" s="411">
        <v>3</v>
      </c>
      <c r="O729" s="411">
        <v>567</v>
      </c>
      <c r="P729" s="493">
        <v>0.75398936170212771</v>
      </c>
      <c r="Q729" s="412">
        <v>189</v>
      </c>
    </row>
    <row r="730" spans="1:17" ht="14.4" customHeight="1" x14ac:dyDescent="0.3">
      <c r="A730" s="407" t="s">
        <v>4476</v>
      </c>
      <c r="B730" s="408" t="s">
        <v>4264</v>
      </c>
      <c r="C730" s="408" t="s">
        <v>4265</v>
      </c>
      <c r="D730" s="408" t="s">
        <v>4298</v>
      </c>
      <c r="E730" s="408" t="s">
        <v>4299</v>
      </c>
      <c r="F730" s="411">
        <v>10</v>
      </c>
      <c r="G730" s="411">
        <v>5450</v>
      </c>
      <c r="H730" s="411">
        <v>1</v>
      </c>
      <c r="I730" s="411">
        <v>545</v>
      </c>
      <c r="J730" s="411">
        <v>9</v>
      </c>
      <c r="K730" s="411">
        <v>4911</v>
      </c>
      <c r="L730" s="411">
        <v>0.90110091743119269</v>
      </c>
      <c r="M730" s="411">
        <v>545.66666666666663</v>
      </c>
      <c r="N730" s="411">
        <v>29</v>
      </c>
      <c r="O730" s="411">
        <v>15863</v>
      </c>
      <c r="P730" s="493">
        <v>2.9106422018348623</v>
      </c>
      <c r="Q730" s="412">
        <v>547</v>
      </c>
    </row>
    <row r="731" spans="1:17" ht="14.4" customHeight="1" x14ac:dyDescent="0.3">
      <c r="A731" s="407" t="s">
        <v>4476</v>
      </c>
      <c r="B731" s="408" t="s">
        <v>4264</v>
      </c>
      <c r="C731" s="408" t="s">
        <v>4265</v>
      </c>
      <c r="D731" s="408" t="s">
        <v>4300</v>
      </c>
      <c r="E731" s="408" t="s">
        <v>4301</v>
      </c>
      <c r="F731" s="411">
        <v>2</v>
      </c>
      <c r="G731" s="411">
        <v>1300</v>
      </c>
      <c r="H731" s="411">
        <v>1</v>
      </c>
      <c r="I731" s="411">
        <v>650</v>
      </c>
      <c r="J731" s="411">
        <v>4</v>
      </c>
      <c r="K731" s="411">
        <v>2602</v>
      </c>
      <c r="L731" s="411">
        <v>2.0015384615384617</v>
      </c>
      <c r="M731" s="411">
        <v>650.5</v>
      </c>
      <c r="N731" s="411">
        <v>5</v>
      </c>
      <c r="O731" s="411">
        <v>3260</v>
      </c>
      <c r="P731" s="493">
        <v>2.5076923076923077</v>
      </c>
      <c r="Q731" s="412">
        <v>652</v>
      </c>
    </row>
    <row r="732" spans="1:17" ht="14.4" customHeight="1" x14ac:dyDescent="0.3">
      <c r="A732" s="407" t="s">
        <v>4476</v>
      </c>
      <c r="B732" s="408" t="s">
        <v>4264</v>
      </c>
      <c r="C732" s="408" t="s">
        <v>4265</v>
      </c>
      <c r="D732" s="408" t="s">
        <v>4302</v>
      </c>
      <c r="E732" s="408" t="s">
        <v>4303</v>
      </c>
      <c r="F732" s="411">
        <v>2</v>
      </c>
      <c r="G732" s="411">
        <v>1300</v>
      </c>
      <c r="H732" s="411">
        <v>1</v>
      </c>
      <c r="I732" s="411">
        <v>650</v>
      </c>
      <c r="J732" s="411">
        <v>4</v>
      </c>
      <c r="K732" s="411">
        <v>2602</v>
      </c>
      <c r="L732" s="411">
        <v>2.0015384615384617</v>
      </c>
      <c r="M732" s="411">
        <v>650.5</v>
      </c>
      <c r="N732" s="411">
        <v>5</v>
      </c>
      <c r="O732" s="411">
        <v>3260</v>
      </c>
      <c r="P732" s="493">
        <v>2.5076923076923077</v>
      </c>
      <c r="Q732" s="412">
        <v>652</v>
      </c>
    </row>
    <row r="733" spans="1:17" ht="14.4" customHeight="1" x14ac:dyDescent="0.3">
      <c r="A733" s="407" t="s">
        <v>4476</v>
      </c>
      <c r="B733" s="408" t="s">
        <v>4264</v>
      </c>
      <c r="C733" s="408" t="s">
        <v>4265</v>
      </c>
      <c r="D733" s="408" t="s">
        <v>4304</v>
      </c>
      <c r="E733" s="408" t="s">
        <v>4305</v>
      </c>
      <c r="F733" s="411">
        <v>4</v>
      </c>
      <c r="G733" s="411">
        <v>2696</v>
      </c>
      <c r="H733" s="411">
        <v>1</v>
      </c>
      <c r="I733" s="411">
        <v>674</v>
      </c>
      <c r="J733" s="411">
        <v>7</v>
      </c>
      <c r="K733" s="411">
        <v>4722</v>
      </c>
      <c r="L733" s="411">
        <v>1.7514836795252227</v>
      </c>
      <c r="M733" s="411">
        <v>674.57142857142856</v>
      </c>
      <c r="N733" s="411">
        <v>10</v>
      </c>
      <c r="O733" s="411">
        <v>6760</v>
      </c>
      <c r="P733" s="493">
        <v>2.5074183976261128</v>
      </c>
      <c r="Q733" s="412">
        <v>676</v>
      </c>
    </row>
    <row r="734" spans="1:17" ht="14.4" customHeight="1" x14ac:dyDescent="0.3">
      <c r="A734" s="407" t="s">
        <v>4476</v>
      </c>
      <c r="B734" s="408" t="s">
        <v>4264</v>
      </c>
      <c r="C734" s="408" t="s">
        <v>4265</v>
      </c>
      <c r="D734" s="408" t="s">
        <v>4306</v>
      </c>
      <c r="E734" s="408" t="s">
        <v>4307</v>
      </c>
      <c r="F734" s="411">
        <v>3</v>
      </c>
      <c r="G734" s="411">
        <v>1527</v>
      </c>
      <c r="H734" s="411">
        <v>1</v>
      </c>
      <c r="I734" s="411">
        <v>509</v>
      </c>
      <c r="J734" s="411"/>
      <c r="K734" s="411"/>
      <c r="L734" s="411"/>
      <c r="M734" s="411"/>
      <c r="N734" s="411">
        <v>4</v>
      </c>
      <c r="O734" s="411">
        <v>2044</v>
      </c>
      <c r="P734" s="493">
        <v>1.3385723641126392</v>
      </c>
      <c r="Q734" s="412">
        <v>511</v>
      </c>
    </row>
    <row r="735" spans="1:17" ht="14.4" customHeight="1" x14ac:dyDescent="0.3">
      <c r="A735" s="407" t="s">
        <v>4476</v>
      </c>
      <c r="B735" s="408" t="s">
        <v>4264</v>
      </c>
      <c r="C735" s="408" t="s">
        <v>4265</v>
      </c>
      <c r="D735" s="408" t="s">
        <v>4308</v>
      </c>
      <c r="E735" s="408" t="s">
        <v>4309</v>
      </c>
      <c r="F735" s="411">
        <v>3</v>
      </c>
      <c r="G735" s="411">
        <v>1257</v>
      </c>
      <c r="H735" s="411">
        <v>1</v>
      </c>
      <c r="I735" s="411">
        <v>419</v>
      </c>
      <c r="J735" s="411"/>
      <c r="K735" s="411"/>
      <c r="L735" s="411"/>
      <c r="M735" s="411"/>
      <c r="N735" s="411">
        <v>4</v>
      </c>
      <c r="O735" s="411">
        <v>1684</v>
      </c>
      <c r="P735" s="493">
        <v>1.33969769291965</v>
      </c>
      <c r="Q735" s="412">
        <v>421</v>
      </c>
    </row>
    <row r="736" spans="1:17" ht="14.4" customHeight="1" x14ac:dyDescent="0.3">
      <c r="A736" s="407" t="s">
        <v>4476</v>
      </c>
      <c r="B736" s="408" t="s">
        <v>4264</v>
      </c>
      <c r="C736" s="408" t="s">
        <v>4265</v>
      </c>
      <c r="D736" s="408" t="s">
        <v>4310</v>
      </c>
      <c r="E736" s="408" t="s">
        <v>4311</v>
      </c>
      <c r="F736" s="411">
        <v>10</v>
      </c>
      <c r="G736" s="411">
        <v>3440</v>
      </c>
      <c r="H736" s="411">
        <v>1</v>
      </c>
      <c r="I736" s="411">
        <v>344</v>
      </c>
      <c r="J736" s="411">
        <v>9</v>
      </c>
      <c r="K736" s="411">
        <v>3108</v>
      </c>
      <c r="L736" s="411">
        <v>0.90348837209302324</v>
      </c>
      <c r="M736" s="411">
        <v>345.33333333333331</v>
      </c>
      <c r="N736" s="411">
        <v>30</v>
      </c>
      <c r="O736" s="411">
        <v>10410</v>
      </c>
      <c r="P736" s="493">
        <v>3.0261627906976742</v>
      </c>
      <c r="Q736" s="412">
        <v>347</v>
      </c>
    </row>
    <row r="737" spans="1:17" ht="14.4" customHeight="1" x14ac:dyDescent="0.3">
      <c r="A737" s="407" t="s">
        <v>4476</v>
      </c>
      <c r="B737" s="408" t="s">
        <v>4264</v>
      </c>
      <c r="C737" s="408" t="s">
        <v>4265</v>
      </c>
      <c r="D737" s="408" t="s">
        <v>4312</v>
      </c>
      <c r="E737" s="408" t="s">
        <v>4313</v>
      </c>
      <c r="F737" s="411">
        <v>30</v>
      </c>
      <c r="G737" s="411">
        <v>6510</v>
      </c>
      <c r="H737" s="411">
        <v>1</v>
      </c>
      <c r="I737" s="411">
        <v>217</v>
      </c>
      <c r="J737" s="411">
        <v>124</v>
      </c>
      <c r="K737" s="411">
        <v>17405</v>
      </c>
      <c r="L737" s="411">
        <v>2.6735791090629801</v>
      </c>
      <c r="M737" s="411">
        <v>140.36290322580646</v>
      </c>
      <c r="N737" s="411">
        <v>52</v>
      </c>
      <c r="O737" s="411">
        <v>11388</v>
      </c>
      <c r="P737" s="493">
        <v>1.7493087557603686</v>
      </c>
      <c r="Q737" s="412">
        <v>219</v>
      </c>
    </row>
    <row r="738" spans="1:17" ht="14.4" customHeight="1" x14ac:dyDescent="0.3">
      <c r="A738" s="407" t="s">
        <v>4476</v>
      </c>
      <c r="B738" s="408" t="s">
        <v>4264</v>
      </c>
      <c r="C738" s="408" t="s">
        <v>4265</v>
      </c>
      <c r="D738" s="408" t="s">
        <v>4314</v>
      </c>
      <c r="E738" s="408" t="s">
        <v>4315</v>
      </c>
      <c r="F738" s="411"/>
      <c r="G738" s="411"/>
      <c r="H738" s="411"/>
      <c r="I738" s="411"/>
      <c r="J738" s="411">
        <v>4</v>
      </c>
      <c r="K738" s="411">
        <v>2004</v>
      </c>
      <c r="L738" s="411"/>
      <c r="M738" s="411">
        <v>501</v>
      </c>
      <c r="N738" s="411"/>
      <c r="O738" s="411"/>
      <c r="P738" s="493"/>
      <c r="Q738" s="412"/>
    </row>
    <row r="739" spans="1:17" ht="14.4" customHeight="1" x14ac:dyDescent="0.3">
      <c r="A739" s="407" t="s">
        <v>4476</v>
      </c>
      <c r="B739" s="408" t="s">
        <v>4264</v>
      </c>
      <c r="C739" s="408" t="s">
        <v>4265</v>
      </c>
      <c r="D739" s="408" t="s">
        <v>4318</v>
      </c>
      <c r="E739" s="408" t="s">
        <v>4319</v>
      </c>
      <c r="F739" s="411">
        <v>4</v>
      </c>
      <c r="G739" s="411">
        <v>948</v>
      </c>
      <c r="H739" s="411">
        <v>1</v>
      </c>
      <c r="I739" s="411">
        <v>237</v>
      </c>
      <c r="J739" s="411">
        <v>3</v>
      </c>
      <c r="K739" s="411">
        <v>713</v>
      </c>
      <c r="L739" s="411">
        <v>0.75210970464135019</v>
      </c>
      <c r="M739" s="411">
        <v>237.66666666666666</v>
      </c>
      <c r="N739" s="411">
        <v>3</v>
      </c>
      <c r="O739" s="411">
        <v>714</v>
      </c>
      <c r="P739" s="493">
        <v>0.75316455696202533</v>
      </c>
      <c r="Q739" s="412">
        <v>238</v>
      </c>
    </row>
    <row r="740" spans="1:17" ht="14.4" customHeight="1" x14ac:dyDescent="0.3">
      <c r="A740" s="407" t="s">
        <v>4476</v>
      </c>
      <c r="B740" s="408" t="s">
        <v>4264</v>
      </c>
      <c r="C740" s="408" t="s">
        <v>4265</v>
      </c>
      <c r="D740" s="408" t="s">
        <v>4320</v>
      </c>
      <c r="E740" s="408" t="s">
        <v>4321</v>
      </c>
      <c r="F740" s="411">
        <v>10</v>
      </c>
      <c r="G740" s="411">
        <v>1100</v>
      </c>
      <c r="H740" s="411">
        <v>1</v>
      </c>
      <c r="I740" s="411">
        <v>110</v>
      </c>
      <c r="J740" s="411">
        <v>11</v>
      </c>
      <c r="K740" s="411">
        <v>1217</v>
      </c>
      <c r="L740" s="411">
        <v>1.1063636363636364</v>
      </c>
      <c r="M740" s="411">
        <v>110.63636363636364</v>
      </c>
      <c r="N740" s="411">
        <v>22</v>
      </c>
      <c r="O740" s="411">
        <v>2442</v>
      </c>
      <c r="P740" s="493">
        <v>2.2200000000000002</v>
      </c>
      <c r="Q740" s="412">
        <v>111</v>
      </c>
    </row>
    <row r="741" spans="1:17" ht="14.4" customHeight="1" x14ac:dyDescent="0.3">
      <c r="A741" s="407" t="s">
        <v>4476</v>
      </c>
      <c r="B741" s="408" t="s">
        <v>4264</v>
      </c>
      <c r="C741" s="408" t="s">
        <v>4265</v>
      </c>
      <c r="D741" s="408" t="s">
        <v>4322</v>
      </c>
      <c r="E741" s="408" t="s">
        <v>4323</v>
      </c>
      <c r="F741" s="411">
        <v>4</v>
      </c>
      <c r="G741" s="411">
        <v>1312</v>
      </c>
      <c r="H741" s="411">
        <v>1</v>
      </c>
      <c r="I741" s="411">
        <v>328</v>
      </c>
      <c r="J741" s="411"/>
      <c r="K741" s="411"/>
      <c r="L741" s="411"/>
      <c r="M741" s="411"/>
      <c r="N741" s="411"/>
      <c r="O741" s="411"/>
      <c r="P741" s="493"/>
      <c r="Q741" s="412"/>
    </row>
    <row r="742" spans="1:17" ht="14.4" customHeight="1" x14ac:dyDescent="0.3">
      <c r="A742" s="407" t="s">
        <v>4476</v>
      </c>
      <c r="B742" s="408" t="s">
        <v>4264</v>
      </c>
      <c r="C742" s="408" t="s">
        <v>4265</v>
      </c>
      <c r="D742" s="408" t="s">
        <v>4324</v>
      </c>
      <c r="E742" s="408" t="s">
        <v>4325</v>
      </c>
      <c r="F742" s="411">
        <v>4</v>
      </c>
      <c r="G742" s="411">
        <v>1240</v>
      </c>
      <c r="H742" s="411">
        <v>1</v>
      </c>
      <c r="I742" s="411">
        <v>310</v>
      </c>
      <c r="J742" s="411">
        <v>6</v>
      </c>
      <c r="K742" s="411">
        <v>1862</v>
      </c>
      <c r="L742" s="411">
        <v>1.5016129032258065</v>
      </c>
      <c r="M742" s="411">
        <v>310.33333333333331</v>
      </c>
      <c r="N742" s="411">
        <v>14</v>
      </c>
      <c r="O742" s="411">
        <v>4354</v>
      </c>
      <c r="P742" s="493">
        <v>3.5112903225806451</v>
      </c>
      <c r="Q742" s="412">
        <v>311</v>
      </c>
    </row>
    <row r="743" spans="1:17" ht="14.4" customHeight="1" x14ac:dyDescent="0.3">
      <c r="A743" s="407" t="s">
        <v>4476</v>
      </c>
      <c r="B743" s="408" t="s">
        <v>4264</v>
      </c>
      <c r="C743" s="408" t="s">
        <v>4265</v>
      </c>
      <c r="D743" s="408" t="s">
        <v>4326</v>
      </c>
      <c r="E743" s="408" t="s">
        <v>4327</v>
      </c>
      <c r="F743" s="411">
        <v>104</v>
      </c>
      <c r="G743" s="411">
        <v>2392</v>
      </c>
      <c r="H743" s="411">
        <v>1</v>
      </c>
      <c r="I743" s="411">
        <v>23</v>
      </c>
      <c r="J743" s="411">
        <v>404</v>
      </c>
      <c r="K743" s="411">
        <v>5566</v>
      </c>
      <c r="L743" s="411">
        <v>2.3269230769230771</v>
      </c>
      <c r="M743" s="411">
        <v>13.777227722772277</v>
      </c>
      <c r="N743" s="411">
        <v>140</v>
      </c>
      <c r="O743" s="411">
        <v>3220</v>
      </c>
      <c r="P743" s="493">
        <v>1.3461538461538463</v>
      </c>
      <c r="Q743" s="412">
        <v>23</v>
      </c>
    </row>
    <row r="744" spans="1:17" ht="14.4" customHeight="1" x14ac:dyDescent="0.3">
      <c r="A744" s="407" t="s">
        <v>4476</v>
      </c>
      <c r="B744" s="408" t="s">
        <v>4264</v>
      </c>
      <c r="C744" s="408" t="s">
        <v>4265</v>
      </c>
      <c r="D744" s="408" t="s">
        <v>4328</v>
      </c>
      <c r="E744" s="408" t="s">
        <v>4329</v>
      </c>
      <c r="F744" s="411">
        <v>1</v>
      </c>
      <c r="G744" s="411">
        <v>16</v>
      </c>
      <c r="H744" s="411">
        <v>1</v>
      </c>
      <c r="I744" s="411">
        <v>16</v>
      </c>
      <c r="J744" s="411">
        <v>2</v>
      </c>
      <c r="K744" s="411">
        <v>32</v>
      </c>
      <c r="L744" s="411">
        <v>2</v>
      </c>
      <c r="M744" s="411">
        <v>16</v>
      </c>
      <c r="N744" s="411">
        <v>3</v>
      </c>
      <c r="O744" s="411">
        <v>48</v>
      </c>
      <c r="P744" s="493">
        <v>3</v>
      </c>
      <c r="Q744" s="412">
        <v>16</v>
      </c>
    </row>
    <row r="745" spans="1:17" ht="14.4" customHeight="1" x14ac:dyDescent="0.3">
      <c r="A745" s="407" t="s">
        <v>4476</v>
      </c>
      <c r="B745" s="408" t="s">
        <v>4264</v>
      </c>
      <c r="C745" s="408" t="s">
        <v>4265</v>
      </c>
      <c r="D745" s="408" t="s">
        <v>4332</v>
      </c>
      <c r="E745" s="408" t="s">
        <v>4333</v>
      </c>
      <c r="F745" s="411"/>
      <c r="G745" s="411"/>
      <c r="H745" s="411"/>
      <c r="I745" s="411"/>
      <c r="J745" s="411">
        <v>8</v>
      </c>
      <c r="K745" s="411">
        <v>2792</v>
      </c>
      <c r="L745" s="411"/>
      <c r="M745" s="411">
        <v>349</v>
      </c>
      <c r="N745" s="411"/>
      <c r="O745" s="411"/>
      <c r="P745" s="493"/>
      <c r="Q745" s="412"/>
    </row>
    <row r="746" spans="1:17" ht="14.4" customHeight="1" x14ac:dyDescent="0.3">
      <c r="A746" s="407" t="s">
        <v>4476</v>
      </c>
      <c r="B746" s="408" t="s">
        <v>4264</v>
      </c>
      <c r="C746" s="408" t="s">
        <v>4265</v>
      </c>
      <c r="D746" s="408" t="s">
        <v>4334</v>
      </c>
      <c r="E746" s="408" t="s">
        <v>4335</v>
      </c>
      <c r="F746" s="411">
        <v>32</v>
      </c>
      <c r="G746" s="411">
        <v>39840</v>
      </c>
      <c r="H746" s="411">
        <v>1</v>
      </c>
      <c r="I746" s="411">
        <v>1245</v>
      </c>
      <c r="J746" s="411">
        <v>147</v>
      </c>
      <c r="K746" s="411">
        <v>114127</v>
      </c>
      <c r="L746" s="411">
        <v>2.8646335341365461</v>
      </c>
      <c r="M746" s="411">
        <v>776.37414965986397</v>
      </c>
      <c r="N746" s="411">
        <v>65</v>
      </c>
      <c r="O746" s="411">
        <v>82420</v>
      </c>
      <c r="P746" s="493">
        <v>2.0687751004016066</v>
      </c>
      <c r="Q746" s="412">
        <v>1268</v>
      </c>
    </row>
    <row r="747" spans="1:17" ht="14.4" customHeight="1" x14ac:dyDescent="0.3">
      <c r="A747" s="407" t="s">
        <v>4476</v>
      </c>
      <c r="B747" s="408" t="s">
        <v>4264</v>
      </c>
      <c r="C747" s="408" t="s">
        <v>4265</v>
      </c>
      <c r="D747" s="408" t="s">
        <v>4340</v>
      </c>
      <c r="E747" s="408" t="s">
        <v>4341</v>
      </c>
      <c r="F747" s="411">
        <v>4</v>
      </c>
      <c r="G747" s="411">
        <v>1172</v>
      </c>
      <c r="H747" s="411">
        <v>1</v>
      </c>
      <c r="I747" s="411">
        <v>293</v>
      </c>
      <c r="J747" s="411">
        <v>4</v>
      </c>
      <c r="K747" s="411">
        <v>1174</v>
      </c>
      <c r="L747" s="411">
        <v>1.0017064846416381</v>
      </c>
      <c r="M747" s="411">
        <v>293.5</v>
      </c>
      <c r="N747" s="411">
        <v>3</v>
      </c>
      <c r="O747" s="411">
        <v>882</v>
      </c>
      <c r="P747" s="493">
        <v>0.75255972696245732</v>
      </c>
      <c r="Q747" s="412">
        <v>294</v>
      </c>
    </row>
    <row r="748" spans="1:17" ht="14.4" customHeight="1" x14ac:dyDescent="0.3">
      <c r="A748" s="407" t="s">
        <v>4476</v>
      </c>
      <c r="B748" s="408" t="s">
        <v>4264</v>
      </c>
      <c r="C748" s="408" t="s">
        <v>4265</v>
      </c>
      <c r="D748" s="408" t="s">
        <v>4342</v>
      </c>
      <c r="E748" s="408" t="s">
        <v>4343</v>
      </c>
      <c r="F748" s="411">
        <v>11</v>
      </c>
      <c r="G748" s="411">
        <v>2244</v>
      </c>
      <c r="H748" s="411">
        <v>1</v>
      </c>
      <c r="I748" s="411">
        <v>204</v>
      </c>
      <c r="J748" s="411">
        <v>9</v>
      </c>
      <c r="K748" s="411">
        <v>1848</v>
      </c>
      <c r="L748" s="411">
        <v>0.82352941176470584</v>
      </c>
      <c r="M748" s="411">
        <v>205.33333333333334</v>
      </c>
      <c r="N748" s="411">
        <v>29</v>
      </c>
      <c r="O748" s="411">
        <v>6003</v>
      </c>
      <c r="P748" s="493">
        <v>2.6751336898395723</v>
      </c>
      <c r="Q748" s="412">
        <v>207</v>
      </c>
    </row>
    <row r="749" spans="1:17" ht="14.4" customHeight="1" x14ac:dyDescent="0.3">
      <c r="A749" s="407" t="s">
        <v>4476</v>
      </c>
      <c r="B749" s="408" t="s">
        <v>4264</v>
      </c>
      <c r="C749" s="408" t="s">
        <v>4265</v>
      </c>
      <c r="D749" s="408" t="s">
        <v>4344</v>
      </c>
      <c r="E749" s="408" t="s">
        <v>4345</v>
      </c>
      <c r="F749" s="411">
        <v>5</v>
      </c>
      <c r="G749" s="411">
        <v>190</v>
      </c>
      <c r="H749" s="411">
        <v>1</v>
      </c>
      <c r="I749" s="411">
        <v>38</v>
      </c>
      <c r="J749" s="411">
        <v>4</v>
      </c>
      <c r="K749" s="411">
        <v>154</v>
      </c>
      <c r="L749" s="411">
        <v>0.81052631578947365</v>
      </c>
      <c r="M749" s="411">
        <v>38.5</v>
      </c>
      <c r="N749" s="411">
        <v>12</v>
      </c>
      <c r="O749" s="411">
        <v>468</v>
      </c>
      <c r="P749" s="493">
        <v>2.4631578947368422</v>
      </c>
      <c r="Q749" s="412">
        <v>39</v>
      </c>
    </row>
    <row r="750" spans="1:17" ht="14.4" customHeight="1" x14ac:dyDescent="0.3">
      <c r="A750" s="407" t="s">
        <v>4476</v>
      </c>
      <c r="B750" s="408" t="s">
        <v>4264</v>
      </c>
      <c r="C750" s="408" t="s">
        <v>4265</v>
      </c>
      <c r="D750" s="408" t="s">
        <v>4346</v>
      </c>
      <c r="E750" s="408" t="s">
        <v>4347</v>
      </c>
      <c r="F750" s="411">
        <v>11</v>
      </c>
      <c r="G750" s="411">
        <v>54923</v>
      </c>
      <c r="H750" s="411">
        <v>1</v>
      </c>
      <c r="I750" s="411">
        <v>4993</v>
      </c>
      <c r="J750" s="411">
        <v>12</v>
      </c>
      <c r="K750" s="411">
        <v>59965</v>
      </c>
      <c r="L750" s="411">
        <v>1.0918012490213571</v>
      </c>
      <c r="M750" s="411">
        <v>4997.083333333333</v>
      </c>
      <c r="N750" s="411">
        <v>19</v>
      </c>
      <c r="O750" s="411">
        <v>95057</v>
      </c>
      <c r="P750" s="493">
        <v>1.7307321158713107</v>
      </c>
      <c r="Q750" s="412">
        <v>5003</v>
      </c>
    </row>
    <row r="751" spans="1:17" ht="14.4" customHeight="1" x14ac:dyDescent="0.3">
      <c r="A751" s="407" t="s">
        <v>4476</v>
      </c>
      <c r="B751" s="408" t="s">
        <v>4264</v>
      </c>
      <c r="C751" s="408" t="s">
        <v>4265</v>
      </c>
      <c r="D751" s="408" t="s">
        <v>4348</v>
      </c>
      <c r="E751" s="408" t="s">
        <v>4349</v>
      </c>
      <c r="F751" s="411"/>
      <c r="G751" s="411"/>
      <c r="H751" s="411"/>
      <c r="I751" s="411"/>
      <c r="J751" s="411">
        <v>1</v>
      </c>
      <c r="K751" s="411">
        <v>170</v>
      </c>
      <c r="L751" s="411"/>
      <c r="M751" s="411">
        <v>170</v>
      </c>
      <c r="N751" s="411">
        <v>8</v>
      </c>
      <c r="O751" s="411">
        <v>1360</v>
      </c>
      <c r="P751" s="493"/>
      <c r="Q751" s="412">
        <v>170</v>
      </c>
    </row>
    <row r="752" spans="1:17" ht="14.4" customHeight="1" x14ac:dyDescent="0.3">
      <c r="A752" s="407" t="s">
        <v>4476</v>
      </c>
      <c r="B752" s="408" t="s">
        <v>4264</v>
      </c>
      <c r="C752" s="408" t="s">
        <v>4265</v>
      </c>
      <c r="D752" s="408" t="s">
        <v>4352</v>
      </c>
      <c r="E752" s="408" t="s">
        <v>4353</v>
      </c>
      <c r="F752" s="411">
        <v>3</v>
      </c>
      <c r="G752" s="411">
        <v>2058</v>
      </c>
      <c r="H752" s="411">
        <v>1</v>
      </c>
      <c r="I752" s="411">
        <v>686</v>
      </c>
      <c r="J752" s="411">
        <v>5</v>
      </c>
      <c r="K752" s="411">
        <v>3433</v>
      </c>
      <c r="L752" s="411">
        <v>1.6681243926141884</v>
      </c>
      <c r="M752" s="411">
        <v>686.6</v>
      </c>
      <c r="N752" s="411">
        <v>7</v>
      </c>
      <c r="O752" s="411">
        <v>4816</v>
      </c>
      <c r="P752" s="493">
        <v>2.3401360544217686</v>
      </c>
      <c r="Q752" s="412">
        <v>688</v>
      </c>
    </row>
    <row r="753" spans="1:17" ht="14.4" customHeight="1" x14ac:dyDescent="0.3">
      <c r="A753" s="407" t="s">
        <v>4476</v>
      </c>
      <c r="B753" s="408" t="s">
        <v>4264</v>
      </c>
      <c r="C753" s="408" t="s">
        <v>4265</v>
      </c>
      <c r="D753" s="408" t="s">
        <v>4354</v>
      </c>
      <c r="E753" s="408" t="s">
        <v>4355</v>
      </c>
      <c r="F753" s="411"/>
      <c r="G753" s="411"/>
      <c r="H753" s="411"/>
      <c r="I753" s="411"/>
      <c r="J753" s="411">
        <v>1</v>
      </c>
      <c r="K753" s="411">
        <v>348</v>
      </c>
      <c r="L753" s="411"/>
      <c r="M753" s="411">
        <v>348</v>
      </c>
      <c r="N753" s="411">
        <v>7</v>
      </c>
      <c r="O753" s="411">
        <v>2436</v>
      </c>
      <c r="P753" s="493"/>
      <c r="Q753" s="412">
        <v>348</v>
      </c>
    </row>
    <row r="754" spans="1:17" ht="14.4" customHeight="1" x14ac:dyDescent="0.3">
      <c r="A754" s="407" t="s">
        <v>4476</v>
      </c>
      <c r="B754" s="408" t="s">
        <v>4264</v>
      </c>
      <c r="C754" s="408" t="s">
        <v>4265</v>
      </c>
      <c r="D754" s="408" t="s">
        <v>4356</v>
      </c>
      <c r="E754" s="408" t="s">
        <v>4357</v>
      </c>
      <c r="F754" s="411"/>
      <c r="G754" s="411"/>
      <c r="H754" s="411"/>
      <c r="I754" s="411"/>
      <c r="J754" s="411">
        <v>2</v>
      </c>
      <c r="K754" s="411">
        <v>346</v>
      </c>
      <c r="L754" s="411"/>
      <c r="M754" s="411">
        <v>173</v>
      </c>
      <c r="N754" s="411">
        <v>8</v>
      </c>
      <c r="O754" s="411">
        <v>1384</v>
      </c>
      <c r="P754" s="493"/>
      <c r="Q754" s="412">
        <v>173</v>
      </c>
    </row>
    <row r="755" spans="1:17" ht="14.4" customHeight="1" x14ac:dyDescent="0.3">
      <c r="A755" s="407" t="s">
        <v>4476</v>
      </c>
      <c r="B755" s="408" t="s">
        <v>4264</v>
      </c>
      <c r="C755" s="408" t="s">
        <v>4265</v>
      </c>
      <c r="D755" s="408" t="s">
        <v>4358</v>
      </c>
      <c r="E755" s="408" t="s">
        <v>4359</v>
      </c>
      <c r="F755" s="411"/>
      <c r="G755" s="411"/>
      <c r="H755" s="411"/>
      <c r="I755" s="411"/>
      <c r="J755" s="411">
        <v>4</v>
      </c>
      <c r="K755" s="411">
        <v>1600</v>
      </c>
      <c r="L755" s="411"/>
      <c r="M755" s="411">
        <v>400</v>
      </c>
      <c r="N755" s="411"/>
      <c r="O755" s="411"/>
      <c r="P755" s="493"/>
      <c r="Q755" s="412"/>
    </row>
    <row r="756" spans="1:17" ht="14.4" customHeight="1" x14ac:dyDescent="0.3">
      <c r="A756" s="407" t="s">
        <v>4476</v>
      </c>
      <c r="B756" s="408" t="s">
        <v>4264</v>
      </c>
      <c r="C756" s="408" t="s">
        <v>4265</v>
      </c>
      <c r="D756" s="408" t="s">
        <v>4360</v>
      </c>
      <c r="E756" s="408" t="s">
        <v>4361</v>
      </c>
      <c r="F756" s="411">
        <v>2</v>
      </c>
      <c r="G756" s="411">
        <v>1300</v>
      </c>
      <c r="H756" s="411">
        <v>1</v>
      </c>
      <c r="I756" s="411">
        <v>650</v>
      </c>
      <c r="J756" s="411">
        <v>4</v>
      </c>
      <c r="K756" s="411">
        <v>2602</v>
      </c>
      <c r="L756" s="411">
        <v>2.0015384615384617</v>
      </c>
      <c r="M756" s="411">
        <v>650.5</v>
      </c>
      <c r="N756" s="411">
        <v>5</v>
      </c>
      <c r="O756" s="411">
        <v>3260</v>
      </c>
      <c r="P756" s="493">
        <v>2.5076923076923077</v>
      </c>
      <c r="Q756" s="412">
        <v>652</v>
      </c>
    </row>
    <row r="757" spans="1:17" ht="14.4" customHeight="1" x14ac:dyDescent="0.3">
      <c r="A757" s="407" t="s">
        <v>4476</v>
      </c>
      <c r="B757" s="408" t="s">
        <v>4264</v>
      </c>
      <c r="C757" s="408" t="s">
        <v>4265</v>
      </c>
      <c r="D757" s="408" t="s">
        <v>4362</v>
      </c>
      <c r="E757" s="408" t="s">
        <v>4363</v>
      </c>
      <c r="F757" s="411">
        <v>2</v>
      </c>
      <c r="G757" s="411">
        <v>1300</v>
      </c>
      <c r="H757" s="411">
        <v>1</v>
      </c>
      <c r="I757" s="411">
        <v>650</v>
      </c>
      <c r="J757" s="411">
        <v>4</v>
      </c>
      <c r="K757" s="411">
        <v>2602</v>
      </c>
      <c r="L757" s="411">
        <v>2.0015384615384617</v>
      </c>
      <c r="M757" s="411">
        <v>650.5</v>
      </c>
      <c r="N757" s="411">
        <v>5</v>
      </c>
      <c r="O757" s="411">
        <v>3260</v>
      </c>
      <c r="P757" s="493">
        <v>2.5076923076923077</v>
      </c>
      <c r="Q757" s="412">
        <v>652</v>
      </c>
    </row>
    <row r="758" spans="1:17" ht="14.4" customHeight="1" x14ac:dyDescent="0.3">
      <c r="A758" s="407" t="s">
        <v>4476</v>
      </c>
      <c r="B758" s="408" t="s">
        <v>4264</v>
      </c>
      <c r="C758" s="408" t="s">
        <v>4265</v>
      </c>
      <c r="D758" s="408" t="s">
        <v>4364</v>
      </c>
      <c r="E758" s="408" t="s">
        <v>4365</v>
      </c>
      <c r="F758" s="411">
        <v>1647</v>
      </c>
      <c r="G758" s="411">
        <v>698328</v>
      </c>
      <c r="H758" s="411">
        <v>1</v>
      </c>
      <c r="I758" s="411">
        <v>424</v>
      </c>
      <c r="J758" s="411">
        <v>6955</v>
      </c>
      <c r="K758" s="411">
        <v>1575150</v>
      </c>
      <c r="L758" s="411">
        <v>2.2556019520912809</v>
      </c>
      <c r="M758" s="411">
        <v>226.47735442127964</v>
      </c>
      <c r="N758" s="411">
        <v>1417</v>
      </c>
      <c r="O758" s="411">
        <v>612144</v>
      </c>
      <c r="P758" s="493">
        <v>0.87658521497061548</v>
      </c>
      <c r="Q758" s="412">
        <v>432</v>
      </c>
    </row>
    <row r="759" spans="1:17" ht="14.4" customHeight="1" x14ac:dyDescent="0.3">
      <c r="A759" s="407" t="s">
        <v>4476</v>
      </c>
      <c r="B759" s="408" t="s">
        <v>4264</v>
      </c>
      <c r="C759" s="408" t="s">
        <v>4265</v>
      </c>
      <c r="D759" s="408" t="s">
        <v>4368</v>
      </c>
      <c r="E759" s="408" t="s">
        <v>4369</v>
      </c>
      <c r="F759" s="411">
        <v>2</v>
      </c>
      <c r="G759" s="411">
        <v>1380</v>
      </c>
      <c r="H759" s="411">
        <v>1</v>
      </c>
      <c r="I759" s="411">
        <v>690</v>
      </c>
      <c r="J759" s="411">
        <v>2</v>
      </c>
      <c r="K759" s="411">
        <v>1382</v>
      </c>
      <c r="L759" s="411">
        <v>1.0014492753623188</v>
      </c>
      <c r="M759" s="411">
        <v>691</v>
      </c>
      <c r="N759" s="411">
        <v>5</v>
      </c>
      <c r="O759" s="411">
        <v>3460</v>
      </c>
      <c r="P759" s="493">
        <v>2.5072463768115942</v>
      </c>
      <c r="Q759" s="412">
        <v>692</v>
      </c>
    </row>
    <row r="760" spans="1:17" ht="14.4" customHeight="1" x14ac:dyDescent="0.3">
      <c r="A760" s="407" t="s">
        <v>4476</v>
      </c>
      <c r="B760" s="408" t="s">
        <v>4264</v>
      </c>
      <c r="C760" s="408" t="s">
        <v>4265</v>
      </c>
      <c r="D760" s="408" t="s">
        <v>4370</v>
      </c>
      <c r="E760" s="408" t="s">
        <v>4371</v>
      </c>
      <c r="F760" s="411">
        <v>4</v>
      </c>
      <c r="G760" s="411">
        <v>2696</v>
      </c>
      <c r="H760" s="411">
        <v>1</v>
      </c>
      <c r="I760" s="411">
        <v>674</v>
      </c>
      <c r="J760" s="411">
        <v>7</v>
      </c>
      <c r="K760" s="411">
        <v>4722</v>
      </c>
      <c r="L760" s="411">
        <v>1.7514836795252227</v>
      </c>
      <c r="M760" s="411">
        <v>674.57142857142856</v>
      </c>
      <c r="N760" s="411">
        <v>10</v>
      </c>
      <c r="O760" s="411">
        <v>6760</v>
      </c>
      <c r="P760" s="493">
        <v>2.5074183976261128</v>
      </c>
      <c r="Q760" s="412">
        <v>676</v>
      </c>
    </row>
    <row r="761" spans="1:17" ht="14.4" customHeight="1" x14ac:dyDescent="0.3">
      <c r="A761" s="407" t="s">
        <v>4476</v>
      </c>
      <c r="B761" s="408" t="s">
        <v>4264</v>
      </c>
      <c r="C761" s="408" t="s">
        <v>4265</v>
      </c>
      <c r="D761" s="408" t="s">
        <v>4372</v>
      </c>
      <c r="E761" s="408" t="s">
        <v>4373</v>
      </c>
      <c r="F761" s="411">
        <v>12</v>
      </c>
      <c r="G761" s="411">
        <v>5676</v>
      </c>
      <c r="H761" s="411">
        <v>1</v>
      </c>
      <c r="I761" s="411">
        <v>473</v>
      </c>
      <c r="J761" s="411">
        <v>9</v>
      </c>
      <c r="K761" s="411">
        <v>4263</v>
      </c>
      <c r="L761" s="411">
        <v>0.7510570824524313</v>
      </c>
      <c r="M761" s="411">
        <v>473.66666666666669</v>
      </c>
      <c r="N761" s="411">
        <v>26</v>
      </c>
      <c r="O761" s="411">
        <v>12350</v>
      </c>
      <c r="P761" s="493">
        <v>2.1758280479210712</v>
      </c>
      <c r="Q761" s="412">
        <v>475</v>
      </c>
    </row>
    <row r="762" spans="1:17" ht="14.4" customHeight="1" x14ac:dyDescent="0.3">
      <c r="A762" s="407" t="s">
        <v>4476</v>
      </c>
      <c r="B762" s="408" t="s">
        <v>4264</v>
      </c>
      <c r="C762" s="408" t="s">
        <v>4265</v>
      </c>
      <c r="D762" s="408" t="s">
        <v>4374</v>
      </c>
      <c r="E762" s="408" t="s">
        <v>4375</v>
      </c>
      <c r="F762" s="411">
        <v>3</v>
      </c>
      <c r="G762" s="411">
        <v>861</v>
      </c>
      <c r="H762" s="411">
        <v>1</v>
      </c>
      <c r="I762" s="411">
        <v>287</v>
      </c>
      <c r="J762" s="411"/>
      <c r="K762" s="411"/>
      <c r="L762" s="411"/>
      <c r="M762" s="411"/>
      <c r="N762" s="411">
        <v>4</v>
      </c>
      <c r="O762" s="411">
        <v>1156</v>
      </c>
      <c r="P762" s="493">
        <v>1.3426248548199768</v>
      </c>
      <c r="Q762" s="412">
        <v>289</v>
      </c>
    </row>
    <row r="763" spans="1:17" ht="14.4" customHeight="1" x14ac:dyDescent="0.3">
      <c r="A763" s="407" t="s">
        <v>4476</v>
      </c>
      <c r="B763" s="408" t="s">
        <v>4264</v>
      </c>
      <c r="C763" s="408" t="s">
        <v>4265</v>
      </c>
      <c r="D763" s="408" t="s">
        <v>4376</v>
      </c>
      <c r="E763" s="408" t="s">
        <v>4377</v>
      </c>
      <c r="F763" s="411"/>
      <c r="G763" s="411"/>
      <c r="H763" s="411"/>
      <c r="I763" s="411"/>
      <c r="J763" s="411">
        <v>1</v>
      </c>
      <c r="K763" s="411">
        <v>811</v>
      </c>
      <c r="L763" s="411"/>
      <c r="M763" s="411">
        <v>811</v>
      </c>
      <c r="N763" s="411">
        <v>3</v>
      </c>
      <c r="O763" s="411">
        <v>2436</v>
      </c>
      <c r="P763" s="493"/>
      <c r="Q763" s="412">
        <v>812</v>
      </c>
    </row>
    <row r="764" spans="1:17" ht="14.4" customHeight="1" x14ac:dyDescent="0.3">
      <c r="A764" s="407" t="s">
        <v>4476</v>
      </c>
      <c r="B764" s="408" t="s">
        <v>4264</v>
      </c>
      <c r="C764" s="408" t="s">
        <v>4265</v>
      </c>
      <c r="D764" s="408" t="s">
        <v>4378</v>
      </c>
      <c r="E764" s="408" t="s">
        <v>4379</v>
      </c>
      <c r="F764" s="411">
        <v>1807</v>
      </c>
      <c r="G764" s="411">
        <v>1810614</v>
      </c>
      <c r="H764" s="411">
        <v>1</v>
      </c>
      <c r="I764" s="411">
        <v>1002</v>
      </c>
      <c r="J764" s="411">
        <v>7204</v>
      </c>
      <c r="K764" s="411">
        <v>3947976</v>
      </c>
      <c r="L764" s="411">
        <v>2.1804625392270247</v>
      </c>
      <c r="M764" s="411">
        <v>548.02554136590788</v>
      </c>
      <c r="N764" s="411">
        <v>1490</v>
      </c>
      <c r="O764" s="411">
        <v>1501920</v>
      </c>
      <c r="P764" s="493">
        <v>0.82950866391180011</v>
      </c>
      <c r="Q764" s="412">
        <v>1008</v>
      </c>
    </row>
    <row r="765" spans="1:17" ht="14.4" customHeight="1" x14ac:dyDescent="0.3">
      <c r="A765" s="407" t="s">
        <v>4476</v>
      </c>
      <c r="B765" s="408" t="s">
        <v>4264</v>
      </c>
      <c r="C765" s="408" t="s">
        <v>4265</v>
      </c>
      <c r="D765" s="408" t="s">
        <v>4380</v>
      </c>
      <c r="E765" s="408" t="s">
        <v>4381</v>
      </c>
      <c r="F765" s="411">
        <v>1</v>
      </c>
      <c r="G765" s="411">
        <v>166</v>
      </c>
      <c r="H765" s="411">
        <v>1</v>
      </c>
      <c r="I765" s="411">
        <v>166</v>
      </c>
      <c r="J765" s="411"/>
      <c r="K765" s="411"/>
      <c r="L765" s="411"/>
      <c r="M765" s="411"/>
      <c r="N765" s="411">
        <v>2</v>
      </c>
      <c r="O765" s="411">
        <v>334</v>
      </c>
      <c r="P765" s="493">
        <v>2.0120481927710845</v>
      </c>
      <c r="Q765" s="412">
        <v>167</v>
      </c>
    </row>
    <row r="766" spans="1:17" ht="14.4" customHeight="1" x14ac:dyDescent="0.3">
      <c r="A766" s="407" t="s">
        <v>4476</v>
      </c>
      <c r="B766" s="408" t="s">
        <v>4264</v>
      </c>
      <c r="C766" s="408" t="s">
        <v>4265</v>
      </c>
      <c r="D766" s="408" t="s">
        <v>4384</v>
      </c>
      <c r="E766" s="408" t="s">
        <v>4385</v>
      </c>
      <c r="F766" s="411"/>
      <c r="G766" s="411"/>
      <c r="H766" s="411"/>
      <c r="I766" s="411"/>
      <c r="J766" s="411">
        <v>1</v>
      </c>
      <c r="K766" s="411">
        <v>573</v>
      </c>
      <c r="L766" s="411"/>
      <c r="M766" s="411">
        <v>573</v>
      </c>
      <c r="N766" s="411"/>
      <c r="O766" s="411"/>
      <c r="P766" s="493"/>
      <c r="Q766" s="412"/>
    </row>
    <row r="767" spans="1:17" ht="14.4" customHeight="1" x14ac:dyDescent="0.3">
      <c r="A767" s="407" t="s">
        <v>4476</v>
      </c>
      <c r="B767" s="408" t="s">
        <v>4264</v>
      </c>
      <c r="C767" s="408" t="s">
        <v>4265</v>
      </c>
      <c r="D767" s="408" t="s">
        <v>4388</v>
      </c>
      <c r="E767" s="408" t="s">
        <v>4389</v>
      </c>
      <c r="F767" s="411">
        <v>4</v>
      </c>
      <c r="G767" s="411">
        <v>740</v>
      </c>
      <c r="H767" s="411">
        <v>1</v>
      </c>
      <c r="I767" s="411">
        <v>185</v>
      </c>
      <c r="J767" s="411">
        <v>4</v>
      </c>
      <c r="K767" s="411">
        <v>742</v>
      </c>
      <c r="L767" s="411">
        <v>1.0027027027027027</v>
      </c>
      <c r="M767" s="411">
        <v>185.5</v>
      </c>
      <c r="N767" s="411">
        <v>3</v>
      </c>
      <c r="O767" s="411">
        <v>558</v>
      </c>
      <c r="P767" s="493">
        <v>0.75405405405405401</v>
      </c>
      <c r="Q767" s="412">
        <v>186</v>
      </c>
    </row>
    <row r="768" spans="1:17" ht="14.4" customHeight="1" x14ac:dyDescent="0.3">
      <c r="A768" s="407" t="s">
        <v>4476</v>
      </c>
      <c r="B768" s="408" t="s">
        <v>4264</v>
      </c>
      <c r="C768" s="408" t="s">
        <v>4265</v>
      </c>
      <c r="D768" s="408" t="s">
        <v>4394</v>
      </c>
      <c r="E768" s="408" t="s">
        <v>4395</v>
      </c>
      <c r="F768" s="411">
        <v>2</v>
      </c>
      <c r="G768" s="411">
        <v>2790</v>
      </c>
      <c r="H768" s="411">
        <v>1</v>
      </c>
      <c r="I768" s="411">
        <v>1395</v>
      </c>
      <c r="J768" s="411">
        <v>4</v>
      </c>
      <c r="K768" s="411">
        <v>5582</v>
      </c>
      <c r="L768" s="411">
        <v>2.0007168458781361</v>
      </c>
      <c r="M768" s="411">
        <v>1395.5</v>
      </c>
      <c r="N768" s="411">
        <v>5</v>
      </c>
      <c r="O768" s="411">
        <v>6985</v>
      </c>
      <c r="P768" s="493">
        <v>2.5035842293906811</v>
      </c>
      <c r="Q768" s="412">
        <v>1397</v>
      </c>
    </row>
    <row r="769" spans="1:17" ht="14.4" customHeight="1" x14ac:dyDescent="0.3">
      <c r="A769" s="407" t="s">
        <v>4476</v>
      </c>
      <c r="B769" s="408" t="s">
        <v>4264</v>
      </c>
      <c r="C769" s="408" t="s">
        <v>4265</v>
      </c>
      <c r="D769" s="408" t="s">
        <v>4396</v>
      </c>
      <c r="E769" s="408" t="s">
        <v>4397</v>
      </c>
      <c r="F769" s="411">
        <v>6</v>
      </c>
      <c r="G769" s="411">
        <v>6096</v>
      </c>
      <c r="H769" s="411">
        <v>1</v>
      </c>
      <c r="I769" s="411">
        <v>1016</v>
      </c>
      <c r="J769" s="411">
        <v>6</v>
      </c>
      <c r="K769" s="411">
        <v>6102</v>
      </c>
      <c r="L769" s="411">
        <v>1.0009842519685039</v>
      </c>
      <c r="M769" s="411">
        <v>1017</v>
      </c>
      <c r="N769" s="411">
        <v>12</v>
      </c>
      <c r="O769" s="411">
        <v>12216</v>
      </c>
      <c r="P769" s="493">
        <v>2.0039370078740157</v>
      </c>
      <c r="Q769" s="412">
        <v>1018</v>
      </c>
    </row>
    <row r="770" spans="1:17" ht="14.4" customHeight="1" x14ac:dyDescent="0.3">
      <c r="A770" s="407" t="s">
        <v>4476</v>
      </c>
      <c r="B770" s="408" t="s">
        <v>4264</v>
      </c>
      <c r="C770" s="408" t="s">
        <v>4265</v>
      </c>
      <c r="D770" s="408" t="s">
        <v>4400</v>
      </c>
      <c r="E770" s="408" t="s">
        <v>4401</v>
      </c>
      <c r="F770" s="411"/>
      <c r="G770" s="411"/>
      <c r="H770" s="411"/>
      <c r="I770" s="411"/>
      <c r="J770" s="411">
        <v>1</v>
      </c>
      <c r="K770" s="411">
        <v>811</v>
      </c>
      <c r="L770" s="411"/>
      <c r="M770" s="411">
        <v>811</v>
      </c>
      <c r="N770" s="411">
        <v>3</v>
      </c>
      <c r="O770" s="411">
        <v>2436</v>
      </c>
      <c r="P770" s="493"/>
      <c r="Q770" s="412">
        <v>812</v>
      </c>
    </row>
    <row r="771" spans="1:17" ht="14.4" customHeight="1" x14ac:dyDescent="0.3">
      <c r="A771" s="407" t="s">
        <v>4476</v>
      </c>
      <c r="B771" s="408" t="s">
        <v>4264</v>
      </c>
      <c r="C771" s="408" t="s">
        <v>4265</v>
      </c>
      <c r="D771" s="408" t="s">
        <v>4404</v>
      </c>
      <c r="E771" s="408" t="s">
        <v>4405</v>
      </c>
      <c r="F771" s="411"/>
      <c r="G771" s="411"/>
      <c r="H771" s="411"/>
      <c r="I771" s="411"/>
      <c r="J771" s="411"/>
      <c r="K771" s="411"/>
      <c r="L771" s="411"/>
      <c r="M771" s="411"/>
      <c r="N771" s="411">
        <v>1</v>
      </c>
      <c r="O771" s="411">
        <v>258</v>
      </c>
      <c r="P771" s="493"/>
      <c r="Q771" s="412">
        <v>258</v>
      </c>
    </row>
    <row r="772" spans="1:17" ht="14.4" customHeight="1" x14ac:dyDescent="0.3">
      <c r="A772" s="407" t="s">
        <v>700</v>
      </c>
      <c r="B772" s="408" t="s">
        <v>4264</v>
      </c>
      <c r="C772" s="408" t="s">
        <v>4265</v>
      </c>
      <c r="D772" s="408" t="s">
        <v>4286</v>
      </c>
      <c r="E772" s="408" t="s">
        <v>4287</v>
      </c>
      <c r="F772" s="411">
        <v>1</v>
      </c>
      <c r="G772" s="411">
        <v>166</v>
      </c>
      <c r="H772" s="411">
        <v>1</v>
      </c>
      <c r="I772" s="411">
        <v>166</v>
      </c>
      <c r="J772" s="411"/>
      <c r="K772" s="411"/>
      <c r="L772" s="411"/>
      <c r="M772" s="411"/>
      <c r="N772" s="411"/>
      <c r="O772" s="411"/>
      <c r="P772" s="493"/>
      <c r="Q772" s="412"/>
    </row>
    <row r="773" spans="1:17" ht="14.4" customHeight="1" x14ac:dyDescent="0.3">
      <c r="A773" s="407" t="s">
        <v>700</v>
      </c>
      <c r="B773" s="408" t="s">
        <v>4264</v>
      </c>
      <c r="C773" s="408" t="s">
        <v>4265</v>
      </c>
      <c r="D773" s="408" t="s">
        <v>4290</v>
      </c>
      <c r="E773" s="408" t="s">
        <v>4291</v>
      </c>
      <c r="F773" s="411"/>
      <c r="G773" s="411"/>
      <c r="H773" s="411"/>
      <c r="I773" s="411"/>
      <c r="J773" s="411">
        <v>1</v>
      </c>
      <c r="K773" s="411">
        <v>351</v>
      </c>
      <c r="L773" s="411"/>
      <c r="M773" s="411">
        <v>351</v>
      </c>
      <c r="N773" s="411"/>
      <c r="O773" s="411"/>
      <c r="P773" s="493"/>
      <c r="Q773" s="412"/>
    </row>
    <row r="774" spans="1:17" ht="14.4" customHeight="1" x14ac:dyDescent="0.3">
      <c r="A774" s="407" t="s">
        <v>700</v>
      </c>
      <c r="B774" s="408" t="s">
        <v>4264</v>
      </c>
      <c r="C774" s="408" t="s">
        <v>4265</v>
      </c>
      <c r="D774" s="408" t="s">
        <v>4292</v>
      </c>
      <c r="E774" s="408" t="s">
        <v>4293</v>
      </c>
      <c r="F774" s="411"/>
      <c r="G774" s="411"/>
      <c r="H774" s="411"/>
      <c r="I774" s="411"/>
      <c r="J774" s="411">
        <v>1</v>
      </c>
      <c r="K774" s="411">
        <v>189</v>
      </c>
      <c r="L774" s="411"/>
      <c r="M774" s="411">
        <v>189</v>
      </c>
      <c r="N774" s="411"/>
      <c r="O774" s="411"/>
      <c r="P774" s="493"/>
      <c r="Q774" s="412"/>
    </row>
    <row r="775" spans="1:17" ht="14.4" customHeight="1" x14ac:dyDescent="0.3">
      <c r="A775" s="407" t="s">
        <v>700</v>
      </c>
      <c r="B775" s="408" t="s">
        <v>4264</v>
      </c>
      <c r="C775" s="408" t="s">
        <v>4265</v>
      </c>
      <c r="D775" s="408" t="s">
        <v>4318</v>
      </c>
      <c r="E775" s="408" t="s">
        <v>4319</v>
      </c>
      <c r="F775" s="411"/>
      <c r="G775" s="411"/>
      <c r="H775" s="411"/>
      <c r="I775" s="411"/>
      <c r="J775" s="411">
        <v>1</v>
      </c>
      <c r="K775" s="411">
        <v>238</v>
      </c>
      <c r="L775" s="411"/>
      <c r="M775" s="411">
        <v>238</v>
      </c>
      <c r="N775" s="411"/>
      <c r="O775" s="411"/>
      <c r="P775" s="493"/>
      <c r="Q775" s="412"/>
    </row>
    <row r="776" spans="1:17" ht="14.4" customHeight="1" x14ac:dyDescent="0.3">
      <c r="A776" s="407" t="s">
        <v>700</v>
      </c>
      <c r="B776" s="408" t="s">
        <v>4264</v>
      </c>
      <c r="C776" s="408" t="s">
        <v>4265</v>
      </c>
      <c r="D776" s="408" t="s">
        <v>4340</v>
      </c>
      <c r="E776" s="408" t="s">
        <v>4341</v>
      </c>
      <c r="F776" s="411"/>
      <c r="G776" s="411"/>
      <c r="H776" s="411"/>
      <c r="I776" s="411"/>
      <c r="J776" s="411">
        <v>1</v>
      </c>
      <c r="K776" s="411">
        <v>294</v>
      </c>
      <c r="L776" s="411"/>
      <c r="M776" s="411">
        <v>294</v>
      </c>
      <c r="N776" s="411"/>
      <c r="O776" s="411"/>
      <c r="P776" s="493"/>
      <c r="Q776" s="412"/>
    </row>
    <row r="777" spans="1:17" ht="14.4" customHeight="1" x14ac:dyDescent="0.3">
      <c r="A777" s="407" t="s">
        <v>700</v>
      </c>
      <c r="B777" s="408" t="s">
        <v>4264</v>
      </c>
      <c r="C777" s="408" t="s">
        <v>4265</v>
      </c>
      <c r="D777" s="408" t="s">
        <v>4348</v>
      </c>
      <c r="E777" s="408" t="s">
        <v>4349</v>
      </c>
      <c r="F777" s="411">
        <v>1</v>
      </c>
      <c r="G777" s="411">
        <v>169</v>
      </c>
      <c r="H777" s="411">
        <v>1</v>
      </c>
      <c r="I777" s="411">
        <v>169</v>
      </c>
      <c r="J777" s="411"/>
      <c r="K777" s="411"/>
      <c r="L777" s="411"/>
      <c r="M777" s="411"/>
      <c r="N777" s="411"/>
      <c r="O777" s="411"/>
      <c r="P777" s="493"/>
      <c r="Q777" s="412"/>
    </row>
    <row r="778" spans="1:17" ht="14.4" customHeight="1" x14ac:dyDescent="0.3">
      <c r="A778" s="407" t="s">
        <v>700</v>
      </c>
      <c r="B778" s="408" t="s">
        <v>4264</v>
      </c>
      <c r="C778" s="408" t="s">
        <v>4265</v>
      </c>
      <c r="D778" s="408" t="s">
        <v>4356</v>
      </c>
      <c r="E778" s="408" t="s">
        <v>4357</v>
      </c>
      <c r="F778" s="411">
        <v>1</v>
      </c>
      <c r="G778" s="411">
        <v>172</v>
      </c>
      <c r="H778" s="411">
        <v>1</v>
      </c>
      <c r="I778" s="411">
        <v>172</v>
      </c>
      <c r="J778" s="411"/>
      <c r="K778" s="411"/>
      <c r="L778" s="411"/>
      <c r="M778" s="411"/>
      <c r="N778" s="411"/>
      <c r="O778" s="411"/>
      <c r="P778" s="493"/>
      <c r="Q778" s="412"/>
    </row>
    <row r="779" spans="1:17" ht="14.4" customHeight="1" x14ac:dyDescent="0.3">
      <c r="A779" s="407" t="s">
        <v>700</v>
      </c>
      <c r="B779" s="408" t="s">
        <v>4264</v>
      </c>
      <c r="C779" s="408" t="s">
        <v>4265</v>
      </c>
      <c r="D779" s="408" t="s">
        <v>4388</v>
      </c>
      <c r="E779" s="408" t="s">
        <v>4389</v>
      </c>
      <c r="F779" s="411"/>
      <c r="G779" s="411"/>
      <c r="H779" s="411"/>
      <c r="I779" s="411"/>
      <c r="J779" s="411">
        <v>1</v>
      </c>
      <c r="K779" s="411">
        <v>186</v>
      </c>
      <c r="L779" s="411"/>
      <c r="M779" s="411">
        <v>186</v>
      </c>
      <c r="N779" s="411"/>
      <c r="O779" s="411"/>
      <c r="P779" s="493"/>
      <c r="Q779" s="412"/>
    </row>
    <row r="780" spans="1:17" ht="14.4" customHeight="1" x14ac:dyDescent="0.3">
      <c r="A780" s="407" t="s">
        <v>2557</v>
      </c>
      <c r="B780" s="408" t="s">
        <v>4264</v>
      </c>
      <c r="C780" s="408" t="s">
        <v>4265</v>
      </c>
      <c r="D780" s="408" t="s">
        <v>4266</v>
      </c>
      <c r="E780" s="408" t="s">
        <v>4267</v>
      </c>
      <c r="F780" s="411"/>
      <c r="G780" s="411"/>
      <c r="H780" s="411"/>
      <c r="I780" s="411"/>
      <c r="J780" s="411"/>
      <c r="K780" s="411"/>
      <c r="L780" s="411"/>
      <c r="M780" s="411"/>
      <c r="N780" s="411">
        <v>1</v>
      </c>
      <c r="O780" s="411">
        <v>1184</v>
      </c>
      <c r="P780" s="493"/>
      <c r="Q780" s="412">
        <v>1184</v>
      </c>
    </row>
    <row r="781" spans="1:17" ht="14.4" customHeight="1" x14ac:dyDescent="0.3">
      <c r="A781" s="407" t="s">
        <v>2557</v>
      </c>
      <c r="B781" s="408" t="s">
        <v>4264</v>
      </c>
      <c r="C781" s="408" t="s">
        <v>4265</v>
      </c>
      <c r="D781" s="408" t="s">
        <v>4278</v>
      </c>
      <c r="E781" s="408" t="s">
        <v>4279</v>
      </c>
      <c r="F781" s="411">
        <v>2</v>
      </c>
      <c r="G781" s="411">
        <v>1652</v>
      </c>
      <c r="H781" s="411">
        <v>1</v>
      </c>
      <c r="I781" s="411">
        <v>826</v>
      </c>
      <c r="J781" s="411"/>
      <c r="K781" s="411"/>
      <c r="L781" s="411"/>
      <c r="M781" s="411"/>
      <c r="N781" s="411"/>
      <c r="O781" s="411"/>
      <c r="P781" s="493"/>
      <c r="Q781" s="412"/>
    </row>
    <row r="782" spans="1:17" ht="14.4" customHeight="1" x14ac:dyDescent="0.3">
      <c r="A782" s="407" t="s">
        <v>2557</v>
      </c>
      <c r="B782" s="408" t="s">
        <v>4264</v>
      </c>
      <c r="C782" s="408" t="s">
        <v>4265</v>
      </c>
      <c r="D782" s="408" t="s">
        <v>4286</v>
      </c>
      <c r="E782" s="408" t="s">
        <v>4287</v>
      </c>
      <c r="F782" s="411">
        <v>33</v>
      </c>
      <c r="G782" s="411">
        <v>5478</v>
      </c>
      <c r="H782" s="411">
        <v>1</v>
      </c>
      <c r="I782" s="411">
        <v>166</v>
      </c>
      <c r="J782" s="411">
        <v>14</v>
      </c>
      <c r="K782" s="411">
        <v>2332</v>
      </c>
      <c r="L782" s="411">
        <v>0.42570281124497994</v>
      </c>
      <c r="M782" s="411">
        <v>166.57142857142858</v>
      </c>
      <c r="N782" s="411">
        <v>6</v>
      </c>
      <c r="O782" s="411">
        <v>1002</v>
      </c>
      <c r="P782" s="493">
        <v>0.18291347207009859</v>
      </c>
      <c r="Q782" s="412">
        <v>167</v>
      </c>
    </row>
    <row r="783" spans="1:17" ht="14.4" customHeight="1" x14ac:dyDescent="0.3">
      <c r="A783" s="407" t="s">
        <v>2557</v>
      </c>
      <c r="B783" s="408" t="s">
        <v>4264</v>
      </c>
      <c r="C783" s="408" t="s">
        <v>4265</v>
      </c>
      <c r="D783" s="408" t="s">
        <v>4288</v>
      </c>
      <c r="E783" s="408" t="s">
        <v>4289</v>
      </c>
      <c r="F783" s="411">
        <v>37</v>
      </c>
      <c r="G783" s="411">
        <v>6364</v>
      </c>
      <c r="H783" s="411">
        <v>1</v>
      </c>
      <c r="I783" s="411">
        <v>172</v>
      </c>
      <c r="J783" s="411">
        <v>14</v>
      </c>
      <c r="K783" s="411">
        <v>2416</v>
      </c>
      <c r="L783" s="411">
        <v>0.37963544940289129</v>
      </c>
      <c r="M783" s="411">
        <v>172.57142857142858</v>
      </c>
      <c r="N783" s="411">
        <v>6</v>
      </c>
      <c r="O783" s="411">
        <v>1038</v>
      </c>
      <c r="P783" s="493">
        <v>0.16310496543054684</v>
      </c>
      <c r="Q783" s="412">
        <v>173</v>
      </c>
    </row>
    <row r="784" spans="1:17" ht="14.4" customHeight="1" x14ac:dyDescent="0.3">
      <c r="A784" s="407" t="s">
        <v>2557</v>
      </c>
      <c r="B784" s="408" t="s">
        <v>4264</v>
      </c>
      <c r="C784" s="408" t="s">
        <v>4265</v>
      </c>
      <c r="D784" s="408" t="s">
        <v>4332</v>
      </c>
      <c r="E784" s="408" t="s">
        <v>4333</v>
      </c>
      <c r="F784" s="411">
        <v>110</v>
      </c>
      <c r="G784" s="411">
        <v>38280</v>
      </c>
      <c r="H784" s="411">
        <v>1</v>
      </c>
      <c r="I784" s="411">
        <v>348</v>
      </c>
      <c r="J784" s="411">
        <v>39</v>
      </c>
      <c r="K784" s="411">
        <v>13593</v>
      </c>
      <c r="L784" s="411">
        <v>0.35509404388714733</v>
      </c>
      <c r="M784" s="411">
        <v>348.53846153846155</v>
      </c>
      <c r="N784" s="411">
        <v>15</v>
      </c>
      <c r="O784" s="411">
        <v>5235</v>
      </c>
      <c r="P784" s="493">
        <v>0.13675548589341693</v>
      </c>
      <c r="Q784" s="412">
        <v>349</v>
      </c>
    </row>
    <row r="785" spans="1:17" ht="14.4" customHeight="1" x14ac:dyDescent="0.3">
      <c r="A785" s="407" t="s">
        <v>2557</v>
      </c>
      <c r="B785" s="408" t="s">
        <v>4264</v>
      </c>
      <c r="C785" s="408" t="s">
        <v>4265</v>
      </c>
      <c r="D785" s="408" t="s">
        <v>4336</v>
      </c>
      <c r="E785" s="408" t="s">
        <v>4337</v>
      </c>
      <c r="F785" s="411"/>
      <c r="G785" s="411"/>
      <c r="H785" s="411"/>
      <c r="I785" s="411"/>
      <c r="J785" s="411">
        <v>1</v>
      </c>
      <c r="K785" s="411">
        <v>147</v>
      </c>
      <c r="L785" s="411"/>
      <c r="M785" s="411">
        <v>147</v>
      </c>
      <c r="N785" s="411"/>
      <c r="O785" s="411"/>
      <c r="P785" s="493"/>
      <c r="Q785" s="412"/>
    </row>
    <row r="786" spans="1:17" ht="14.4" customHeight="1" x14ac:dyDescent="0.3">
      <c r="A786" s="407" t="s">
        <v>2557</v>
      </c>
      <c r="B786" s="408" t="s">
        <v>4264</v>
      </c>
      <c r="C786" s="408" t="s">
        <v>4265</v>
      </c>
      <c r="D786" s="408" t="s">
        <v>4344</v>
      </c>
      <c r="E786" s="408" t="s">
        <v>4345</v>
      </c>
      <c r="F786" s="411">
        <v>35</v>
      </c>
      <c r="G786" s="411">
        <v>1330</v>
      </c>
      <c r="H786" s="411">
        <v>1</v>
      </c>
      <c r="I786" s="411">
        <v>38</v>
      </c>
      <c r="J786" s="411">
        <v>13</v>
      </c>
      <c r="K786" s="411">
        <v>502</v>
      </c>
      <c r="L786" s="411">
        <v>0.37744360902255641</v>
      </c>
      <c r="M786" s="411">
        <v>38.615384615384613</v>
      </c>
      <c r="N786" s="411">
        <v>6</v>
      </c>
      <c r="O786" s="411">
        <v>234</v>
      </c>
      <c r="P786" s="493">
        <v>0.17593984962406015</v>
      </c>
      <c r="Q786" s="412">
        <v>39</v>
      </c>
    </row>
    <row r="787" spans="1:17" ht="14.4" customHeight="1" x14ac:dyDescent="0.3">
      <c r="A787" s="407" t="s">
        <v>2557</v>
      </c>
      <c r="B787" s="408" t="s">
        <v>4264</v>
      </c>
      <c r="C787" s="408" t="s">
        <v>4265</v>
      </c>
      <c r="D787" s="408" t="s">
        <v>4348</v>
      </c>
      <c r="E787" s="408" t="s">
        <v>4349</v>
      </c>
      <c r="F787" s="411">
        <v>33</v>
      </c>
      <c r="G787" s="411">
        <v>5577</v>
      </c>
      <c r="H787" s="411">
        <v>1</v>
      </c>
      <c r="I787" s="411">
        <v>169</v>
      </c>
      <c r="J787" s="411">
        <v>14</v>
      </c>
      <c r="K787" s="411">
        <v>2374</v>
      </c>
      <c r="L787" s="411">
        <v>0.42567688721534874</v>
      </c>
      <c r="M787" s="411">
        <v>169.57142857142858</v>
      </c>
      <c r="N787" s="411">
        <v>6</v>
      </c>
      <c r="O787" s="411">
        <v>1020</v>
      </c>
      <c r="P787" s="493">
        <v>0.18289402904787519</v>
      </c>
      <c r="Q787" s="412">
        <v>170</v>
      </c>
    </row>
    <row r="788" spans="1:17" ht="14.4" customHeight="1" x14ac:dyDescent="0.3">
      <c r="A788" s="407" t="s">
        <v>2557</v>
      </c>
      <c r="B788" s="408" t="s">
        <v>4264</v>
      </c>
      <c r="C788" s="408" t="s">
        <v>4265</v>
      </c>
      <c r="D788" s="408" t="s">
        <v>4354</v>
      </c>
      <c r="E788" s="408" t="s">
        <v>4355</v>
      </c>
      <c r="F788" s="411">
        <v>2</v>
      </c>
      <c r="G788" s="411">
        <v>694</v>
      </c>
      <c r="H788" s="411">
        <v>1</v>
      </c>
      <c r="I788" s="411">
        <v>347</v>
      </c>
      <c r="J788" s="411"/>
      <c r="K788" s="411"/>
      <c r="L788" s="411"/>
      <c r="M788" s="411"/>
      <c r="N788" s="411">
        <v>1</v>
      </c>
      <c r="O788" s="411">
        <v>348</v>
      </c>
      <c r="P788" s="493">
        <v>0.50144092219020175</v>
      </c>
      <c r="Q788" s="412">
        <v>348</v>
      </c>
    </row>
    <row r="789" spans="1:17" ht="14.4" customHeight="1" x14ac:dyDescent="0.3">
      <c r="A789" s="407" t="s">
        <v>2557</v>
      </c>
      <c r="B789" s="408" t="s">
        <v>4264</v>
      </c>
      <c r="C789" s="408" t="s">
        <v>4265</v>
      </c>
      <c r="D789" s="408" t="s">
        <v>4356</v>
      </c>
      <c r="E789" s="408" t="s">
        <v>4357</v>
      </c>
      <c r="F789" s="411">
        <v>33</v>
      </c>
      <c r="G789" s="411">
        <v>5676</v>
      </c>
      <c r="H789" s="411">
        <v>1</v>
      </c>
      <c r="I789" s="411">
        <v>172</v>
      </c>
      <c r="J789" s="411">
        <v>14</v>
      </c>
      <c r="K789" s="411">
        <v>2416</v>
      </c>
      <c r="L789" s="411">
        <v>0.42565186751233264</v>
      </c>
      <c r="M789" s="411">
        <v>172.57142857142858</v>
      </c>
      <c r="N789" s="411">
        <v>6</v>
      </c>
      <c r="O789" s="411">
        <v>1038</v>
      </c>
      <c r="P789" s="493">
        <v>0.1828752642706131</v>
      </c>
      <c r="Q789" s="412">
        <v>173</v>
      </c>
    </row>
    <row r="790" spans="1:17" ht="14.4" customHeight="1" thickBot="1" x14ac:dyDescent="0.35">
      <c r="A790" s="413" t="s">
        <v>2557</v>
      </c>
      <c r="B790" s="414" t="s">
        <v>4264</v>
      </c>
      <c r="C790" s="414" t="s">
        <v>4265</v>
      </c>
      <c r="D790" s="414" t="s">
        <v>4380</v>
      </c>
      <c r="E790" s="414" t="s">
        <v>4381</v>
      </c>
      <c r="F790" s="417">
        <v>36</v>
      </c>
      <c r="G790" s="417">
        <v>5976</v>
      </c>
      <c r="H790" s="417">
        <v>1</v>
      </c>
      <c r="I790" s="417">
        <v>166</v>
      </c>
      <c r="J790" s="417">
        <v>14</v>
      </c>
      <c r="K790" s="417">
        <v>2332</v>
      </c>
      <c r="L790" s="417">
        <v>0.39022757697456495</v>
      </c>
      <c r="M790" s="417">
        <v>166.57142857142858</v>
      </c>
      <c r="N790" s="417">
        <v>6</v>
      </c>
      <c r="O790" s="417">
        <v>1002</v>
      </c>
      <c r="P790" s="428">
        <v>0.1676706827309237</v>
      </c>
      <c r="Q790" s="418">
        <v>167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2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4" bestFit="1" customWidth="1"/>
    <col min="2" max="2" width="11.6640625" style="124" hidden="1" customWidth="1"/>
    <col min="3" max="4" width="11" style="126" customWidth="1"/>
    <col min="5" max="5" width="11" style="127" customWidth="1"/>
    <col min="6" max="16384" width="8.88671875" style="124"/>
  </cols>
  <sheetData>
    <row r="1" spans="1:5" ht="18.600000000000001" thickBot="1" x14ac:dyDescent="0.4">
      <c r="A1" s="293" t="s">
        <v>105</v>
      </c>
      <c r="B1" s="293"/>
      <c r="C1" s="294"/>
      <c r="D1" s="294"/>
      <c r="E1" s="294"/>
    </row>
    <row r="2" spans="1:5" ht="14.4" customHeight="1" thickBot="1" x14ac:dyDescent="0.35">
      <c r="A2" s="202" t="s">
        <v>247</v>
      </c>
      <c r="B2" s="125"/>
    </row>
    <row r="3" spans="1:5" ht="14.4" customHeight="1" thickBot="1" x14ac:dyDescent="0.35">
      <c r="A3" s="128"/>
      <c r="C3" s="129" t="s">
        <v>93</v>
      </c>
      <c r="D3" s="130" t="s">
        <v>59</v>
      </c>
      <c r="E3" s="131" t="s">
        <v>61</v>
      </c>
    </row>
    <row r="4" spans="1:5" ht="14.4" customHeight="1" thickBot="1" x14ac:dyDescent="0.35">
      <c r="A4" s="132" t="str">
        <f>HYPERLINK("#HI!A1","NÁKLADY CELKEM (v tisících Kč)")</f>
        <v>NÁKLADY CELKEM (v tisících Kč)</v>
      </c>
      <c r="B4" s="133"/>
      <c r="C4" s="134">
        <f ca="1">IF(ISERROR(VLOOKUP("Náklady celkem",INDIRECT("HI!$A:$G"),6,0)),0,VLOOKUP("Náklady celkem",INDIRECT("HI!$A:$G"),6,0))</f>
        <v>23872.753870477616</v>
      </c>
      <c r="D4" s="134">
        <f ca="1">IF(ISERROR(VLOOKUP("Náklady celkem",INDIRECT("HI!$A:$G"),5,0)),0,VLOOKUP("Náklady celkem",INDIRECT("HI!$A:$G"),5,0))</f>
        <v>24545.754700000005</v>
      </c>
      <c r="E4" s="135">
        <f ca="1">IF(C4=0,0,D4/C4)</f>
        <v>1.0281911686089413</v>
      </c>
    </row>
    <row r="5" spans="1:5" ht="14.4" customHeight="1" x14ac:dyDescent="0.3">
      <c r="A5" s="136" t="s">
        <v>120</v>
      </c>
      <c r="B5" s="137"/>
      <c r="C5" s="138"/>
      <c r="D5" s="138"/>
      <c r="E5" s="139"/>
    </row>
    <row r="6" spans="1:5" ht="14.4" customHeight="1" x14ac:dyDescent="0.3">
      <c r="A6" s="140" t="s">
        <v>125</v>
      </c>
      <c r="B6" s="141"/>
      <c r="C6" s="142"/>
      <c r="D6" s="142"/>
      <c r="E6" s="139"/>
    </row>
    <row r="7" spans="1:5" ht="14.4" customHeight="1" x14ac:dyDescent="0.3">
      <c r="A7" s="27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1" t="s">
        <v>97</v>
      </c>
      <c r="C7" s="142">
        <f>IF(ISERROR(HI!F5),"",HI!F5)</f>
        <v>14.507307826555248</v>
      </c>
      <c r="D7" s="142">
        <f>IF(ISERROR(HI!E5),"",HI!E5)</f>
        <v>8.2370999999999999</v>
      </c>
      <c r="E7" s="139">
        <f t="shared" ref="E7:E12" si="0">IF(C7=0,0,D7/C7)</f>
        <v>0.56778970285046293</v>
      </c>
    </row>
    <row r="8" spans="1:5" ht="14.4" customHeight="1" x14ac:dyDescent="0.3">
      <c r="A8" s="279" t="str">
        <f>HYPERLINK("#'LŽ Statim'!A1","Podíl statimových žádanek (max. 30%)")</f>
        <v>Podíl statimových žádanek (max. 30%)</v>
      </c>
      <c r="B8" s="277" t="s">
        <v>220</v>
      </c>
      <c r="C8" s="278">
        <v>0.3</v>
      </c>
      <c r="D8" s="278">
        <f>IF('LŽ Statim'!G3="",0,'LŽ Statim'!G3)</f>
        <v>0</v>
      </c>
      <c r="E8" s="139">
        <f>IF(C8=0,0,D8/C8)</f>
        <v>0</v>
      </c>
    </row>
    <row r="9" spans="1:5" ht="14.4" customHeight="1" x14ac:dyDescent="0.3">
      <c r="A9" s="144" t="s">
        <v>121</v>
      </c>
      <c r="B9" s="141"/>
      <c r="C9" s="142"/>
      <c r="D9" s="142"/>
      <c r="E9" s="139"/>
    </row>
    <row r="10" spans="1:5" ht="14.4" customHeight="1" x14ac:dyDescent="0.3">
      <c r="A10" s="144" t="s">
        <v>122</v>
      </c>
      <c r="B10" s="141"/>
      <c r="C10" s="142"/>
      <c r="D10" s="142"/>
      <c r="E10" s="139"/>
    </row>
    <row r="11" spans="1:5" ht="14.4" customHeight="1" x14ac:dyDescent="0.3">
      <c r="A11" s="145" t="s">
        <v>126</v>
      </c>
      <c r="B11" s="141"/>
      <c r="C11" s="138"/>
      <c r="D11" s="138"/>
      <c r="E11" s="139"/>
    </row>
    <row r="12" spans="1:5" ht="14.4" customHeight="1" x14ac:dyDescent="0.3">
      <c r="A12" s="14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41" t="s">
        <v>97</v>
      </c>
      <c r="C12" s="142">
        <f>IF(ISERROR(HI!F6),"",HI!F6)</f>
        <v>14284.089883419125</v>
      </c>
      <c r="D12" s="142">
        <f>IF(ISERROR(HI!E6),"",HI!E6)</f>
        <v>13908.17241000001</v>
      </c>
      <c r="E12" s="139">
        <f t="shared" si="0"/>
        <v>0.97368278437847988</v>
      </c>
    </row>
    <row r="13" spans="1:5" ht="14.4" customHeight="1" thickBot="1" x14ac:dyDescent="0.35">
      <c r="A13" s="147" t="str">
        <f>HYPERLINK("#HI!A1","Osobní náklady")</f>
        <v>Osobní náklady</v>
      </c>
      <c r="B13" s="141"/>
      <c r="C13" s="138">
        <f ca="1">IF(ISERROR(VLOOKUP("Osobní náklady (Kč) *",INDIRECT("HI!$A:$G"),6,0)),0,VLOOKUP("Osobní náklady (Kč) *",INDIRECT("HI!$A:$G"),6,0))</f>
        <v>8086.4282409489115</v>
      </c>
      <c r="D13" s="138">
        <f ca="1">IF(ISERROR(VLOOKUP("Osobní náklady (Kč) *",INDIRECT("HI!$A:$G"),5,0)),0,VLOOKUP("Osobní náklady (Kč) *",INDIRECT("HI!$A:$G"),5,0))</f>
        <v>9135.66705</v>
      </c>
      <c r="E13" s="139">
        <f ca="1">IF(C13=0,0,D13/C13)</f>
        <v>1.1297530600392696</v>
      </c>
    </row>
    <row r="14" spans="1:5" ht="14.4" customHeight="1" thickBot="1" x14ac:dyDescent="0.35">
      <c r="A14" s="151"/>
      <c r="B14" s="152"/>
      <c r="C14" s="153"/>
      <c r="D14" s="153"/>
      <c r="E14" s="154"/>
    </row>
    <row r="15" spans="1:5" ht="14.4" customHeight="1" thickBot="1" x14ac:dyDescent="0.35">
      <c r="A15" s="155" t="str">
        <f>HYPERLINK("#HI!A1","VÝNOSY CELKEM (v tisících)")</f>
        <v>VÝNOSY CELKEM (v tisících)</v>
      </c>
      <c r="B15" s="156"/>
      <c r="C15" s="157">
        <f ca="1">IF(ISERROR(VLOOKUP("Výnosy celkem",INDIRECT("HI!$A:$G"),6,0)),0,VLOOKUP("Výnosy celkem",INDIRECT("HI!$A:$G"),6,0))</f>
        <v>28592.147000000001</v>
      </c>
      <c r="D15" s="157">
        <f ca="1">IF(ISERROR(VLOOKUP("Výnosy celkem",INDIRECT("HI!$A:$G"),5,0)),0,VLOOKUP("Výnosy celkem",INDIRECT("HI!$A:$G"),5,0))</f>
        <v>39847.877999999997</v>
      </c>
      <c r="E15" s="158">
        <f t="shared" ref="E15:E18" ca="1" si="1">IF(C15=0,0,D15/C15)</f>
        <v>1.3936651207060455</v>
      </c>
    </row>
    <row r="16" spans="1:5" ht="14.4" customHeight="1" x14ac:dyDescent="0.3">
      <c r="A16" s="159" t="str">
        <f>HYPERLINK("#HI!A1","Ambulance (body za výkony + Kč za ZUM a ZULP)")</f>
        <v>Ambulance (body za výkony + Kč za ZUM a ZULP)</v>
      </c>
      <c r="B16" s="137"/>
      <c r="C16" s="138">
        <f ca="1">IF(ISERROR(VLOOKUP("Ambulance *",INDIRECT("HI!$A:$G"),6,0)),0,VLOOKUP("Ambulance *",INDIRECT("HI!$A:$G"),6,0))</f>
        <v>28592.147000000001</v>
      </c>
      <c r="D16" s="138">
        <f ca="1">IF(ISERROR(VLOOKUP("Ambulance *",INDIRECT("HI!$A:$G"),5,0)),0,VLOOKUP("Ambulance *",INDIRECT("HI!$A:$G"),5,0))</f>
        <v>39847.877999999997</v>
      </c>
      <c r="E16" s="139">
        <f t="shared" ca="1" si="1"/>
        <v>1.3936651207060455</v>
      </c>
    </row>
    <row r="17" spans="1:5" ht="14.4" customHeight="1" x14ac:dyDescent="0.3">
      <c r="A17" s="160" t="str">
        <f>HYPERLINK("#'ZV Vykáz.-A'!A1","Zdravotní výkony vykázané u ambulantních pacientů (min. 100 %)")</f>
        <v>Zdravotní výkony vykázané u ambulantních pacientů (min. 100 %)</v>
      </c>
      <c r="B17" s="124" t="s">
        <v>107</v>
      </c>
      <c r="C17" s="143">
        <v>1</v>
      </c>
      <c r="D17" s="143">
        <f>IF(ISERROR(VLOOKUP("Celkem:",'ZV Vykáz.-A'!$A:$S,7,0)),"",VLOOKUP("Celkem:",'ZV Vykáz.-A'!$A:$S,7,0))</f>
        <v>1.3936651207060455</v>
      </c>
      <c r="E17" s="139">
        <f t="shared" si="1"/>
        <v>1.3936651207060455</v>
      </c>
    </row>
    <row r="18" spans="1:5" ht="14.4" customHeight="1" x14ac:dyDescent="0.3">
      <c r="A18" s="160" t="str">
        <f>HYPERLINK("#'ZV Vykáz.-H'!A1","Zdravotní výkony vykázané u hospitalizovaných pacientů (max. 85 %)")</f>
        <v>Zdravotní výkony vykázané u hospitalizovaných pacientů (max. 85 %)</v>
      </c>
      <c r="B18" s="124" t="s">
        <v>109</v>
      </c>
      <c r="C18" s="143">
        <v>0.85</v>
      </c>
      <c r="D18" s="143">
        <f>IF(ISERROR(VLOOKUP("Celkem:",'ZV Vykáz.-H'!$A:$S,7,0)),"",VLOOKUP("Celkem:",'ZV Vykáz.-H'!$A:$S,7,0))</f>
        <v>0.95455418199763786</v>
      </c>
      <c r="E18" s="139">
        <f t="shared" si="1"/>
        <v>1.123004919997221</v>
      </c>
    </row>
    <row r="19" spans="1:5" ht="14.4" customHeight="1" x14ac:dyDescent="0.3">
      <c r="A19" s="161" t="str">
        <f>HYPERLINK("#HI!A1","Hospitalizace (casemix * 30000)")</f>
        <v>Hospitalizace (casemix * 30000)</v>
      </c>
      <c r="B19" s="141"/>
      <c r="C19" s="138">
        <f ca="1">IF(ISERROR(VLOOKUP("Hospitalizace *",INDIRECT("HI!$A:$G"),6,0)),0,VLOOKUP("Hospitalizace *",INDIRECT("HI!$A:$G"),6,0))</f>
        <v>0</v>
      </c>
      <c r="D19" s="138">
        <f ca="1">IF(ISERROR(VLOOKUP("Hospitalizace *",INDIRECT("HI!$A:$G"),5,0)),0,VLOOKUP("Hospitalizace *",INDIRECT("HI!$A:$G"),5,0))</f>
        <v>0</v>
      </c>
      <c r="E19" s="139">
        <f ca="1">IF(C19=0,0,D19/C19)</f>
        <v>0</v>
      </c>
    </row>
    <row r="20" spans="1:5" ht="14.4" customHeight="1" thickBot="1" x14ac:dyDescent="0.35">
      <c r="A20" s="162" t="s">
        <v>123</v>
      </c>
      <c r="B20" s="148"/>
      <c r="C20" s="149"/>
      <c r="D20" s="149"/>
      <c r="E20" s="150"/>
    </row>
    <row r="21" spans="1:5" ht="14.4" customHeight="1" thickBot="1" x14ac:dyDescent="0.35">
      <c r="A21" s="163"/>
      <c r="B21" s="164"/>
      <c r="C21" s="165"/>
      <c r="D21" s="165"/>
      <c r="E21" s="166"/>
    </row>
    <row r="22" spans="1:5" ht="14.4" customHeight="1" thickBot="1" x14ac:dyDescent="0.35">
      <c r="A22" s="167" t="s">
        <v>124</v>
      </c>
      <c r="B22" s="168"/>
      <c r="C22" s="169"/>
      <c r="D22" s="169"/>
      <c r="E22" s="170"/>
    </row>
  </sheetData>
  <mergeCells count="1">
    <mergeCell ref="A1:E1"/>
  </mergeCells>
  <conditionalFormatting sqref="E5">
    <cfRule type="cellIs" dxfId="50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49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7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9">
    <cfRule type="cellIs" dxfId="46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5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 E17">
    <cfRule type="cellIs" dxfId="44" priority="20" operator="lessThan">
      <formula>1</formula>
    </cfRule>
  </conditionalFormatting>
  <conditionalFormatting sqref="E8">
    <cfRule type="cellIs" dxfId="43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5 E17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2 E18">
    <cfRule type="cellIs" dxfId="42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5" bestFit="1" customWidth="1"/>
    <col min="2" max="3" width="9.5546875" style="105" customWidth="1"/>
    <col min="4" max="4" width="2.21875" style="105" customWidth="1"/>
    <col min="5" max="8" width="9.5546875" style="105" customWidth="1"/>
    <col min="9" max="16384" width="8.88671875" style="105"/>
  </cols>
  <sheetData>
    <row r="1" spans="1:8" ht="18.600000000000001" customHeight="1" thickBot="1" x14ac:dyDescent="0.4">
      <c r="A1" s="293" t="s">
        <v>114</v>
      </c>
      <c r="B1" s="293"/>
      <c r="C1" s="293"/>
      <c r="D1" s="293"/>
      <c r="E1" s="293"/>
      <c r="F1" s="293"/>
      <c r="G1" s="294"/>
      <c r="H1" s="294"/>
    </row>
    <row r="2" spans="1:8" ht="14.4" customHeight="1" thickBot="1" x14ac:dyDescent="0.35">
      <c r="A2" s="202" t="s">
        <v>247</v>
      </c>
      <c r="B2" s="86"/>
      <c r="C2" s="86"/>
      <c r="D2" s="86"/>
      <c r="E2" s="86"/>
      <c r="F2" s="86"/>
    </row>
    <row r="3" spans="1:8" ht="14.4" customHeight="1" x14ac:dyDescent="0.3">
      <c r="A3" s="295"/>
      <c r="B3" s="82">
        <v>2013</v>
      </c>
      <c r="C3" s="40">
        <v>2014</v>
      </c>
      <c r="D3" s="7"/>
      <c r="E3" s="299">
        <v>2015</v>
      </c>
      <c r="F3" s="300"/>
      <c r="G3" s="300"/>
      <c r="H3" s="301"/>
    </row>
    <row r="4" spans="1:8" ht="14.4" customHeight="1" thickBot="1" x14ac:dyDescent="0.35">
      <c r="A4" s="296"/>
      <c r="B4" s="297" t="s">
        <v>59</v>
      </c>
      <c r="C4" s="298"/>
      <c r="D4" s="7"/>
      <c r="E4" s="103" t="s">
        <v>59</v>
      </c>
      <c r="F4" s="84" t="s">
        <v>60</v>
      </c>
      <c r="G4" s="84" t="s">
        <v>54</v>
      </c>
      <c r="H4" s="85" t="s">
        <v>61</v>
      </c>
    </row>
    <row r="5" spans="1:8" ht="14.4" customHeight="1" x14ac:dyDescent="0.3">
      <c r="A5" s="87" t="str">
        <f>HYPERLINK("#'Léky Žádanky'!A1","Léky (Kč)")</f>
        <v>Léky (Kč)</v>
      </c>
      <c r="B5" s="27">
        <v>46.354770000000002</v>
      </c>
      <c r="C5" s="29">
        <v>15.114329999999999</v>
      </c>
      <c r="D5" s="8"/>
      <c r="E5" s="92">
        <v>8.2370999999999999</v>
      </c>
      <c r="F5" s="28">
        <v>14.507307826555248</v>
      </c>
      <c r="G5" s="91">
        <f>E5-F5</f>
        <v>-6.2702078265552483</v>
      </c>
      <c r="H5" s="97">
        <f>IF(F5&lt;0.00000001,"",E5/F5)</f>
        <v>0.56778970285046293</v>
      </c>
    </row>
    <row r="6" spans="1:8" ht="14.4" customHeight="1" x14ac:dyDescent="0.3">
      <c r="A6" s="87" t="str">
        <f>HYPERLINK("#'Materiál Žádanky'!A1","Materiál - SZM (Kč)")</f>
        <v>Materiál - SZM (Kč)</v>
      </c>
      <c r="B6" s="10">
        <v>11198.725960000002</v>
      </c>
      <c r="C6" s="31">
        <v>14204.86170000001</v>
      </c>
      <c r="D6" s="8"/>
      <c r="E6" s="93">
        <v>13908.17241000001</v>
      </c>
      <c r="F6" s="30">
        <v>14284.089883419125</v>
      </c>
      <c r="G6" s="94">
        <f>E6-F6</f>
        <v>-375.91747341911469</v>
      </c>
      <c r="H6" s="98">
        <f>IF(F6&lt;0.00000001,"",E6/F6)</f>
        <v>0.97368278437847988</v>
      </c>
    </row>
    <row r="7" spans="1:8" ht="14.4" customHeight="1" x14ac:dyDescent="0.3">
      <c r="A7" s="87" t="str">
        <f>HYPERLINK("#'Osobní náklady'!A1","Osobní náklady (Kč) *")</f>
        <v>Osobní náklady (Kč) *</v>
      </c>
      <c r="B7" s="10">
        <v>7269.7604199999996</v>
      </c>
      <c r="C7" s="31">
        <v>7886.1721500000094</v>
      </c>
      <c r="D7" s="8"/>
      <c r="E7" s="93">
        <v>9135.66705</v>
      </c>
      <c r="F7" s="30">
        <v>8086.4282409489115</v>
      </c>
      <c r="G7" s="94">
        <f>E7-F7</f>
        <v>1049.2388090510885</v>
      </c>
      <c r="H7" s="98">
        <f>IF(F7&lt;0.00000001,"",E7/F7)</f>
        <v>1.1297530600392696</v>
      </c>
    </row>
    <row r="8" spans="1:8" ht="14.4" customHeight="1" thickBot="1" x14ac:dyDescent="0.35">
      <c r="A8" s="1" t="s">
        <v>62</v>
      </c>
      <c r="B8" s="11">
        <v>1519.0603899999987</v>
      </c>
      <c r="C8" s="33">
        <v>1336.5323699999917</v>
      </c>
      <c r="D8" s="8"/>
      <c r="E8" s="95">
        <v>1493.6781399999982</v>
      </c>
      <c r="F8" s="32">
        <v>1487.7284382830276</v>
      </c>
      <c r="G8" s="96">
        <f>E8-F8</f>
        <v>5.9497017169705941</v>
      </c>
      <c r="H8" s="99">
        <f>IF(F8&lt;0.00000001,"",E8/F8)</f>
        <v>1.0039991853108872</v>
      </c>
    </row>
    <row r="9" spans="1:8" ht="14.4" customHeight="1" thickBot="1" x14ac:dyDescent="0.35">
      <c r="A9" s="2" t="s">
        <v>63</v>
      </c>
      <c r="B9" s="3">
        <v>20033.901539999999</v>
      </c>
      <c r="C9" s="35">
        <v>23442.680550000012</v>
      </c>
      <c r="D9" s="8"/>
      <c r="E9" s="3">
        <v>24545.754700000005</v>
      </c>
      <c r="F9" s="34">
        <v>23872.753870477616</v>
      </c>
      <c r="G9" s="34">
        <f>E9-F9</f>
        <v>673.00082952238881</v>
      </c>
      <c r="H9" s="100">
        <f>IF(F9&lt;0.00000001,"",E9/F9)</f>
        <v>1.0281911686089413</v>
      </c>
    </row>
    <row r="10" spans="1:8" ht="14.4" customHeight="1" thickBot="1" x14ac:dyDescent="0.35">
      <c r="A10" s="12"/>
      <c r="B10" s="12"/>
      <c r="C10" s="83"/>
      <c r="D10" s="8"/>
      <c r="E10" s="12"/>
      <c r="F10" s="13"/>
    </row>
    <row r="11" spans="1:8" ht="14.4" customHeight="1" x14ac:dyDescent="0.3">
      <c r="A11" s="108" t="str">
        <f>HYPERLINK("#'ZV Vykáz.-A'!A1","Ambulance *")</f>
        <v>Ambulance *</v>
      </c>
      <c r="B11" s="9">
        <f>IF(ISERROR(VLOOKUP("Celkem:",'ZV Vykáz.-A'!A:F,2,0)),0,VLOOKUP("Celkem:",'ZV Vykáz.-A'!A:F,2,0)/1000)</f>
        <v>28592.147000000001</v>
      </c>
      <c r="C11" s="29">
        <f>IF(ISERROR(VLOOKUP("Celkem:",'ZV Vykáz.-A'!A:F,4,0)),0,VLOOKUP("Celkem:",'ZV Vykáz.-A'!A:F,4,0)/1000)</f>
        <v>34234.040999999997</v>
      </c>
      <c r="D11" s="8"/>
      <c r="E11" s="92">
        <f>IF(ISERROR(VLOOKUP("Celkem:",'ZV Vykáz.-A'!A:F,6,0)),0,VLOOKUP("Celkem:",'ZV Vykáz.-A'!A:F,6,0)/1000)</f>
        <v>39847.877999999997</v>
      </c>
      <c r="F11" s="28">
        <f>B11</f>
        <v>28592.147000000001</v>
      </c>
      <c r="G11" s="91">
        <f>E11-F11</f>
        <v>11255.730999999996</v>
      </c>
      <c r="H11" s="97">
        <f>IF(F11&lt;0.00000001,"",E11/F11)</f>
        <v>1.3936651207060455</v>
      </c>
    </row>
    <row r="12" spans="1:8" ht="14.4" customHeight="1" thickBot="1" x14ac:dyDescent="0.35">
      <c r="A12" s="10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B12</f>
        <v>0</v>
      </c>
      <c r="G12" s="96">
        <f>E12-F12</f>
        <v>0</v>
      </c>
      <c r="H12" s="99" t="str">
        <f>IF(F12&lt;0.00000001,"",E12/F12)</f>
        <v/>
      </c>
    </row>
    <row r="13" spans="1:8" ht="14.4" customHeight="1" thickBot="1" x14ac:dyDescent="0.35">
      <c r="A13" s="4" t="s">
        <v>66</v>
      </c>
      <c r="B13" s="5">
        <f>SUM(B11:B12)</f>
        <v>28592.147000000001</v>
      </c>
      <c r="C13" s="37">
        <f>SUM(C11:C12)</f>
        <v>34234.040999999997</v>
      </c>
      <c r="D13" s="8"/>
      <c r="E13" s="5">
        <f>SUM(E11:E12)</f>
        <v>39847.877999999997</v>
      </c>
      <c r="F13" s="36">
        <f>SUM(F11:F12)</f>
        <v>28592.147000000001</v>
      </c>
      <c r="G13" s="36">
        <f>E13-F13</f>
        <v>11255.730999999996</v>
      </c>
      <c r="H13" s="101">
        <f>IF(F13&lt;0.00000001,"",E13/F13)</f>
        <v>1.3936651207060455</v>
      </c>
    </row>
    <row r="14" spans="1:8" ht="14.4" customHeight="1" thickBot="1" x14ac:dyDescent="0.35">
      <c r="A14" s="12"/>
      <c r="B14" s="12"/>
      <c r="C14" s="83"/>
      <c r="D14" s="8"/>
      <c r="E14" s="12"/>
      <c r="F14" s="13"/>
    </row>
    <row r="15" spans="1:8" ht="14.4" customHeight="1" thickBot="1" x14ac:dyDescent="0.35">
      <c r="A15" s="110" t="str">
        <f>HYPERLINK("#'HI Graf'!A1","Hospodářský index (Výnosy / Náklady) *")</f>
        <v>Hospodářský index (Výnosy / Náklady) *</v>
      </c>
      <c r="B15" s="6">
        <f>IF(B9=0,"",B13/B9)</f>
        <v>1.4271881561817841</v>
      </c>
      <c r="C15" s="39">
        <f>IF(C9=0,"",C13/C9)</f>
        <v>1.4603296294117687</v>
      </c>
      <c r="D15" s="8"/>
      <c r="E15" s="6">
        <f>IF(E9=0,"",E13/E9)</f>
        <v>1.6234122147403351</v>
      </c>
      <c r="F15" s="38">
        <f>IF(F9=0,"",F13/F9)</f>
        <v>1.1976895147969775</v>
      </c>
      <c r="G15" s="38">
        <f>IF(ISERROR(F15-E15),"",E15-F15)</f>
        <v>0.42572269994335765</v>
      </c>
      <c r="H15" s="102">
        <f>IF(ISERROR(F15-E15),"",IF(F15&lt;0.00000001,"",E15/F15))</f>
        <v>1.3554533079598035</v>
      </c>
    </row>
    <row r="17" spans="1:8" ht="14.4" customHeight="1" x14ac:dyDescent="0.3">
      <c r="A17" s="88" t="s">
        <v>128</v>
      </c>
    </row>
    <row r="18" spans="1:8" ht="14.4" customHeight="1" x14ac:dyDescent="0.3">
      <c r="A18" s="255" t="s">
        <v>167</v>
      </c>
      <c r="B18" s="256"/>
      <c r="C18" s="256"/>
      <c r="D18" s="256"/>
      <c r="E18" s="256"/>
      <c r="F18" s="256"/>
      <c r="G18" s="256"/>
      <c r="H18" s="256"/>
    </row>
    <row r="19" spans="1:8" x14ac:dyDescent="0.3">
      <c r="A19" s="254" t="s">
        <v>166</v>
      </c>
      <c r="B19" s="256"/>
      <c r="C19" s="256"/>
      <c r="D19" s="256"/>
      <c r="E19" s="256"/>
      <c r="F19" s="256"/>
      <c r="G19" s="256"/>
      <c r="H19" s="256"/>
    </row>
    <row r="20" spans="1:8" ht="14.4" customHeight="1" x14ac:dyDescent="0.3">
      <c r="A20" s="89" t="s">
        <v>221</v>
      </c>
    </row>
    <row r="21" spans="1:8" ht="14.4" customHeight="1" x14ac:dyDescent="0.3">
      <c r="A21" s="89" t="s">
        <v>129</v>
      </c>
    </row>
    <row r="22" spans="1:8" ht="14.4" customHeight="1" x14ac:dyDescent="0.3">
      <c r="A22" s="90" t="s">
        <v>130</v>
      </c>
    </row>
    <row r="23" spans="1:8" ht="14.4" customHeight="1" x14ac:dyDescent="0.3">
      <c r="A23" s="90" t="s">
        <v>131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1" priority="4" operator="greaterThan">
      <formula>0</formula>
    </cfRule>
  </conditionalFormatting>
  <conditionalFormatting sqref="G11:G13 G15">
    <cfRule type="cellIs" dxfId="40" priority="3" operator="lessThan">
      <formula>0</formula>
    </cfRule>
  </conditionalFormatting>
  <conditionalFormatting sqref="H5:H9">
    <cfRule type="cellIs" dxfId="39" priority="2" operator="greaterThan">
      <formula>1</formula>
    </cfRule>
  </conditionalFormatting>
  <conditionalFormatting sqref="H11:H13 H15">
    <cfRule type="cellIs" dxfId="38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5"/>
    <col min="2" max="13" width="8.88671875" style="105" customWidth="1"/>
    <col min="14" max="16384" width="8.88671875" style="105"/>
  </cols>
  <sheetData>
    <row r="1" spans="1:13" ht="18.600000000000001" customHeight="1" thickBot="1" x14ac:dyDescent="0.4">
      <c r="A1" s="293" t="s">
        <v>90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</row>
    <row r="2" spans="1:13" ht="14.4" customHeight="1" x14ac:dyDescent="0.3">
      <c r="A2" s="202" t="s">
        <v>247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 ht="14.4" customHeight="1" x14ac:dyDescent="0.3">
      <c r="A3" s="171"/>
      <c r="B3" s="172" t="s">
        <v>68</v>
      </c>
      <c r="C3" s="173" t="s">
        <v>69</v>
      </c>
      <c r="D3" s="173" t="s">
        <v>70</v>
      </c>
      <c r="E3" s="172" t="s">
        <v>71</v>
      </c>
      <c r="F3" s="173" t="s">
        <v>72</v>
      </c>
      <c r="G3" s="173" t="s">
        <v>73</v>
      </c>
      <c r="H3" s="173" t="s">
        <v>74</v>
      </c>
      <c r="I3" s="173" t="s">
        <v>75</v>
      </c>
      <c r="J3" s="173" t="s">
        <v>76</v>
      </c>
      <c r="K3" s="173" t="s">
        <v>77</v>
      </c>
      <c r="L3" s="173" t="s">
        <v>78</v>
      </c>
      <c r="M3" s="173" t="s">
        <v>79</v>
      </c>
    </row>
    <row r="4" spans="1:13" ht="14.4" customHeight="1" x14ac:dyDescent="0.3">
      <c r="A4" s="171" t="s">
        <v>67</v>
      </c>
      <c r="B4" s="174">
        <f>(B10+B8)/B6</f>
        <v>2.3872575536083276</v>
      </c>
      <c r="C4" s="174">
        <f t="shared" ref="C4:M4" si="0">(C10+C8)/C6</f>
        <v>1.7882239474442843</v>
      </c>
      <c r="D4" s="174">
        <f t="shared" si="0"/>
        <v>1.9027864739888141</v>
      </c>
      <c r="E4" s="174">
        <f t="shared" si="0"/>
        <v>1.8450094147134604</v>
      </c>
      <c r="F4" s="174">
        <f t="shared" si="0"/>
        <v>1.8613036320647773</v>
      </c>
      <c r="G4" s="174">
        <f t="shared" si="0"/>
        <v>1.8093324082502495</v>
      </c>
      <c r="H4" s="174">
        <f t="shared" si="0"/>
        <v>1.6234122147403349</v>
      </c>
      <c r="I4" s="174">
        <f t="shared" si="0"/>
        <v>1.6234122147403349</v>
      </c>
      <c r="J4" s="174">
        <f t="shared" si="0"/>
        <v>1.6234122147403349</v>
      </c>
      <c r="K4" s="174">
        <f t="shared" si="0"/>
        <v>1.6234122147403349</v>
      </c>
      <c r="L4" s="174">
        <f t="shared" si="0"/>
        <v>1.6234122147403349</v>
      </c>
      <c r="M4" s="174">
        <f t="shared" si="0"/>
        <v>1.6234122147403349</v>
      </c>
    </row>
    <row r="5" spans="1:13" ht="14.4" customHeight="1" x14ac:dyDescent="0.3">
      <c r="A5" s="175" t="s">
        <v>39</v>
      </c>
      <c r="B5" s="174">
        <f>IF(ISERROR(VLOOKUP($A5,'Man Tab'!$A:$Q,COLUMN()+2,0)),0,VLOOKUP($A5,'Man Tab'!$A:$Q,COLUMN()+2,0))</f>
        <v>2605.6497300000001</v>
      </c>
      <c r="C5" s="174">
        <f>IF(ISERROR(VLOOKUP($A5,'Man Tab'!$A:$Q,COLUMN()+2,0)),0,VLOOKUP($A5,'Man Tab'!$A:$Q,COLUMN()+2,0))</f>
        <v>3767.27801000001</v>
      </c>
      <c r="D5" s="174">
        <f>IF(ISERROR(VLOOKUP($A5,'Man Tab'!$A:$Q,COLUMN()+2,0)),0,VLOOKUP($A5,'Man Tab'!$A:$Q,COLUMN()+2,0))</f>
        <v>3448.09593</v>
      </c>
      <c r="E5" s="174">
        <f>IF(ISERROR(VLOOKUP($A5,'Man Tab'!$A:$Q,COLUMN()+2,0)),0,VLOOKUP($A5,'Man Tab'!$A:$Q,COLUMN()+2,0))</f>
        <v>3706.2281699999999</v>
      </c>
      <c r="F5" s="174">
        <f>IF(ISERROR(VLOOKUP($A5,'Man Tab'!$A:$Q,COLUMN()+2,0)),0,VLOOKUP($A5,'Man Tab'!$A:$Q,COLUMN()+2,0))</f>
        <v>3254.7150900000001</v>
      </c>
      <c r="G5" s="174">
        <f>IF(ISERROR(VLOOKUP($A5,'Man Tab'!$A:$Q,COLUMN()+2,0)),0,VLOOKUP($A5,'Man Tab'!$A:$Q,COLUMN()+2,0))</f>
        <v>3677.9755500000001</v>
      </c>
      <c r="H5" s="174">
        <f>IF(ISERROR(VLOOKUP($A5,'Man Tab'!$A:$Q,COLUMN()+2,0)),0,VLOOKUP($A5,'Man Tab'!$A:$Q,COLUMN()+2,0))</f>
        <v>4085.8122199999998</v>
      </c>
      <c r="I5" s="174">
        <f>IF(ISERROR(VLOOKUP($A5,'Man Tab'!$A:$Q,COLUMN()+2,0)),0,VLOOKUP($A5,'Man Tab'!$A:$Q,COLUMN()+2,0))</f>
        <v>0</v>
      </c>
      <c r="J5" s="174">
        <f>IF(ISERROR(VLOOKUP($A5,'Man Tab'!$A:$Q,COLUMN()+2,0)),0,VLOOKUP($A5,'Man Tab'!$A:$Q,COLUMN()+2,0))</f>
        <v>0</v>
      </c>
      <c r="K5" s="174">
        <f>IF(ISERROR(VLOOKUP($A5,'Man Tab'!$A:$Q,COLUMN()+2,0)),0,VLOOKUP($A5,'Man Tab'!$A:$Q,COLUMN()+2,0))</f>
        <v>0</v>
      </c>
      <c r="L5" s="174">
        <f>IF(ISERROR(VLOOKUP($A5,'Man Tab'!$A:$Q,COLUMN()+2,0)),0,VLOOKUP($A5,'Man Tab'!$A:$Q,COLUMN()+2,0))</f>
        <v>0</v>
      </c>
      <c r="M5" s="174">
        <f>IF(ISERROR(VLOOKUP($A5,'Man Tab'!$A:$Q,COLUMN()+2,0)),0,VLOOKUP($A5,'Man Tab'!$A:$Q,COLUMN()+2,0))</f>
        <v>0</v>
      </c>
    </row>
    <row r="6" spans="1:13" ht="14.4" customHeight="1" x14ac:dyDescent="0.3">
      <c r="A6" s="175" t="s">
        <v>63</v>
      </c>
      <c r="B6" s="176">
        <f>B5</f>
        <v>2605.6497300000001</v>
      </c>
      <c r="C6" s="176">
        <f t="shared" ref="C6:M6" si="1">C5+B6</f>
        <v>6372.9277400000101</v>
      </c>
      <c r="D6" s="176">
        <f t="shared" si="1"/>
        <v>9821.0236700000096</v>
      </c>
      <c r="E6" s="176">
        <f t="shared" si="1"/>
        <v>13527.25184000001</v>
      </c>
      <c r="F6" s="176">
        <f t="shared" si="1"/>
        <v>16781.96693000001</v>
      </c>
      <c r="G6" s="176">
        <f t="shared" si="1"/>
        <v>20459.942480000009</v>
      </c>
      <c r="H6" s="176">
        <f t="shared" si="1"/>
        <v>24545.754700000009</v>
      </c>
      <c r="I6" s="176">
        <f t="shared" si="1"/>
        <v>24545.754700000009</v>
      </c>
      <c r="J6" s="176">
        <f t="shared" si="1"/>
        <v>24545.754700000009</v>
      </c>
      <c r="K6" s="176">
        <f t="shared" si="1"/>
        <v>24545.754700000009</v>
      </c>
      <c r="L6" s="176">
        <f t="shared" si="1"/>
        <v>24545.754700000009</v>
      </c>
      <c r="M6" s="176">
        <f t="shared" si="1"/>
        <v>24545.754700000009</v>
      </c>
    </row>
    <row r="7" spans="1:13" ht="14.4" customHeight="1" x14ac:dyDescent="0.3">
      <c r="A7" s="175" t="s">
        <v>88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4.4" customHeight="1" x14ac:dyDescent="0.3">
      <c r="A8" s="175" t="s">
        <v>64</v>
      </c>
      <c r="B8" s="176">
        <f>B7*30</f>
        <v>0</v>
      </c>
      <c r="C8" s="176">
        <f t="shared" ref="C8:M8" si="2">C7*30</f>
        <v>0</v>
      </c>
      <c r="D8" s="176">
        <f t="shared" si="2"/>
        <v>0</v>
      </c>
      <c r="E8" s="176">
        <f t="shared" si="2"/>
        <v>0</v>
      </c>
      <c r="F8" s="176">
        <f t="shared" si="2"/>
        <v>0</v>
      </c>
      <c r="G8" s="176">
        <f t="shared" si="2"/>
        <v>0</v>
      </c>
      <c r="H8" s="176">
        <f t="shared" si="2"/>
        <v>0</v>
      </c>
      <c r="I8" s="176">
        <f t="shared" si="2"/>
        <v>0</v>
      </c>
      <c r="J8" s="176">
        <f t="shared" si="2"/>
        <v>0</v>
      </c>
      <c r="K8" s="176">
        <f t="shared" si="2"/>
        <v>0</v>
      </c>
      <c r="L8" s="176">
        <f t="shared" si="2"/>
        <v>0</v>
      </c>
      <c r="M8" s="176">
        <f t="shared" si="2"/>
        <v>0</v>
      </c>
    </row>
    <row r="9" spans="1:13" ht="14.4" customHeight="1" x14ac:dyDescent="0.3">
      <c r="A9" s="175" t="s">
        <v>89</v>
      </c>
      <c r="B9" s="175">
        <v>6220357</v>
      </c>
      <c r="C9" s="175">
        <v>5175865</v>
      </c>
      <c r="D9" s="175">
        <v>7291089</v>
      </c>
      <c r="E9" s="175">
        <v>6270596</v>
      </c>
      <c r="F9" s="175">
        <v>6278429</v>
      </c>
      <c r="G9" s="175">
        <v>5782501</v>
      </c>
      <c r="H9" s="175">
        <v>2829041</v>
      </c>
      <c r="I9" s="175">
        <v>0</v>
      </c>
      <c r="J9" s="175">
        <v>0</v>
      </c>
      <c r="K9" s="175">
        <v>0</v>
      </c>
      <c r="L9" s="175">
        <v>0</v>
      </c>
      <c r="M9" s="175">
        <v>0</v>
      </c>
    </row>
    <row r="10" spans="1:13" ht="14.4" customHeight="1" x14ac:dyDescent="0.3">
      <c r="A10" s="175" t="s">
        <v>65</v>
      </c>
      <c r="B10" s="176">
        <f>B9/1000</f>
        <v>6220.357</v>
      </c>
      <c r="C10" s="176">
        <f t="shared" ref="C10:M10" si="3">C9/1000+B10</f>
        <v>11396.222</v>
      </c>
      <c r="D10" s="176">
        <f t="shared" si="3"/>
        <v>18687.311000000002</v>
      </c>
      <c r="E10" s="176">
        <f t="shared" si="3"/>
        <v>24957.906999999999</v>
      </c>
      <c r="F10" s="176">
        <f t="shared" si="3"/>
        <v>31236.335999999999</v>
      </c>
      <c r="G10" s="176">
        <f t="shared" si="3"/>
        <v>37018.837</v>
      </c>
      <c r="H10" s="176">
        <f t="shared" si="3"/>
        <v>39847.877999999997</v>
      </c>
      <c r="I10" s="176">
        <f t="shared" si="3"/>
        <v>39847.877999999997</v>
      </c>
      <c r="J10" s="176">
        <f t="shared" si="3"/>
        <v>39847.877999999997</v>
      </c>
      <c r="K10" s="176">
        <f t="shared" si="3"/>
        <v>39847.877999999997</v>
      </c>
      <c r="L10" s="176">
        <f t="shared" si="3"/>
        <v>39847.877999999997</v>
      </c>
      <c r="M10" s="176">
        <f t="shared" si="3"/>
        <v>39847.877999999997</v>
      </c>
    </row>
    <row r="11" spans="1:13" ht="14.4" customHeight="1" x14ac:dyDescent="0.3">
      <c r="A11" s="171"/>
      <c r="B11" s="171" t="s">
        <v>80</v>
      </c>
      <c r="C11" s="171">
        <f ca="1">IF(MONTH(TODAY())=1,12,MONTH(TODAY())-1)</f>
        <v>7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ht="14.4" customHeight="1" x14ac:dyDescent="0.3">
      <c r="A12" s="171">
        <v>0</v>
      </c>
      <c r="B12" s="174">
        <f>IF(ISERROR(HI!F15),#REF!,HI!F15)</f>
        <v>1.1976895147969775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3" ht="14.4" customHeight="1" x14ac:dyDescent="0.3">
      <c r="A13" s="171">
        <v>1</v>
      </c>
      <c r="B13" s="174">
        <f>IF(ISERROR(HI!F15),#REF!,HI!F15)</f>
        <v>1.1976895147969775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5" bestFit="1" customWidth="1"/>
    <col min="2" max="2" width="12.77734375" style="105" bestFit="1" customWidth="1"/>
    <col min="3" max="3" width="13.6640625" style="105" bestFit="1" customWidth="1"/>
    <col min="4" max="15" width="7.77734375" style="105" bestFit="1" customWidth="1"/>
    <col min="16" max="16" width="8.88671875" style="105" customWidth="1"/>
    <col min="17" max="17" width="6.6640625" style="105" bestFit="1" customWidth="1"/>
    <col min="18" max="16384" width="8.88671875" style="105"/>
  </cols>
  <sheetData>
    <row r="1" spans="1:17" s="177" customFormat="1" ht="18.600000000000001" customHeight="1" thickBot="1" x14ac:dyDescent="0.4">
      <c r="A1" s="302" t="s">
        <v>249</v>
      </c>
      <c r="B1" s="302"/>
      <c r="C1" s="302"/>
      <c r="D1" s="302"/>
      <c r="E1" s="302"/>
      <c r="F1" s="302"/>
      <c r="G1" s="302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s="177" customFormat="1" ht="14.4" customHeight="1" thickBot="1" x14ac:dyDescent="0.3">
      <c r="A2" s="202" t="s">
        <v>247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4.4" customHeight="1" x14ac:dyDescent="0.3">
      <c r="A3" s="60"/>
      <c r="B3" s="303" t="s">
        <v>15</v>
      </c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113"/>
      <c r="Q3" s="115"/>
    </row>
    <row r="4" spans="1:17" ht="14.4" customHeight="1" x14ac:dyDescent="0.3">
      <c r="A4" s="61"/>
      <c r="B4" s="20">
        <v>2015</v>
      </c>
      <c r="C4" s="114" t="s">
        <v>16</v>
      </c>
      <c r="D4" s="104" t="s">
        <v>224</v>
      </c>
      <c r="E4" s="104" t="s">
        <v>225</v>
      </c>
      <c r="F4" s="104" t="s">
        <v>226</v>
      </c>
      <c r="G4" s="104" t="s">
        <v>227</v>
      </c>
      <c r="H4" s="104" t="s">
        <v>228</v>
      </c>
      <c r="I4" s="104" t="s">
        <v>229</v>
      </c>
      <c r="J4" s="104" t="s">
        <v>230</v>
      </c>
      <c r="K4" s="104" t="s">
        <v>231</v>
      </c>
      <c r="L4" s="104" t="s">
        <v>232</v>
      </c>
      <c r="M4" s="104" t="s">
        <v>233</v>
      </c>
      <c r="N4" s="104" t="s">
        <v>234</v>
      </c>
      <c r="O4" s="104" t="s">
        <v>235</v>
      </c>
      <c r="P4" s="305" t="s">
        <v>3</v>
      </c>
      <c r="Q4" s="306"/>
    </row>
    <row r="5" spans="1:17" ht="14.4" customHeight="1" thickBot="1" x14ac:dyDescent="0.35">
      <c r="A5" s="62"/>
      <c r="B5" s="21" t="s">
        <v>17</v>
      </c>
      <c r="C5" s="22" t="s">
        <v>17</v>
      </c>
      <c r="D5" s="22" t="s">
        <v>18</v>
      </c>
      <c r="E5" s="22" t="s">
        <v>18</v>
      </c>
      <c r="F5" s="22" t="s">
        <v>18</v>
      </c>
      <c r="G5" s="22" t="s">
        <v>18</v>
      </c>
      <c r="H5" s="22" t="s">
        <v>18</v>
      </c>
      <c r="I5" s="22" t="s">
        <v>18</v>
      </c>
      <c r="J5" s="22" t="s">
        <v>18</v>
      </c>
      <c r="K5" s="22" t="s">
        <v>18</v>
      </c>
      <c r="L5" s="22" t="s">
        <v>18</v>
      </c>
      <c r="M5" s="22" t="s">
        <v>18</v>
      </c>
      <c r="N5" s="22" t="s">
        <v>18</v>
      </c>
      <c r="O5" s="22" t="s">
        <v>18</v>
      </c>
      <c r="P5" s="22" t="s">
        <v>18</v>
      </c>
      <c r="Q5" s="23" t="s">
        <v>19</v>
      </c>
    </row>
    <row r="6" spans="1:17" ht="14.4" customHeight="1" x14ac:dyDescent="0.3">
      <c r="A6" s="14" t="s">
        <v>20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248</v>
      </c>
    </row>
    <row r="7" spans="1:17" ht="14.4" customHeight="1" x14ac:dyDescent="0.3">
      <c r="A7" s="15" t="s">
        <v>21</v>
      </c>
      <c r="B7" s="46">
        <v>24.869670559808998</v>
      </c>
      <c r="C7" s="47">
        <v>2.0724725466499998</v>
      </c>
      <c r="D7" s="47">
        <v>2.2595900000000002</v>
      </c>
      <c r="E7" s="47">
        <v>0.58043</v>
      </c>
      <c r="F7" s="47">
        <v>0.71099999999999997</v>
      </c>
      <c r="G7" s="47">
        <v>0.76093999999999995</v>
      </c>
      <c r="H7" s="47">
        <v>2.1559900000000001</v>
      </c>
      <c r="I7" s="47">
        <v>1.44851</v>
      </c>
      <c r="J7" s="47">
        <v>0.32063999999999998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8.2370999999999999</v>
      </c>
      <c r="Q7" s="71">
        <v>0.56778970284999997</v>
      </c>
    </row>
    <row r="8" spans="1:17" ht="14.4" customHeight="1" x14ac:dyDescent="0.3">
      <c r="A8" s="15" t="s">
        <v>22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248</v>
      </c>
    </row>
    <row r="9" spans="1:17" ht="14.4" customHeight="1" x14ac:dyDescent="0.3">
      <c r="A9" s="15" t="s">
        <v>23</v>
      </c>
      <c r="B9" s="46">
        <v>24487.0112287185</v>
      </c>
      <c r="C9" s="47">
        <v>2040.5842690598699</v>
      </c>
      <c r="D9" s="47">
        <v>1260.13815</v>
      </c>
      <c r="E9" s="47">
        <v>2428.4242900000099</v>
      </c>
      <c r="F9" s="47">
        <v>2030.5664300000001</v>
      </c>
      <c r="G9" s="47">
        <v>2298.5077000000001</v>
      </c>
      <c r="H9" s="47">
        <v>1858.33628</v>
      </c>
      <c r="I9" s="47">
        <v>2188.5704000000001</v>
      </c>
      <c r="J9" s="47">
        <v>1843.62916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13908.172409999999</v>
      </c>
      <c r="Q9" s="71">
        <v>0.97368278437800004</v>
      </c>
    </row>
    <row r="10" spans="1:17" ht="14.4" customHeight="1" x14ac:dyDescent="0.3">
      <c r="A10" s="15" t="s">
        <v>24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248</v>
      </c>
    </row>
    <row r="11" spans="1:17" ht="14.4" customHeight="1" x14ac:dyDescent="0.3">
      <c r="A11" s="15" t="s">
        <v>25</v>
      </c>
      <c r="B11" s="46">
        <v>175.979741662821</v>
      </c>
      <c r="C11" s="47">
        <v>14.664978471901</v>
      </c>
      <c r="D11" s="47">
        <v>5.88225</v>
      </c>
      <c r="E11" s="47">
        <v>11.59563</v>
      </c>
      <c r="F11" s="47">
        <v>13.484830000000001</v>
      </c>
      <c r="G11" s="47">
        <v>7.3025900000000004</v>
      </c>
      <c r="H11" s="47">
        <v>11.82503</v>
      </c>
      <c r="I11" s="47">
        <v>17.132380000000001</v>
      </c>
      <c r="J11" s="47">
        <v>21.874649999999999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89.097359999999995</v>
      </c>
      <c r="Q11" s="71">
        <v>0.86793133110200005</v>
      </c>
    </row>
    <row r="12" spans="1:17" ht="14.4" customHeight="1" x14ac:dyDescent="0.3">
      <c r="A12" s="15" t="s">
        <v>26</v>
      </c>
      <c r="B12" s="46">
        <v>3.8127675206370002</v>
      </c>
      <c r="C12" s="47">
        <v>0.31773062671899999</v>
      </c>
      <c r="D12" s="47">
        <v>0</v>
      </c>
      <c r="E12" s="47">
        <v>0.11065</v>
      </c>
      <c r="F12" s="47">
        <v>9.64</v>
      </c>
      <c r="G12" s="47">
        <v>1.7544999999999999</v>
      </c>
      <c r="H12" s="47">
        <v>5.9499999999999997E-2</v>
      </c>
      <c r="I12" s="47">
        <v>0</v>
      </c>
      <c r="J12" s="47">
        <v>5.9499999999999997E-2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11.62415</v>
      </c>
      <c r="Q12" s="71">
        <v>5.226417340647</v>
      </c>
    </row>
    <row r="13" spans="1:17" ht="14.4" customHeight="1" x14ac:dyDescent="0.3">
      <c r="A13" s="15" t="s">
        <v>27</v>
      </c>
      <c r="B13" s="46">
        <v>19.999999370047998</v>
      </c>
      <c r="C13" s="47">
        <v>1.6666666141699999</v>
      </c>
      <c r="D13" s="47">
        <v>0.15126999999999999</v>
      </c>
      <c r="E13" s="47">
        <v>0.58596999999999999</v>
      </c>
      <c r="F13" s="47">
        <v>0.57838000000000001</v>
      </c>
      <c r="G13" s="47">
        <v>2.0605799999999999</v>
      </c>
      <c r="H13" s="47">
        <v>1.2064600000000001</v>
      </c>
      <c r="I13" s="47">
        <v>2.47315</v>
      </c>
      <c r="J13" s="47">
        <v>0.57596000000000003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7.6317700000000004</v>
      </c>
      <c r="Q13" s="71">
        <v>0.65415173488900002</v>
      </c>
    </row>
    <row r="14" spans="1:17" ht="14.4" customHeight="1" x14ac:dyDescent="0.3">
      <c r="A14" s="15" t="s">
        <v>28</v>
      </c>
      <c r="B14" s="46">
        <v>565.33406970777196</v>
      </c>
      <c r="C14" s="47">
        <v>47.111172475647002</v>
      </c>
      <c r="D14" s="47">
        <v>69.608999999999995</v>
      </c>
      <c r="E14" s="47">
        <v>59.765000000000001</v>
      </c>
      <c r="F14" s="47">
        <v>57.527000000000001</v>
      </c>
      <c r="G14" s="47">
        <v>48.084000000000003</v>
      </c>
      <c r="H14" s="47">
        <v>38.19</v>
      </c>
      <c r="I14" s="47">
        <v>33.072000000000003</v>
      </c>
      <c r="J14" s="47">
        <v>33.222999999999999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339.47</v>
      </c>
      <c r="Q14" s="71">
        <v>1.0293888208949999</v>
      </c>
    </row>
    <row r="15" spans="1:17" ht="14.4" customHeight="1" x14ac:dyDescent="0.3">
      <c r="A15" s="15" t="s">
        <v>29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248</v>
      </c>
    </row>
    <row r="16" spans="1:17" ht="14.4" customHeight="1" x14ac:dyDescent="0.3">
      <c r="A16" s="15" t="s">
        <v>30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248</v>
      </c>
    </row>
    <row r="17" spans="1:17" ht="14.4" customHeight="1" x14ac:dyDescent="0.3">
      <c r="A17" s="15" t="s">
        <v>31</v>
      </c>
      <c r="B17" s="46">
        <v>96.445387522659004</v>
      </c>
      <c r="C17" s="47">
        <v>8.0371156268879993</v>
      </c>
      <c r="D17" s="47">
        <v>6.3502700000000001</v>
      </c>
      <c r="E17" s="47">
        <v>6.3532900000000003</v>
      </c>
      <c r="F17" s="47">
        <v>6.9769300000000003</v>
      </c>
      <c r="G17" s="47">
        <v>10.54016</v>
      </c>
      <c r="H17" s="47">
        <v>3.2869700000000002</v>
      </c>
      <c r="I17" s="47">
        <v>17.245660000000001</v>
      </c>
      <c r="J17" s="47">
        <v>4.71699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55.470269999999999</v>
      </c>
      <c r="Q17" s="71">
        <v>0.98596619155300003</v>
      </c>
    </row>
    <row r="18" spans="1:17" ht="14.4" customHeight="1" x14ac:dyDescent="0.3">
      <c r="A18" s="15" t="s">
        <v>32</v>
      </c>
      <c r="B18" s="46">
        <v>0</v>
      </c>
      <c r="C18" s="47">
        <v>0</v>
      </c>
      <c r="D18" s="47">
        <v>0</v>
      </c>
      <c r="E18" s="47">
        <v>0.42199999999999999</v>
      </c>
      <c r="F18" s="47">
        <v>0.62</v>
      </c>
      <c r="G18" s="47">
        <v>6.2640000000000002</v>
      </c>
      <c r="H18" s="47">
        <v>0</v>
      </c>
      <c r="I18" s="47">
        <v>2.0539999999999998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9.36</v>
      </c>
      <c r="Q18" s="71" t="s">
        <v>248</v>
      </c>
    </row>
    <row r="19" spans="1:17" ht="14.4" customHeight="1" x14ac:dyDescent="0.3">
      <c r="A19" s="15" t="s">
        <v>33</v>
      </c>
      <c r="B19" s="46">
        <v>1172.7890262999899</v>
      </c>
      <c r="C19" s="47">
        <v>97.732418858331997</v>
      </c>
      <c r="D19" s="47">
        <v>22.57253</v>
      </c>
      <c r="E19" s="47">
        <v>31.53556</v>
      </c>
      <c r="F19" s="47">
        <v>102.15551000000001</v>
      </c>
      <c r="G19" s="47">
        <v>49.472909999999999</v>
      </c>
      <c r="H19" s="47">
        <v>54.112819999999999</v>
      </c>
      <c r="I19" s="47">
        <v>109.21298</v>
      </c>
      <c r="J19" s="47">
        <v>170.05775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539.12005999999997</v>
      </c>
      <c r="Q19" s="71">
        <v>0.78804098300400005</v>
      </c>
    </row>
    <row r="20" spans="1:17" ht="14.4" customHeight="1" x14ac:dyDescent="0.3">
      <c r="A20" s="15" t="s">
        <v>34</v>
      </c>
      <c r="B20" s="46">
        <v>13862.448413055299</v>
      </c>
      <c r="C20" s="47">
        <v>1155.2040344212701</v>
      </c>
      <c r="D20" s="47">
        <v>1200.05007</v>
      </c>
      <c r="E20" s="47">
        <v>1181.2680700000001</v>
      </c>
      <c r="F20" s="47">
        <v>1187.1986300000001</v>
      </c>
      <c r="G20" s="47">
        <v>1198.9794999999999</v>
      </c>
      <c r="H20" s="47">
        <v>1246.17401</v>
      </c>
      <c r="I20" s="47">
        <v>1226.9739</v>
      </c>
      <c r="J20" s="47">
        <v>1895.02287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9135.66705</v>
      </c>
      <c r="Q20" s="71">
        <v>1.129753060039</v>
      </c>
    </row>
    <row r="21" spans="1:17" ht="14.4" customHeight="1" x14ac:dyDescent="0.3">
      <c r="A21" s="16" t="s">
        <v>35</v>
      </c>
      <c r="B21" s="46">
        <v>463.99988684231897</v>
      </c>
      <c r="C21" s="47">
        <v>38.666657236859002</v>
      </c>
      <c r="D21" s="47">
        <v>38.637</v>
      </c>
      <c r="E21" s="47">
        <v>38.637</v>
      </c>
      <c r="F21" s="47">
        <v>38.637</v>
      </c>
      <c r="G21" s="47">
        <v>38.637</v>
      </c>
      <c r="H21" s="47">
        <v>38.637</v>
      </c>
      <c r="I21" s="47">
        <v>38.637</v>
      </c>
      <c r="J21" s="47">
        <v>39.631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271.45299999999997</v>
      </c>
      <c r="Q21" s="71">
        <v>1.0029054169960001</v>
      </c>
    </row>
    <row r="22" spans="1:17" ht="14.4" customHeight="1" x14ac:dyDescent="0.3">
      <c r="A22" s="15" t="s">
        <v>36</v>
      </c>
      <c r="B22" s="46">
        <v>38.030729999999998</v>
      </c>
      <c r="C22" s="47">
        <v>3.1692274999999999</v>
      </c>
      <c r="D22" s="47">
        <v>0</v>
      </c>
      <c r="E22" s="47">
        <v>0</v>
      </c>
      <c r="F22" s="47">
        <v>0</v>
      </c>
      <c r="G22" s="47">
        <v>12.44933</v>
      </c>
      <c r="H22" s="47">
        <v>0</v>
      </c>
      <c r="I22" s="47">
        <v>34.601399999999998</v>
      </c>
      <c r="J22" s="47">
        <v>76.0364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123.08713</v>
      </c>
      <c r="Q22" s="71">
        <v>5.5483160215809999</v>
      </c>
    </row>
    <row r="23" spans="1:17" ht="14.4" customHeight="1" x14ac:dyDescent="0.3">
      <c r="A23" s="16" t="s">
        <v>37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248</v>
      </c>
    </row>
    <row r="24" spans="1:17" ht="14.4" customHeight="1" x14ac:dyDescent="0.3">
      <c r="A24" s="16" t="s">
        <v>38</v>
      </c>
      <c r="B24" s="46">
        <v>13.999999559033</v>
      </c>
      <c r="C24" s="47">
        <v>1.1666666299190001</v>
      </c>
      <c r="D24" s="47">
        <v>-3.9999999900000002E-4</v>
      </c>
      <c r="E24" s="47">
        <v>8.0001199999990007</v>
      </c>
      <c r="F24" s="47">
        <v>2.1999999799999999E-4</v>
      </c>
      <c r="G24" s="47">
        <v>31.414960000000001</v>
      </c>
      <c r="H24" s="47">
        <v>0.73102999999899998</v>
      </c>
      <c r="I24" s="47">
        <v>6.5541700000000001</v>
      </c>
      <c r="J24" s="47">
        <v>0.66429999999900002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47.364399999998</v>
      </c>
      <c r="Q24" s="71"/>
    </row>
    <row r="25" spans="1:17" ht="14.4" customHeight="1" x14ac:dyDescent="0.3">
      <c r="A25" s="17" t="s">
        <v>39</v>
      </c>
      <c r="B25" s="49">
        <v>40924.7209208188</v>
      </c>
      <c r="C25" s="50">
        <v>3410.39341006823</v>
      </c>
      <c r="D25" s="50">
        <v>2605.6497300000001</v>
      </c>
      <c r="E25" s="50">
        <v>3767.27801000001</v>
      </c>
      <c r="F25" s="50">
        <v>3448.09593</v>
      </c>
      <c r="G25" s="50">
        <v>3706.2281699999999</v>
      </c>
      <c r="H25" s="50">
        <v>3254.7150900000001</v>
      </c>
      <c r="I25" s="50">
        <v>3677.9755500000001</v>
      </c>
      <c r="J25" s="50">
        <v>4085.8122199999998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24545.754700000001</v>
      </c>
      <c r="Q25" s="72">
        <v>1.0281911686080001</v>
      </c>
    </row>
    <row r="26" spans="1:17" ht="14.4" customHeight="1" x14ac:dyDescent="0.3">
      <c r="A26" s="15" t="s">
        <v>40</v>
      </c>
      <c r="B26" s="46">
        <v>2436.3197954949501</v>
      </c>
      <c r="C26" s="47">
        <v>203.02664962457899</v>
      </c>
      <c r="D26" s="47">
        <v>189.788690000001</v>
      </c>
      <c r="E26" s="47">
        <v>191.06006000000099</v>
      </c>
      <c r="F26" s="47">
        <v>212.18649000000099</v>
      </c>
      <c r="G26" s="47">
        <v>188.733370000001</v>
      </c>
      <c r="H26" s="47">
        <v>175.80824000000001</v>
      </c>
      <c r="I26" s="47">
        <v>271.87644999999998</v>
      </c>
      <c r="J26" s="47">
        <v>272.16750999999999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1501.6208099999999</v>
      </c>
      <c r="Q26" s="71">
        <v>1.056596555024</v>
      </c>
    </row>
    <row r="27" spans="1:17" ht="14.4" customHeight="1" x14ac:dyDescent="0.3">
      <c r="A27" s="18" t="s">
        <v>41</v>
      </c>
      <c r="B27" s="49">
        <v>43361.040716313801</v>
      </c>
      <c r="C27" s="50">
        <v>3613.4200596928099</v>
      </c>
      <c r="D27" s="50">
        <v>2795.43842</v>
      </c>
      <c r="E27" s="50">
        <v>3958.3380700000098</v>
      </c>
      <c r="F27" s="50">
        <v>3660.28242</v>
      </c>
      <c r="G27" s="50">
        <v>3894.9615399999998</v>
      </c>
      <c r="H27" s="50">
        <v>3430.52333</v>
      </c>
      <c r="I27" s="50">
        <v>3949.8519999999999</v>
      </c>
      <c r="J27" s="50">
        <v>4357.97973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26047.375510000002</v>
      </c>
      <c r="Q27" s="72">
        <v>1.02978717747</v>
      </c>
    </row>
    <row r="28" spans="1:17" ht="14.4" customHeight="1" x14ac:dyDescent="0.3">
      <c r="A28" s="16" t="s">
        <v>42</v>
      </c>
      <c r="B28" s="46">
        <v>3107.7950536948401</v>
      </c>
      <c r="C28" s="47">
        <v>258.982921141237</v>
      </c>
      <c r="D28" s="47">
        <v>91.2</v>
      </c>
      <c r="E28" s="47">
        <v>139.41999999999999</v>
      </c>
      <c r="F28" s="47">
        <v>103.1</v>
      </c>
      <c r="G28" s="47">
        <v>146.1</v>
      </c>
      <c r="H28" s="47">
        <v>157.4</v>
      </c>
      <c r="I28" s="47">
        <v>301.66149999999999</v>
      </c>
      <c r="J28" s="47">
        <v>298.60000000000002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1237.4815000000001</v>
      </c>
      <c r="Q28" s="71">
        <v>0.68260513337899997</v>
      </c>
    </row>
    <row r="29" spans="1:17" ht="14.4" customHeight="1" x14ac:dyDescent="0.3">
      <c r="A29" s="16" t="s">
        <v>43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248</v>
      </c>
    </row>
    <row r="30" spans="1:17" ht="14.4" customHeight="1" x14ac:dyDescent="0.3">
      <c r="A30" s="16" t="s">
        <v>44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>
        <v>0</v>
      </c>
    </row>
    <row r="31" spans="1:17" ht="14.4" customHeight="1" thickBot="1" x14ac:dyDescent="0.35">
      <c r="A31" s="19" t="s">
        <v>45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248</v>
      </c>
    </row>
    <row r="32" spans="1:17" ht="14.4" customHeight="1" x14ac:dyDescent="0.3"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</row>
    <row r="33" spans="1:17" ht="14.4" customHeight="1" x14ac:dyDescent="0.3">
      <c r="A33" s="88" t="s">
        <v>128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</row>
    <row r="34" spans="1:17" ht="14.4" customHeight="1" x14ac:dyDescent="0.3">
      <c r="A34" s="111" t="s">
        <v>244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</row>
    <row r="35" spans="1:17" ht="14.4" customHeight="1" x14ac:dyDescent="0.3">
      <c r="A35" s="112" t="s">
        <v>46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L19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5" customWidth="1"/>
    <col min="2" max="11" width="10" style="105" customWidth="1"/>
    <col min="12" max="16384" width="8.88671875" style="105"/>
  </cols>
  <sheetData>
    <row r="1" spans="1:12" s="55" customFormat="1" ht="18.600000000000001" customHeight="1" thickBot="1" x14ac:dyDescent="0.4">
      <c r="A1" s="302" t="s">
        <v>47</v>
      </c>
      <c r="B1" s="302"/>
      <c r="C1" s="302"/>
      <c r="D1" s="302"/>
      <c r="E1" s="302"/>
      <c r="F1" s="302"/>
      <c r="G1" s="302"/>
      <c r="H1" s="307"/>
      <c r="I1" s="307"/>
      <c r="J1" s="307"/>
      <c r="K1" s="307"/>
    </row>
    <row r="2" spans="1:12" s="55" customFormat="1" ht="14.4" customHeight="1" thickBot="1" x14ac:dyDescent="0.35">
      <c r="A2" s="202" t="s">
        <v>247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2" ht="14.4" customHeight="1" x14ac:dyDescent="0.3">
      <c r="A3" s="60"/>
      <c r="B3" s="303" t="s">
        <v>48</v>
      </c>
      <c r="C3" s="304"/>
      <c r="D3" s="304"/>
      <c r="E3" s="304"/>
      <c r="F3" s="310" t="s">
        <v>49</v>
      </c>
      <c r="G3" s="304"/>
      <c r="H3" s="304"/>
      <c r="I3" s="304"/>
      <c r="J3" s="304"/>
      <c r="K3" s="311"/>
    </row>
    <row r="4" spans="1:12" ht="14.4" customHeight="1" x14ac:dyDescent="0.3">
      <c r="A4" s="61"/>
      <c r="B4" s="308"/>
      <c r="C4" s="309"/>
      <c r="D4" s="309"/>
      <c r="E4" s="309"/>
      <c r="F4" s="312" t="s">
        <v>240</v>
      </c>
      <c r="G4" s="314" t="s">
        <v>50</v>
      </c>
      <c r="H4" s="116" t="s">
        <v>118</v>
      </c>
      <c r="I4" s="312" t="s">
        <v>51</v>
      </c>
      <c r="J4" s="314" t="s">
        <v>242</v>
      </c>
      <c r="K4" s="315" t="s">
        <v>243</v>
      </c>
    </row>
    <row r="5" spans="1:12" ht="42" thickBot="1" x14ac:dyDescent="0.35">
      <c r="A5" s="62"/>
      <c r="B5" s="24" t="s">
        <v>236</v>
      </c>
      <c r="C5" s="25" t="s">
        <v>237</v>
      </c>
      <c r="D5" s="26" t="s">
        <v>238</v>
      </c>
      <c r="E5" s="26" t="s">
        <v>239</v>
      </c>
      <c r="F5" s="313"/>
      <c r="G5" s="313"/>
      <c r="H5" s="25" t="s">
        <v>241</v>
      </c>
      <c r="I5" s="313"/>
      <c r="J5" s="313"/>
      <c r="K5" s="316"/>
    </row>
    <row r="6" spans="1:12" ht="14.4" customHeight="1" thickBot="1" x14ac:dyDescent="0.35">
      <c r="A6" s="380" t="s">
        <v>250</v>
      </c>
      <c r="B6" s="361">
        <v>40928.371794519</v>
      </c>
      <c r="C6" s="361">
        <v>41391.563560000002</v>
      </c>
      <c r="D6" s="362">
        <v>463.19176548107498</v>
      </c>
      <c r="E6" s="363">
        <v>1.011317131495</v>
      </c>
      <c r="F6" s="361">
        <v>40924.7209208188</v>
      </c>
      <c r="G6" s="362">
        <v>23872.753870477602</v>
      </c>
      <c r="H6" s="364">
        <v>4085.8122199999998</v>
      </c>
      <c r="I6" s="361">
        <v>24545.754700000001</v>
      </c>
      <c r="J6" s="362">
        <v>673.00082952236301</v>
      </c>
      <c r="K6" s="365">
        <v>0.59977818168800001</v>
      </c>
      <c r="L6" s="124"/>
    </row>
    <row r="7" spans="1:12" ht="14.4" customHeight="1" thickBot="1" x14ac:dyDescent="0.35">
      <c r="A7" s="381" t="s">
        <v>251</v>
      </c>
      <c r="B7" s="361">
        <v>25366.7033050543</v>
      </c>
      <c r="C7" s="361">
        <v>25369.561440000001</v>
      </c>
      <c r="D7" s="362">
        <v>2.8581349457090002</v>
      </c>
      <c r="E7" s="363">
        <v>1.0001126726989999</v>
      </c>
      <c r="F7" s="361">
        <v>25277.007477539501</v>
      </c>
      <c r="G7" s="362">
        <v>14744.9210285647</v>
      </c>
      <c r="H7" s="364">
        <v>1899.6833899999999</v>
      </c>
      <c r="I7" s="361">
        <v>14364.233969999999</v>
      </c>
      <c r="J7" s="362">
        <v>-380.68705856473002</v>
      </c>
      <c r="K7" s="365">
        <v>0.56827272701300002</v>
      </c>
      <c r="L7" s="124"/>
    </row>
    <row r="8" spans="1:12" ht="14.4" customHeight="1" thickBot="1" x14ac:dyDescent="0.35">
      <c r="A8" s="382" t="s">
        <v>252</v>
      </c>
      <c r="B8" s="361">
        <v>24756.3101704902</v>
      </c>
      <c r="C8" s="361">
        <v>24814.693439999999</v>
      </c>
      <c r="D8" s="362">
        <v>58.383269509835003</v>
      </c>
      <c r="E8" s="363">
        <v>1.0023583187109999</v>
      </c>
      <c r="F8" s="361">
        <v>24711.6734078318</v>
      </c>
      <c r="G8" s="362">
        <v>14415.1428212352</v>
      </c>
      <c r="H8" s="364">
        <v>1866.46039</v>
      </c>
      <c r="I8" s="361">
        <v>14024.76397</v>
      </c>
      <c r="J8" s="362">
        <v>-390.378851235198</v>
      </c>
      <c r="K8" s="365">
        <v>0.56753598748800005</v>
      </c>
      <c r="L8" s="124"/>
    </row>
    <row r="9" spans="1:12" ht="14.4" customHeight="1" thickBot="1" x14ac:dyDescent="0.35">
      <c r="A9" s="383" t="s">
        <v>253</v>
      </c>
      <c r="B9" s="366">
        <v>0</v>
      </c>
      <c r="C9" s="366">
        <v>1.3699999999999999E-3</v>
      </c>
      <c r="D9" s="367">
        <v>1.3699999999999999E-3</v>
      </c>
      <c r="E9" s="368" t="s">
        <v>248</v>
      </c>
      <c r="F9" s="366">
        <v>0</v>
      </c>
      <c r="G9" s="367">
        <v>0</v>
      </c>
      <c r="H9" s="369">
        <v>4.8000000000000001E-4</v>
      </c>
      <c r="I9" s="366">
        <v>1.1800000000000001E-3</v>
      </c>
      <c r="J9" s="367">
        <v>1.1800000000000001E-3</v>
      </c>
      <c r="K9" s="370" t="s">
        <v>248</v>
      </c>
      <c r="L9" s="124"/>
    </row>
    <row r="10" spans="1:12" ht="14.4" customHeight="1" thickBot="1" x14ac:dyDescent="0.35">
      <c r="A10" s="384" t="s">
        <v>254</v>
      </c>
      <c r="B10" s="361">
        <v>0</v>
      </c>
      <c r="C10" s="361">
        <v>1.3699999999999999E-3</v>
      </c>
      <c r="D10" s="362">
        <v>1.3699999999999999E-3</v>
      </c>
      <c r="E10" s="371" t="s">
        <v>248</v>
      </c>
      <c r="F10" s="361">
        <v>0</v>
      </c>
      <c r="G10" s="362">
        <v>0</v>
      </c>
      <c r="H10" s="364">
        <v>4.8000000000000001E-4</v>
      </c>
      <c r="I10" s="361">
        <v>1.1800000000000001E-3</v>
      </c>
      <c r="J10" s="362">
        <v>1.1800000000000001E-3</v>
      </c>
      <c r="K10" s="372" t="s">
        <v>248</v>
      </c>
      <c r="L10" s="124"/>
    </row>
    <row r="11" spans="1:12" ht="14.4" customHeight="1" thickBot="1" x14ac:dyDescent="0.35">
      <c r="A11" s="383" t="s">
        <v>255</v>
      </c>
      <c r="B11" s="366">
        <v>63.863423699294003</v>
      </c>
      <c r="C11" s="366">
        <v>30.443549999999998</v>
      </c>
      <c r="D11" s="367">
        <v>-33.419873699294001</v>
      </c>
      <c r="E11" s="373">
        <v>0.47669774397499998</v>
      </c>
      <c r="F11" s="366">
        <v>24.869670559808998</v>
      </c>
      <c r="G11" s="367">
        <v>14.507307826555</v>
      </c>
      <c r="H11" s="369">
        <v>0.32063999999999998</v>
      </c>
      <c r="I11" s="366">
        <v>8.2370999999999999</v>
      </c>
      <c r="J11" s="367">
        <v>-6.2702078265549996</v>
      </c>
      <c r="K11" s="374">
        <v>0.33121065999600002</v>
      </c>
      <c r="L11" s="124"/>
    </row>
    <row r="12" spans="1:12" ht="14.4" customHeight="1" thickBot="1" x14ac:dyDescent="0.35">
      <c r="A12" s="384" t="s">
        <v>256</v>
      </c>
      <c r="B12" s="361">
        <v>23.137423115832998</v>
      </c>
      <c r="C12" s="361">
        <v>17.845890000000001</v>
      </c>
      <c r="D12" s="362">
        <v>-5.2915331158330003</v>
      </c>
      <c r="E12" s="363">
        <v>0.771299807703</v>
      </c>
      <c r="F12" s="361">
        <v>22.000049246795999</v>
      </c>
      <c r="G12" s="362">
        <v>12.833362060631</v>
      </c>
      <c r="H12" s="364">
        <v>0.32063999999999998</v>
      </c>
      <c r="I12" s="361">
        <v>7.8231000000000002</v>
      </c>
      <c r="J12" s="362">
        <v>-5.0102620606309998</v>
      </c>
      <c r="K12" s="365">
        <v>0.35559465855</v>
      </c>
      <c r="L12" s="124"/>
    </row>
    <row r="13" spans="1:12" ht="14.4" customHeight="1" thickBot="1" x14ac:dyDescent="0.35">
      <c r="A13" s="384" t="s">
        <v>257</v>
      </c>
      <c r="B13" s="361">
        <v>39.973998597399003</v>
      </c>
      <c r="C13" s="361">
        <v>12.597659999999999</v>
      </c>
      <c r="D13" s="362">
        <v>-27.376338597398998</v>
      </c>
      <c r="E13" s="363">
        <v>0.31514635618199999</v>
      </c>
      <c r="F13" s="361">
        <v>2.8696213130119999</v>
      </c>
      <c r="G13" s="362">
        <v>1.673945765924</v>
      </c>
      <c r="H13" s="364">
        <v>0</v>
      </c>
      <c r="I13" s="361">
        <v>0</v>
      </c>
      <c r="J13" s="362">
        <v>-1.673945765924</v>
      </c>
      <c r="K13" s="365">
        <v>0</v>
      </c>
      <c r="L13" s="124"/>
    </row>
    <row r="14" spans="1:12" ht="14.4" customHeight="1" thickBot="1" x14ac:dyDescent="0.35">
      <c r="A14" s="384" t="s">
        <v>258</v>
      </c>
      <c r="B14" s="361">
        <v>0.75200198606199997</v>
      </c>
      <c r="C14" s="361">
        <v>0</v>
      </c>
      <c r="D14" s="362">
        <v>-0.75200198606199997</v>
      </c>
      <c r="E14" s="363">
        <v>0</v>
      </c>
      <c r="F14" s="361">
        <v>0</v>
      </c>
      <c r="G14" s="362">
        <v>0</v>
      </c>
      <c r="H14" s="364">
        <v>0</v>
      </c>
      <c r="I14" s="361">
        <v>0.41399999999999998</v>
      </c>
      <c r="J14" s="362">
        <v>0.41399999999999998</v>
      </c>
      <c r="K14" s="372" t="s">
        <v>248</v>
      </c>
      <c r="L14" s="124"/>
    </row>
    <row r="15" spans="1:12" ht="14.4" customHeight="1" thickBot="1" x14ac:dyDescent="0.35">
      <c r="A15" s="383" t="s">
        <v>259</v>
      </c>
      <c r="B15" s="366">
        <v>24488.070993027901</v>
      </c>
      <c r="C15" s="366">
        <v>24550.311799999999</v>
      </c>
      <c r="D15" s="367">
        <v>62.240806972087</v>
      </c>
      <c r="E15" s="373">
        <v>1.002541678639</v>
      </c>
      <c r="F15" s="366">
        <v>24487.0112287185</v>
      </c>
      <c r="G15" s="367">
        <v>14284.089883419099</v>
      </c>
      <c r="H15" s="369">
        <v>1843.62916</v>
      </c>
      <c r="I15" s="366">
        <v>13908.172409999999</v>
      </c>
      <c r="J15" s="367">
        <v>-375.91747341909701</v>
      </c>
      <c r="K15" s="374">
        <v>0.56798162421999998</v>
      </c>
      <c r="L15" s="124"/>
    </row>
    <row r="16" spans="1:12" ht="14.4" customHeight="1" thickBot="1" x14ac:dyDescent="0.35">
      <c r="A16" s="384" t="s">
        <v>260</v>
      </c>
      <c r="B16" s="361">
        <v>24037.8124911835</v>
      </c>
      <c r="C16" s="361">
        <v>24102.122429999999</v>
      </c>
      <c r="D16" s="362">
        <v>64.309938816553</v>
      </c>
      <c r="E16" s="363">
        <v>1.00267536569</v>
      </c>
      <c r="F16" s="361">
        <v>23987.999244436101</v>
      </c>
      <c r="G16" s="362">
        <v>13992.9995592544</v>
      </c>
      <c r="H16" s="364">
        <v>1812.67749</v>
      </c>
      <c r="I16" s="361">
        <v>13604.88817</v>
      </c>
      <c r="J16" s="362">
        <v>-388.11138925440201</v>
      </c>
      <c r="K16" s="365">
        <v>0.56715393523900004</v>
      </c>
      <c r="L16" s="124"/>
    </row>
    <row r="17" spans="1:12" ht="14.4" customHeight="1" thickBot="1" x14ac:dyDescent="0.35">
      <c r="A17" s="384" t="s">
        <v>261</v>
      </c>
      <c r="B17" s="361">
        <v>190.008391870368</v>
      </c>
      <c r="C17" s="361">
        <v>176.65609000000001</v>
      </c>
      <c r="D17" s="362">
        <v>-13.352301870368001</v>
      </c>
      <c r="E17" s="363">
        <v>0.92972783075999998</v>
      </c>
      <c r="F17" s="361">
        <v>206.99999348000199</v>
      </c>
      <c r="G17" s="362">
        <v>120.74999619666799</v>
      </c>
      <c r="H17" s="364">
        <v>11.498060000000001</v>
      </c>
      <c r="I17" s="361">
        <v>126.16033</v>
      </c>
      <c r="J17" s="362">
        <v>5.4103338033319996</v>
      </c>
      <c r="K17" s="365">
        <v>0.60947021243300004</v>
      </c>
      <c r="L17" s="124"/>
    </row>
    <row r="18" spans="1:12" ht="14.4" customHeight="1" thickBot="1" x14ac:dyDescent="0.35">
      <c r="A18" s="384" t="s">
        <v>262</v>
      </c>
      <c r="B18" s="361">
        <v>20.028442370392</v>
      </c>
      <c r="C18" s="361">
        <v>19.979389999999999</v>
      </c>
      <c r="D18" s="362">
        <v>-4.9052370392E-2</v>
      </c>
      <c r="E18" s="363">
        <v>0.99755086444100005</v>
      </c>
      <c r="F18" s="361">
        <v>19.999999370047998</v>
      </c>
      <c r="G18" s="362">
        <v>11.666666299194</v>
      </c>
      <c r="H18" s="364">
        <v>2.2841999999999998</v>
      </c>
      <c r="I18" s="361">
        <v>9.9315300000000004</v>
      </c>
      <c r="J18" s="362">
        <v>-1.735136299194</v>
      </c>
      <c r="K18" s="365">
        <v>0.49657651563999999</v>
      </c>
      <c r="L18" s="124"/>
    </row>
    <row r="19" spans="1:12" ht="14.4" customHeight="1" thickBot="1" x14ac:dyDescent="0.35">
      <c r="A19" s="384" t="s">
        <v>263</v>
      </c>
      <c r="B19" s="361">
        <v>209.879806426237</v>
      </c>
      <c r="C19" s="361">
        <v>220.71839</v>
      </c>
      <c r="D19" s="362">
        <v>10.838583573762</v>
      </c>
      <c r="E19" s="363">
        <v>1.051641859968</v>
      </c>
      <c r="F19" s="361">
        <v>241.99999237758601</v>
      </c>
      <c r="G19" s="362">
        <v>141.16666222025901</v>
      </c>
      <c r="H19" s="364">
        <v>14.61341</v>
      </c>
      <c r="I19" s="361">
        <v>147.98887999999999</v>
      </c>
      <c r="J19" s="362">
        <v>6.822217779741</v>
      </c>
      <c r="K19" s="365">
        <v>0.61152431678200003</v>
      </c>
      <c r="L19" s="124"/>
    </row>
    <row r="20" spans="1:12" ht="14.4" customHeight="1" thickBot="1" x14ac:dyDescent="0.35">
      <c r="A20" s="384" t="s">
        <v>264</v>
      </c>
      <c r="B20" s="361">
        <v>0</v>
      </c>
      <c r="C20" s="361">
        <v>0.96550000000000002</v>
      </c>
      <c r="D20" s="362">
        <v>0.96550000000000002</v>
      </c>
      <c r="E20" s="371" t="s">
        <v>265</v>
      </c>
      <c r="F20" s="361">
        <v>0</v>
      </c>
      <c r="G20" s="362">
        <v>0</v>
      </c>
      <c r="H20" s="364">
        <v>0</v>
      </c>
      <c r="I20" s="361">
        <v>1.7375</v>
      </c>
      <c r="J20" s="362">
        <v>1.7375</v>
      </c>
      <c r="K20" s="372" t="s">
        <v>248</v>
      </c>
      <c r="L20" s="124"/>
    </row>
    <row r="21" spans="1:12" ht="14.4" customHeight="1" thickBot="1" x14ac:dyDescent="0.35">
      <c r="A21" s="384" t="s">
        <v>266</v>
      </c>
      <c r="B21" s="361">
        <v>30.341861177468999</v>
      </c>
      <c r="C21" s="361">
        <v>29.87</v>
      </c>
      <c r="D21" s="362">
        <v>-0.47186117746900003</v>
      </c>
      <c r="E21" s="363">
        <v>0.98444850911699999</v>
      </c>
      <c r="F21" s="361">
        <v>30.011999054694002</v>
      </c>
      <c r="G21" s="362">
        <v>17.506999448571001</v>
      </c>
      <c r="H21" s="364">
        <v>2.556</v>
      </c>
      <c r="I21" s="361">
        <v>17.466000000000001</v>
      </c>
      <c r="J21" s="362">
        <v>-4.0999448570999998E-2</v>
      </c>
      <c r="K21" s="365">
        <v>0.58196723144499996</v>
      </c>
      <c r="L21" s="124"/>
    </row>
    <row r="22" spans="1:12" ht="14.4" customHeight="1" thickBot="1" x14ac:dyDescent="0.35">
      <c r="A22" s="383" t="s">
        <v>267</v>
      </c>
      <c r="B22" s="366">
        <v>0</v>
      </c>
      <c r="C22" s="366">
        <v>0.53608999999999996</v>
      </c>
      <c r="D22" s="367">
        <v>0.53608999999999996</v>
      </c>
      <c r="E22" s="368" t="s">
        <v>248</v>
      </c>
      <c r="F22" s="366">
        <v>0</v>
      </c>
      <c r="G22" s="367">
        <v>0</v>
      </c>
      <c r="H22" s="369">
        <v>0</v>
      </c>
      <c r="I22" s="366">
        <v>0</v>
      </c>
      <c r="J22" s="367">
        <v>0</v>
      </c>
      <c r="K22" s="370" t="s">
        <v>248</v>
      </c>
      <c r="L22" s="124"/>
    </row>
    <row r="23" spans="1:12" ht="14.4" customHeight="1" thickBot="1" x14ac:dyDescent="0.35">
      <c r="A23" s="384" t="s">
        <v>268</v>
      </c>
      <c r="B23" s="361">
        <v>0</v>
      </c>
      <c r="C23" s="361">
        <v>0.53608999999999996</v>
      </c>
      <c r="D23" s="362">
        <v>0.53608999999999996</v>
      </c>
      <c r="E23" s="371" t="s">
        <v>248</v>
      </c>
      <c r="F23" s="361">
        <v>0</v>
      </c>
      <c r="G23" s="362">
        <v>0</v>
      </c>
      <c r="H23" s="364">
        <v>0</v>
      </c>
      <c r="I23" s="361">
        <v>0</v>
      </c>
      <c r="J23" s="362">
        <v>0</v>
      </c>
      <c r="K23" s="372" t="s">
        <v>248</v>
      </c>
      <c r="L23" s="124"/>
    </row>
    <row r="24" spans="1:12" ht="14.4" customHeight="1" thickBot="1" x14ac:dyDescent="0.35">
      <c r="A24" s="383" t="s">
        <v>269</v>
      </c>
      <c r="B24" s="366">
        <v>182.58919986717601</v>
      </c>
      <c r="C24" s="366">
        <v>201.71974</v>
      </c>
      <c r="D24" s="367">
        <v>19.130540132823999</v>
      </c>
      <c r="E24" s="373">
        <v>1.1047736675919999</v>
      </c>
      <c r="F24" s="366">
        <v>175.979741662821</v>
      </c>
      <c r="G24" s="367">
        <v>102.65484930331201</v>
      </c>
      <c r="H24" s="369">
        <v>21.874649999999999</v>
      </c>
      <c r="I24" s="366">
        <v>89.097359999999995</v>
      </c>
      <c r="J24" s="367">
        <v>-13.557489303312</v>
      </c>
      <c r="K24" s="374">
        <v>0.50629327647599998</v>
      </c>
      <c r="L24" s="124"/>
    </row>
    <row r="25" spans="1:12" ht="14.4" customHeight="1" thickBot="1" x14ac:dyDescent="0.35">
      <c r="A25" s="384" t="s">
        <v>270</v>
      </c>
      <c r="B25" s="361">
        <v>0</v>
      </c>
      <c r="C25" s="361">
        <v>4.7750000000000004</v>
      </c>
      <c r="D25" s="362">
        <v>4.7750000000000004</v>
      </c>
      <c r="E25" s="371" t="s">
        <v>248</v>
      </c>
      <c r="F25" s="361">
        <v>8.4637323192460006</v>
      </c>
      <c r="G25" s="362">
        <v>4.9371771862260001</v>
      </c>
      <c r="H25" s="364">
        <v>0.27100000000000002</v>
      </c>
      <c r="I25" s="361">
        <v>2.0859999999999999</v>
      </c>
      <c r="J25" s="362">
        <v>-2.8511771862259998</v>
      </c>
      <c r="K25" s="365">
        <v>0.24646337116</v>
      </c>
      <c r="L25" s="124"/>
    </row>
    <row r="26" spans="1:12" ht="14.4" customHeight="1" thickBot="1" x14ac:dyDescent="0.35">
      <c r="A26" s="384" t="s">
        <v>271</v>
      </c>
      <c r="B26" s="361">
        <v>9.9990508539820002</v>
      </c>
      <c r="C26" s="361">
        <v>8.2562700000000007</v>
      </c>
      <c r="D26" s="362">
        <v>-1.742780853982</v>
      </c>
      <c r="E26" s="363">
        <v>0.82570537149599998</v>
      </c>
      <c r="F26" s="361">
        <v>4.9999998425119996</v>
      </c>
      <c r="G26" s="362">
        <v>2.9166665747980001</v>
      </c>
      <c r="H26" s="364">
        <v>0.35859999999999997</v>
      </c>
      <c r="I26" s="361">
        <v>7.3287199999999997</v>
      </c>
      <c r="J26" s="362">
        <v>4.412053425201</v>
      </c>
      <c r="K26" s="365">
        <v>1.4657440461669999</v>
      </c>
      <c r="L26" s="124"/>
    </row>
    <row r="27" spans="1:12" ht="14.4" customHeight="1" thickBot="1" x14ac:dyDescent="0.35">
      <c r="A27" s="384" t="s">
        <v>272</v>
      </c>
      <c r="B27" s="361">
        <v>28.762504122012999</v>
      </c>
      <c r="C27" s="361">
        <v>30.08418</v>
      </c>
      <c r="D27" s="362">
        <v>1.3216758779860001</v>
      </c>
      <c r="E27" s="363">
        <v>1.0459513494499999</v>
      </c>
      <c r="F27" s="361">
        <v>24.329559334171002</v>
      </c>
      <c r="G27" s="362">
        <v>14.192242944933</v>
      </c>
      <c r="H27" s="364">
        <v>4.2436800000000003</v>
      </c>
      <c r="I27" s="361">
        <v>22.237829999999999</v>
      </c>
      <c r="J27" s="362">
        <v>8.0455870550659991</v>
      </c>
      <c r="K27" s="365">
        <v>0.91402518617600004</v>
      </c>
      <c r="L27" s="124"/>
    </row>
    <row r="28" spans="1:12" ht="14.4" customHeight="1" thickBot="1" x14ac:dyDescent="0.35">
      <c r="A28" s="384" t="s">
        <v>273</v>
      </c>
      <c r="B28" s="361">
        <v>41.312266911317003</v>
      </c>
      <c r="C28" s="361">
        <v>41.03284</v>
      </c>
      <c r="D28" s="362">
        <v>-0.27942691131699998</v>
      </c>
      <c r="E28" s="363">
        <v>0.99323622419599999</v>
      </c>
      <c r="F28" s="361">
        <v>39.999998740096999</v>
      </c>
      <c r="G28" s="362">
        <v>23.333332598388999</v>
      </c>
      <c r="H28" s="364">
        <v>3.1842100000000002</v>
      </c>
      <c r="I28" s="361">
        <v>21.07319</v>
      </c>
      <c r="J28" s="362">
        <v>-2.2601425983889998</v>
      </c>
      <c r="K28" s="365">
        <v>0.52682976659299996</v>
      </c>
      <c r="L28" s="124"/>
    </row>
    <row r="29" spans="1:12" ht="14.4" customHeight="1" thickBot="1" x14ac:dyDescent="0.35">
      <c r="A29" s="384" t="s">
        <v>274</v>
      </c>
      <c r="B29" s="361">
        <v>1.999837947781</v>
      </c>
      <c r="C29" s="361">
        <v>8.8923100000000002</v>
      </c>
      <c r="D29" s="362">
        <v>6.8924720522180003</v>
      </c>
      <c r="E29" s="363">
        <v>4.4465152838330004</v>
      </c>
      <c r="F29" s="361">
        <v>0</v>
      </c>
      <c r="G29" s="362">
        <v>0</v>
      </c>
      <c r="H29" s="364">
        <v>0</v>
      </c>
      <c r="I29" s="361">
        <v>2.5085600000000001</v>
      </c>
      <c r="J29" s="362">
        <v>2.5085600000000001</v>
      </c>
      <c r="K29" s="372" t="s">
        <v>248</v>
      </c>
      <c r="L29" s="124"/>
    </row>
    <row r="30" spans="1:12" ht="14.4" customHeight="1" thickBot="1" x14ac:dyDescent="0.35">
      <c r="A30" s="384" t="s">
        <v>275</v>
      </c>
      <c r="B30" s="361">
        <v>0.13892295395400001</v>
      </c>
      <c r="C30" s="361">
        <v>0.504</v>
      </c>
      <c r="D30" s="362">
        <v>0.36507704604500002</v>
      </c>
      <c r="E30" s="363">
        <v>3.627910188</v>
      </c>
      <c r="F30" s="361">
        <v>0.56307820578300005</v>
      </c>
      <c r="G30" s="362">
        <v>0.32846228670700001</v>
      </c>
      <c r="H30" s="364">
        <v>0</v>
      </c>
      <c r="I30" s="361">
        <v>0</v>
      </c>
      <c r="J30" s="362">
        <v>-0.32846228670700001</v>
      </c>
      <c r="K30" s="365">
        <v>0</v>
      </c>
      <c r="L30" s="124"/>
    </row>
    <row r="31" spans="1:12" ht="14.4" customHeight="1" thickBot="1" x14ac:dyDescent="0.35">
      <c r="A31" s="384" t="s">
        <v>276</v>
      </c>
      <c r="B31" s="361">
        <v>20.459341022509999</v>
      </c>
      <c r="C31" s="361">
        <v>24.864899999999999</v>
      </c>
      <c r="D31" s="362">
        <v>4.405558977489</v>
      </c>
      <c r="E31" s="363">
        <v>1.215332398665</v>
      </c>
      <c r="F31" s="361">
        <v>27.623375425839999</v>
      </c>
      <c r="G31" s="362">
        <v>16.113635665073001</v>
      </c>
      <c r="H31" s="364">
        <v>0.21779999999999999</v>
      </c>
      <c r="I31" s="361">
        <v>10.55566</v>
      </c>
      <c r="J31" s="362">
        <v>-5.5579756650730001</v>
      </c>
      <c r="K31" s="365">
        <v>0.38212781158199999</v>
      </c>
      <c r="L31" s="124"/>
    </row>
    <row r="32" spans="1:12" ht="14.4" customHeight="1" thickBot="1" x14ac:dyDescent="0.35">
      <c r="A32" s="384" t="s">
        <v>277</v>
      </c>
      <c r="B32" s="361">
        <v>0</v>
      </c>
      <c r="C32" s="361">
        <v>0</v>
      </c>
      <c r="D32" s="362">
        <v>0</v>
      </c>
      <c r="E32" s="371" t="s">
        <v>248</v>
      </c>
      <c r="F32" s="361">
        <v>0</v>
      </c>
      <c r="G32" s="362">
        <v>0</v>
      </c>
      <c r="H32" s="364">
        <v>1.9E-2</v>
      </c>
      <c r="I32" s="361">
        <v>1.9E-2</v>
      </c>
      <c r="J32" s="362">
        <v>1.9E-2</v>
      </c>
      <c r="K32" s="372" t="s">
        <v>265</v>
      </c>
      <c r="L32" s="124"/>
    </row>
    <row r="33" spans="1:12" ht="14.4" customHeight="1" thickBot="1" x14ac:dyDescent="0.35">
      <c r="A33" s="384" t="s">
        <v>278</v>
      </c>
      <c r="B33" s="361">
        <v>39.996604190188997</v>
      </c>
      <c r="C33" s="361">
        <v>51.869709999999998</v>
      </c>
      <c r="D33" s="362">
        <v>11.873105809809999</v>
      </c>
      <c r="E33" s="363">
        <v>1.29685284664</v>
      </c>
      <c r="F33" s="361">
        <v>64.999997952656997</v>
      </c>
      <c r="G33" s="362">
        <v>37.916665472383002</v>
      </c>
      <c r="H33" s="364">
        <v>13.580360000000001</v>
      </c>
      <c r="I33" s="361">
        <v>23.228400000000001</v>
      </c>
      <c r="J33" s="362">
        <v>-14.688265472383</v>
      </c>
      <c r="K33" s="365">
        <v>0.357360011255</v>
      </c>
      <c r="L33" s="124"/>
    </row>
    <row r="34" spans="1:12" ht="14.4" customHeight="1" thickBot="1" x14ac:dyDescent="0.35">
      <c r="A34" s="384" t="s">
        <v>279</v>
      </c>
      <c r="B34" s="361">
        <v>0</v>
      </c>
      <c r="C34" s="361">
        <v>0</v>
      </c>
      <c r="D34" s="362">
        <v>0</v>
      </c>
      <c r="E34" s="363">
        <v>1</v>
      </c>
      <c r="F34" s="361">
        <v>0</v>
      </c>
      <c r="G34" s="362">
        <v>0</v>
      </c>
      <c r="H34" s="364">
        <v>0</v>
      </c>
      <c r="I34" s="361">
        <v>0.06</v>
      </c>
      <c r="J34" s="362">
        <v>0.06</v>
      </c>
      <c r="K34" s="372" t="s">
        <v>265</v>
      </c>
      <c r="L34" s="124"/>
    </row>
    <row r="35" spans="1:12" ht="14.4" customHeight="1" thickBot="1" x14ac:dyDescent="0.35">
      <c r="A35" s="384" t="s">
        <v>280</v>
      </c>
      <c r="B35" s="361">
        <v>39.920671865426002</v>
      </c>
      <c r="C35" s="361">
        <v>31.440529999999999</v>
      </c>
      <c r="D35" s="362">
        <v>-8.4801418654260008</v>
      </c>
      <c r="E35" s="363">
        <v>0.78757517173000002</v>
      </c>
      <c r="F35" s="361">
        <v>4.9999998425119996</v>
      </c>
      <c r="G35" s="362">
        <v>2.9166665747980001</v>
      </c>
      <c r="H35" s="364">
        <v>0</v>
      </c>
      <c r="I35" s="361">
        <v>0</v>
      </c>
      <c r="J35" s="362">
        <v>-2.9166665747980001</v>
      </c>
      <c r="K35" s="365">
        <v>0</v>
      </c>
      <c r="L35" s="124"/>
    </row>
    <row r="36" spans="1:12" ht="14.4" customHeight="1" thickBot="1" x14ac:dyDescent="0.35">
      <c r="A36" s="383" t="s">
        <v>281</v>
      </c>
      <c r="B36" s="366">
        <v>3.9588886377430001</v>
      </c>
      <c r="C36" s="366">
        <v>12.48549</v>
      </c>
      <c r="D36" s="367">
        <v>8.5266013622560006</v>
      </c>
      <c r="E36" s="373">
        <v>3.1537866160119998</v>
      </c>
      <c r="F36" s="366">
        <v>3.8127675206370002</v>
      </c>
      <c r="G36" s="367">
        <v>2.224114387038</v>
      </c>
      <c r="H36" s="369">
        <v>5.9499999999999997E-2</v>
      </c>
      <c r="I36" s="366">
        <v>11.62415</v>
      </c>
      <c r="J36" s="367">
        <v>9.4000356129610001</v>
      </c>
      <c r="K36" s="374">
        <v>3.0487434487099998</v>
      </c>
      <c r="L36" s="124"/>
    </row>
    <row r="37" spans="1:12" ht="14.4" customHeight="1" thickBot="1" x14ac:dyDescent="0.35">
      <c r="A37" s="384" t="s">
        <v>282</v>
      </c>
      <c r="B37" s="361">
        <v>2.958702139728</v>
      </c>
      <c r="C37" s="361">
        <v>11.105499999999999</v>
      </c>
      <c r="D37" s="362">
        <v>8.1467978602710005</v>
      </c>
      <c r="E37" s="363">
        <v>3.7535038931020002</v>
      </c>
      <c r="F37" s="361">
        <v>3.8127675206370002</v>
      </c>
      <c r="G37" s="362">
        <v>2.224114387038</v>
      </c>
      <c r="H37" s="364">
        <v>0</v>
      </c>
      <c r="I37" s="361">
        <v>11.394500000000001</v>
      </c>
      <c r="J37" s="362">
        <v>9.1703856129610006</v>
      </c>
      <c r="K37" s="365">
        <v>2.9885116095650002</v>
      </c>
      <c r="L37" s="124"/>
    </row>
    <row r="38" spans="1:12" ht="14.4" customHeight="1" thickBot="1" x14ac:dyDescent="0.35">
      <c r="A38" s="384" t="s">
        <v>283</v>
      </c>
      <c r="B38" s="361">
        <v>0</v>
      </c>
      <c r="C38" s="361">
        <v>0.95499999999999996</v>
      </c>
      <c r="D38" s="362">
        <v>0.95499999999999996</v>
      </c>
      <c r="E38" s="371" t="s">
        <v>265</v>
      </c>
      <c r="F38" s="361">
        <v>0</v>
      </c>
      <c r="G38" s="362">
        <v>0</v>
      </c>
      <c r="H38" s="364">
        <v>0</v>
      </c>
      <c r="I38" s="361">
        <v>0</v>
      </c>
      <c r="J38" s="362">
        <v>0</v>
      </c>
      <c r="K38" s="372" t="s">
        <v>248</v>
      </c>
      <c r="L38" s="124"/>
    </row>
    <row r="39" spans="1:12" ht="14.4" customHeight="1" thickBot="1" x14ac:dyDescent="0.35">
      <c r="A39" s="384" t="s">
        <v>284</v>
      </c>
      <c r="B39" s="361">
        <v>1.0001864980149999</v>
      </c>
      <c r="C39" s="361">
        <v>0.42498999999999998</v>
      </c>
      <c r="D39" s="362">
        <v>-0.57519649801399997</v>
      </c>
      <c r="E39" s="363">
        <v>0.42491075498699998</v>
      </c>
      <c r="F39" s="361">
        <v>0</v>
      </c>
      <c r="G39" s="362">
        <v>0</v>
      </c>
      <c r="H39" s="364">
        <v>5.9499999999999997E-2</v>
      </c>
      <c r="I39" s="361">
        <v>0.22964999999999999</v>
      </c>
      <c r="J39" s="362">
        <v>0.22964999999999999</v>
      </c>
      <c r="K39" s="372" t="s">
        <v>248</v>
      </c>
      <c r="L39" s="124"/>
    </row>
    <row r="40" spans="1:12" ht="14.4" customHeight="1" thickBot="1" x14ac:dyDescent="0.35">
      <c r="A40" s="383" t="s">
        <v>285</v>
      </c>
      <c r="B40" s="366">
        <v>17.827665258052001</v>
      </c>
      <c r="C40" s="366">
        <v>19.195399999999999</v>
      </c>
      <c r="D40" s="367">
        <v>1.3677347419470001</v>
      </c>
      <c r="E40" s="373">
        <v>1.076719790401</v>
      </c>
      <c r="F40" s="366">
        <v>19.999999370047998</v>
      </c>
      <c r="G40" s="367">
        <v>11.666666299194</v>
      </c>
      <c r="H40" s="369">
        <v>0.57596000000000003</v>
      </c>
      <c r="I40" s="366">
        <v>7.6317700000000004</v>
      </c>
      <c r="J40" s="367">
        <v>-4.0348962991940001</v>
      </c>
      <c r="K40" s="374">
        <v>0.38158851201900001</v>
      </c>
      <c r="L40" s="124"/>
    </row>
    <row r="41" spans="1:12" ht="14.4" customHeight="1" thickBot="1" x14ac:dyDescent="0.35">
      <c r="A41" s="384" t="s">
        <v>286</v>
      </c>
      <c r="B41" s="361">
        <v>15.827937078731001</v>
      </c>
      <c r="C41" s="361">
        <v>17.251519999999999</v>
      </c>
      <c r="D41" s="362">
        <v>1.423582921268</v>
      </c>
      <c r="E41" s="363">
        <v>1.0899411536820001</v>
      </c>
      <c r="F41" s="361">
        <v>16.99999946454</v>
      </c>
      <c r="G41" s="362">
        <v>9.9166663543149998</v>
      </c>
      <c r="H41" s="364">
        <v>0.57596000000000003</v>
      </c>
      <c r="I41" s="361">
        <v>7.6317700000000004</v>
      </c>
      <c r="J41" s="362">
        <v>-2.2848963543149998</v>
      </c>
      <c r="K41" s="365">
        <v>0.44892766119799998</v>
      </c>
      <c r="L41" s="124"/>
    </row>
    <row r="42" spans="1:12" ht="14.4" customHeight="1" thickBot="1" x14ac:dyDescent="0.35">
      <c r="A42" s="384" t="s">
        <v>287</v>
      </c>
      <c r="B42" s="361">
        <v>0</v>
      </c>
      <c r="C42" s="361">
        <v>0.26752999999999999</v>
      </c>
      <c r="D42" s="362">
        <v>0.26752999999999999</v>
      </c>
      <c r="E42" s="371" t="s">
        <v>248</v>
      </c>
      <c r="F42" s="361">
        <v>0.99999996850200001</v>
      </c>
      <c r="G42" s="362">
        <v>0.58333331495899998</v>
      </c>
      <c r="H42" s="364">
        <v>0</v>
      </c>
      <c r="I42" s="361">
        <v>0</v>
      </c>
      <c r="J42" s="362">
        <v>-0.58333331495899998</v>
      </c>
      <c r="K42" s="365">
        <v>0</v>
      </c>
      <c r="L42" s="124"/>
    </row>
    <row r="43" spans="1:12" ht="14.4" customHeight="1" thickBot="1" x14ac:dyDescent="0.35">
      <c r="A43" s="384" t="s">
        <v>288</v>
      </c>
      <c r="B43" s="361">
        <v>1.999728179321</v>
      </c>
      <c r="C43" s="361">
        <v>1.67635</v>
      </c>
      <c r="D43" s="362">
        <v>-0.32337817932099999</v>
      </c>
      <c r="E43" s="363">
        <v>0.83828893213300004</v>
      </c>
      <c r="F43" s="361">
        <v>1.999999937004</v>
      </c>
      <c r="G43" s="362">
        <v>1.1666666299190001</v>
      </c>
      <c r="H43" s="364">
        <v>0</v>
      </c>
      <c r="I43" s="361">
        <v>0</v>
      </c>
      <c r="J43" s="362">
        <v>-1.1666666299190001</v>
      </c>
      <c r="K43" s="365">
        <v>0</v>
      </c>
      <c r="L43" s="124"/>
    </row>
    <row r="44" spans="1:12" ht="14.4" customHeight="1" thickBot="1" x14ac:dyDescent="0.35">
      <c r="A44" s="382" t="s">
        <v>28</v>
      </c>
      <c r="B44" s="361">
        <v>610.39313456412697</v>
      </c>
      <c r="C44" s="361">
        <v>554.86800000000005</v>
      </c>
      <c r="D44" s="362">
        <v>-55.525134564125999</v>
      </c>
      <c r="E44" s="363">
        <v>0.90903381538799999</v>
      </c>
      <c r="F44" s="361">
        <v>565.33406970777196</v>
      </c>
      <c r="G44" s="362">
        <v>329.77820732953398</v>
      </c>
      <c r="H44" s="364">
        <v>33.222999999999999</v>
      </c>
      <c r="I44" s="361">
        <v>339.47</v>
      </c>
      <c r="J44" s="362">
        <v>9.6917926704660005</v>
      </c>
      <c r="K44" s="365">
        <v>0.60047681218899995</v>
      </c>
      <c r="L44" s="124"/>
    </row>
    <row r="45" spans="1:12" ht="14.4" customHeight="1" thickBot="1" x14ac:dyDescent="0.35">
      <c r="A45" s="383" t="s">
        <v>289</v>
      </c>
      <c r="B45" s="366">
        <v>610.39313456412697</v>
      </c>
      <c r="C45" s="366">
        <v>554.86800000000005</v>
      </c>
      <c r="D45" s="367">
        <v>-55.525134564125999</v>
      </c>
      <c r="E45" s="373">
        <v>0.90903381538799999</v>
      </c>
      <c r="F45" s="366">
        <v>565.33406970777196</v>
      </c>
      <c r="G45" s="367">
        <v>329.77820732953398</v>
      </c>
      <c r="H45" s="369">
        <v>33.222999999999999</v>
      </c>
      <c r="I45" s="366">
        <v>339.47</v>
      </c>
      <c r="J45" s="367">
        <v>9.6917926704660005</v>
      </c>
      <c r="K45" s="374">
        <v>0.60047681218899995</v>
      </c>
      <c r="L45" s="124"/>
    </row>
    <row r="46" spans="1:12" ht="14.4" customHeight="1" thickBot="1" x14ac:dyDescent="0.35">
      <c r="A46" s="384" t="s">
        <v>290</v>
      </c>
      <c r="B46" s="361">
        <v>246.015486981989</v>
      </c>
      <c r="C46" s="361">
        <v>206.72499999999999</v>
      </c>
      <c r="D46" s="362">
        <v>-39.290486981988998</v>
      </c>
      <c r="E46" s="363">
        <v>0.84029262765500001</v>
      </c>
      <c r="F46" s="361">
        <v>212.334080826415</v>
      </c>
      <c r="G46" s="362">
        <v>123.86154714874201</v>
      </c>
      <c r="H46" s="364">
        <v>19.193000000000001</v>
      </c>
      <c r="I46" s="361">
        <v>123.02200000000001</v>
      </c>
      <c r="J46" s="362">
        <v>-0.83954714874199998</v>
      </c>
      <c r="K46" s="365">
        <v>0.57937943603300002</v>
      </c>
      <c r="L46" s="124"/>
    </row>
    <row r="47" spans="1:12" ht="14.4" customHeight="1" thickBot="1" x14ac:dyDescent="0.35">
      <c r="A47" s="384" t="s">
        <v>291</v>
      </c>
      <c r="B47" s="361">
        <v>75.000508042921993</v>
      </c>
      <c r="C47" s="361">
        <v>79.692999999999998</v>
      </c>
      <c r="D47" s="362">
        <v>4.6924919570770003</v>
      </c>
      <c r="E47" s="363">
        <v>1.06256613561</v>
      </c>
      <c r="F47" s="361">
        <v>74.999997637681005</v>
      </c>
      <c r="G47" s="362">
        <v>43.749998621981</v>
      </c>
      <c r="H47" s="364">
        <v>5.5910000000000002</v>
      </c>
      <c r="I47" s="361">
        <v>40.953000000000003</v>
      </c>
      <c r="J47" s="362">
        <v>-2.7969986219809999</v>
      </c>
      <c r="K47" s="365">
        <v>0.54604001719799999</v>
      </c>
      <c r="L47" s="124"/>
    </row>
    <row r="48" spans="1:12" ht="14.4" customHeight="1" thickBot="1" x14ac:dyDescent="0.35">
      <c r="A48" s="384" t="s">
        <v>292</v>
      </c>
      <c r="B48" s="361">
        <v>289.37713953921502</v>
      </c>
      <c r="C48" s="361">
        <v>268.45</v>
      </c>
      <c r="D48" s="362">
        <v>-20.927139539214998</v>
      </c>
      <c r="E48" s="363">
        <v>0.92768212591800003</v>
      </c>
      <c r="F48" s="361">
        <v>277.99999124367503</v>
      </c>
      <c r="G48" s="362">
        <v>162.16666155881001</v>
      </c>
      <c r="H48" s="364">
        <v>8.4390000000000001</v>
      </c>
      <c r="I48" s="361">
        <v>175.495</v>
      </c>
      <c r="J48" s="362">
        <v>13.328338441189</v>
      </c>
      <c r="K48" s="365">
        <v>0.63127699829999995</v>
      </c>
      <c r="L48" s="124"/>
    </row>
    <row r="49" spans="1:12" ht="14.4" customHeight="1" thickBot="1" x14ac:dyDescent="0.35">
      <c r="A49" s="385" t="s">
        <v>293</v>
      </c>
      <c r="B49" s="366">
        <v>1502.6049226857699</v>
      </c>
      <c r="C49" s="366">
        <v>1145.4329700000001</v>
      </c>
      <c r="D49" s="367">
        <v>-357.17195268576597</v>
      </c>
      <c r="E49" s="373">
        <v>0.762298161483</v>
      </c>
      <c r="F49" s="366">
        <v>1269.2344138226499</v>
      </c>
      <c r="G49" s="367">
        <v>740.38674139654404</v>
      </c>
      <c r="H49" s="369">
        <v>174.77474000000001</v>
      </c>
      <c r="I49" s="366">
        <v>603.95033000000001</v>
      </c>
      <c r="J49" s="367">
        <v>-136.436411396544</v>
      </c>
      <c r="K49" s="374">
        <v>0.475838287571</v>
      </c>
      <c r="L49" s="124"/>
    </row>
    <row r="50" spans="1:12" ht="14.4" customHeight="1" thickBot="1" x14ac:dyDescent="0.35">
      <c r="A50" s="382" t="s">
        <v>31</v>
      </c>
      <c r="B50" s="361">
        <v>313.26111480791701</v>
      </c>
      <c r="C50" s="361">
        <v>120.80432999999999</v>
      </c>
      <c r="D50" s="362">
        <v>-192.45678480791699</v>
      </c>
      <c r="E50" s="363">
        <v>0.38563461690400003</v>
      </c>
      <c r="F50" s="361">
        <v>96.445387522659004</v>
      </c>
      <c r="G50" s="362">
        <v>56.259809388217001</v>
      </c>
      <c r="H50" s="364">
        <v>4.71699</v>
      </c>
      <c r="I50" s="361">
        <v>55.470269999999999</v>
      </c>
      <c r="J50" s="362">
        <v>-0.78953938821699998</v>
      </c>
      <c r="K50" s="365">
        <v>0.57514694507200004</v>
      </c>
      <c r="L50" s="124"/>
    </row>
    <row r="51" spans="1:12" ht="14.4" customHeight="1" thickBot="1" x14ac:dyDescent="0.35">
      <c r="A51" s="386" t="s">
        <v>294</v>
      </c>
      <c r="B51" s="361">
        <v>313.26111480791701</v>
      </c>
      <c r="C51" s="361">
        <v>120.80432999999999</v>
      </c>
      <c r="D51" s="362">
        <v>-192.45678480791699</v>
      </c>
      <c r="E51" s="363">
        <v>0.38563461690400003</v>
      </c>
      <c r="F51" s="361">
        <v>96.445387522659004</v>
      </c>
      <c r="G51" s="362">
        <v>56.259809388217001</v>
      </c>
      <c r="H51" s="364">
        <v>4.71699</v>
      </c>
      <c r="I51" s="361">
        <v>55.470269999999999</v>
      </c>
      <c r="J51" s="362">
        <v>-0.78953938821699998</v>
      </c>
      <c r="K51" s="365">
        <v>0.57514694507200004</v>
      </c>
      <c r="L51" s="124"/>
    </row>
    <row r="52" spans="1:12" ht="14.4" customHeight="1" thickBot="1" x14ac:dyDescent="0.35">
      <c r="A52" s="384" t="s">
        <v>295</v>
      </c>
      <c r="B52" s="361">
        <v>228.74011241387601</v>
      </c>
      <c r="C52" s="361">
        <v>29.848050000000001</v>
      </c>
      <c r="D52" s="362">
        <v>-198.892062413876</v>
      </c>
      <c r="E52" s="363">
        <v>0.13048891899599999</v>
      </c>
      <c r="F52" s="361">
        <v>24.23716856627</v>
      </c>
      <c r="G52" s="362">
        <v>14.138348330324</v>
      </c>
      <c r="H52" s="364">
        <v>1.7968500000000001</v>
      </c>
      <c r="I52" s="361">
        <v>18.735749999999999</v>
      </c>
      <c r="J52" s="362">
        <v>4.5974016696750004</v>
      </c>
      <c r="K52" s="365">
        <v>0.773017275048</v>
      </c>
      <c r="L52" s="124"/>
    </row>
    <row r="53" spans="1:12" ht="14.4" customHeight="1" thickBot="1" x14ac:dyDescent="0.35">
      <c r="A53" s="384" t="s">
        <v>296</v>
      </c>
      <c r="B53" s="361">
        <v>24.690713958751001</v>
      </c>
      <c r="C53" s="361">
        <v>20.665500000000002</v>
      </c>
      <c r="D53" s="362">
        <v>-4.0252139587510003</v>
      </c>
      <c r="E53" s="363">
        <v>0.83697458220599996</v>
      </c>
      <c r="F53" s="361">
        <v>41.064739548363001</v>
      </c>
      <c r="G53" s="362">
        <v>23.954431403211</v>
      </c>
      <c r="H53" s="364">
        <v>0</v>
      </c>
      <c r="I53" s="361">
        <v>25.403120000000001</v>
      </c>
      <c r="J53" s="362">
        <v>1.4486885967880001</v>
      </c>
      <c r="K53" s="365">
        <v>0.61861149685500005</v>
      </c>
      <c r="L53" s="124"/>
    </row>
    <row r="54" spans="1:12" ht="14.4" customHeight="1" thickBot="1" x14ac:dyDescent="0.35">
      <c r="A54" s="384" t="s">
        <v>297</v>
      </c>
      <c r="B54" s="361">
        <v>9.9999831169649998</v>
      </c>
      <c r="C54" s="361">
        <v>41.799700000000001</v>
      </c>
      <c r="D54" s="362">
        <v>31.799716883034002</v>
      </c>
      <c r="E54" s="363">
        <v>4.1799770570690002</v>
      </c>
      <c r="F54" s="361">
        <v>0</v>
      </c>
      <c r="G54" s="362">
        <v>0</v>
      </c>
      <c r="H54" s="364">
        <v>0</v>
      </c>
      <c r="I54" s="361">
        <v>0</v>
      </c>
      <c r="J54" s="362">
        <v>0</v>
      </c>
      <c r="K54" s="372" t="s">
        <v>248</v>
      </c>
      <c r="L54" s="124"/>
    </row>
    <row r="55" spans="1:12" ht="14.4" customHeight="1" thickBot="1" x14ac:dyDescent="0.35">
      <c r="A55" s="384" t="s">
        <v>298</v>
      </c>
      <c r="B55" s="361">
        <v>49.830305318322999</v>
      </c>
      <c r="C55" s="361">
        <v>28.49108</v>
      </c>
      <c r="D55" s="362">
        <v>-21.339225318322999</v>
      </c>
      <c r="E55" s="363">
        <v>0.57176209975000003</v>
      </c>
      <c r="F55" s="361">
        <v>31.143479408025001</v>
      </c>
      <c r="G55" s="362">
        <v>18.167029654680999</v>
      </c>
      <c r="H55" s="364">
        <v>2.92014</v>
      </c>
      <c r="I55" s="361">
        <v>11.3314</v>
      </c>
      <c r="J55" s="362">
        <v>-6.835629654681</v>
      </c>
      <c r="K55" s="365">
        <v>0.36384502359300003</v>
      </c>
      <c r="L55" s="124"/>
    </row>
    <row r="56" spans="1:12" ht="14.4" customHeight="1" thickBot="1" x14ac:dyDescent="0.35">
      <c r="A56" s="387" t="s">
        <v>32</v>
      </c>
      <c r="B56" s="366">
        <v>0</v>
      </c>
      <c r="C56" s="366">
        <v>54.427</v>
      </c>
      <c r="D56" s="367">
        <v>54.427</v>
      </c>
      <c r="E56" s="368" t="s">
        <v>248</v>
      </c>
      <c r="F56" s="366">
        <v>0</v>
      </c>
      <c r="G56" s="367">
        <v>0</v>
      </c>
      <c r="H56" s="369">
        <v>0</v>
      </c>
      <c r="I56" s="366">
        <v>9.36</v>
      </c>
      <c r="J56" s="367">
        <v>9.36</v>
      </c>
      <c r="K56" s="370" t="s">
        <v>248</v>
      </c>
      <c r="L56" s="124"/>
    </row>
    <row r="57" spans="1:12" ht="14.4" customHeight="1" thickBot="1" x14ac:dyDescent="0.35">
      <c r="A57" s="383" t="s">
        <v>299</v>
      </c>
      <c r="B57" s="366">
        <v>0</v>
      </c>
      <c r="C57" s="366">
        <v>34.798999999999999</v>
      </c>
      <c r="D57" s="367">
        <v>34.798999999999999</v>
      </c>
      <c r="E57" s="368" t="s">
        <v>248</v>
      </c>
      <c r="F57" s="366">
        <v>0</v>
      </c>
      <c r="G57" s="367">
        <v>0</v>
      </c>
      <c r="H57" s="369">
        <v>0</v>
      </c>
      <c r="I57" s="366">
        <v>9.36</v>
      </c>
      <c r="J57" s="367">
        <v>9.36</v>
      </c>
      <c r="K57" s="370" t="s">
        <v>248</v>
      </c>
      <c r="L57" s="124"/>
    </row>
    <row r="58" spans="1:12" ht="14.4" customHeight="1" thickBot="1" x14ac:dyDescent="0.35">
      <c r="A58" s="384" t="s">
        <v>300</v>
      </c>
      <c r="B58" s="361">
        <v>0</v>
      </c>
      <c r="C58" s="361">
        <v>34.029000000000003</v>
      </c>
      <c r="D58" s="362">
        <v>34.029000000000003</v>
      </c>
      <c r="E58" s="371" t="s">
        <v>248</v>
      </c>
      <c r="F58" s="361">
        <v>0</v>
      </c>
      <c r="G58" s="362">
        <v>0</v>
      </c>
      <c r="H58" s="364">
        <v>0</v>
      </c>
      <c r="I58" s="361">
        <v>8.59</v>
      </c>
      <c r="J58" s="362">
        <v>8.59</v>
      </c>
      <c r="K58" s="372" t="s">
        <v>248</v>
      </c>
      <c r="L58" s="124"/>
    </row>
    <row r="59" spans="1:12" ht="14.4" customHeight="1" thickBot="1" x14ac:dyDescent="0.35">
      <c r="A59" s="384" t="s">
        <v>301</v>
      </c>
      <c r="B59" s="361">
        <v>0</v>
      </c>
      <c r="C59" s="361">
        <v>0.77</v>
      </c>
      <c r="D59" s="362">
        <v>0.77</v>
      </c>
      <c r="E59" s="371" t="s">
        <v>248</v>
      </c>
      <c r="F59" s="361">
        <v>0</v>
      </c>
      <c r="G59" s="362">
        <v>0</v>
      </c>
      <c r="H59" s="364">
        <v>0</v>
      </c>
      <c r="I59" s="361">
        <v>0.77</v>
      </c>
      <c r="J59" s="362">
        <v>0.77</v>
      </c>
      <c r="K59" s="372" t="s">
        <v>248</v>
      </c>
      <c r="L59" s="124"/>
    </row>
    <row r="60" spans="1:12" ht="14.4" customHeight="1" thickBot="1" x14ac:dyDescent="0.35">
      <c r="A60" s="383" t="s">
        <v>302</v>
      </c>
      <c r="B60" s="366">
        <v>0</v>
      </c>
      <c r="C60" s="366">
        <v>19.628</v>
      </c>
      <c r="D60" s="367">
        <v>19.628</v>
      </c>
      <c r="E60" s="368" t="s">
        <v>265</v>
      </c>
      <c r="F60" s="366">
        <v>0</v>
      </c>
      <c r="G60" s="367">
        <v>0</v>
      </c>
      <c r="H60" s="369">
        <v>0</v>
      </c>
      <c r="I60" s="366">
        <v>0</v>
      </c>
      <c r="J60" s="367">
        <v>0</v>
      </c>
      <c r="K60" s="370" t="s">
        <v>248</v>
      </c>
      <c r="L60" s="124"/>
    </row>
    <row r="61" spans="1:12" ht="14.4" customHeight="1" thickBot="1" x14ac:dyDescent="0.35">
      <c r="A61" s="384" t="s">
        <v>303</v>
      </c>
      <c r="B61" s="361">
        <v>0</v>
      </c>
      <c r="C61" s="361">
        <v>19.628</v>
      </c>
      <c r="D61" s="362">
        <v>19.628</v>
      </c>
      <c r="E61" s="371" t="s">
        <v>265</v>
      </c>
      <c r="F61" s="361">
        <v>0</v>
      </c>
      <c r="G61" s="362">
        <v>0</v>
      </c>
      <c r="H61" s="364">
        <v>0</v>
      </c>
      <c r="I61" s="361">
        <v>0</v>
      </c>
      <c r="J61" s="362">
        <v>0</v>
      </c>
      <c r="K61" s="372" t="s">
        <v>248</v>
      </c>
      <c r="L61" s="124"/>
    </row>
    <row r="62" spans="1:12" ht="14.4" customHeight="1" thickBot="1" x14ac:dyDescent="0.35">
      <c r="A62" s="382" t="s">
        <v>33</v>
      </c>
      <c r="B62" s="361">
        <v>1189.3438078778499</v>
      </c>
      <c r="C62" s="361">
        <v>970.20164</v>
      </c>
      <c r="D62" s="362">
        <v>-219.142167877849</v>
      </c>
      <c r="E62" s="363">
        <v>0.81574531567200004</v>
      </c>
      <c r="F62" s="361">
        <v>1172.7890262999899</v>
      </c>
      <c r="G62" s="362">
        <v>684.12693200832598</v>
      </c>
      <c r="H62" s="364">
        <v>170.05775</v>
      </c>
      <c r="I62" s="361">
        <v>539.12005999999997</v>
      </c>
      <c r="J62" s="362">
        <v>-145.00687200832601</v>
      </c>
      <c r="K62" s="365">
        <v>0.45969057341899999</v>
      </c>
      <c r="L62" s="124"/>
    </row>
    <row r="63" spans="1:12" ht="14.4" customHeight="1" thickBot="1" x14ac:dyDescent="0.35">
      <c r="A63" s="383" t="s">
        <v>304</v>
      </c>
      <c r="B63" s="366">
        <v>4.4068309945350004</v>
      </c>
      <c r="C63" s="366">
        <v>0.72453999999999996</v>
      </c>
      <c r="D63" s="367">
        <v>-3.6822909945350002</v>
      </c>
      <c r="E63" s="373">
        <v>0.16441293094699999</v>
      </c>
      <c r="F63" s="366">
        <v>2.0033212777079998</v>
      </c>
      <c r="G63" s="367">
        <v>1.1686040786630001</v>
      </c>
      <c r="H63" s="369">
        <v>0</v>
      </c>
      <c r="I63" s="366">
        <v>0.104</v>
      </c>
      <c r="J63" s="367">
        <v>-1.064604078663</v>
      </c>
      <c r="K63" s="374">
        <v>5.1913789942999999E-2</v>
      </c>
      <c r="L63" s="124"/>
    </row>
    <row r="64" spans="1:12" ht="14.4" customHeight="1" thickBot="1" x14ac:dyDescent="0.35">
      <c r="A64" s="384" t="s">
        <v>305</v>
      </c>
      <c r="B64" s="361">
        <v>4.4068309945350004</v>
      </c>
      <c r="C64" s="361">
        <v>0.72453999999999996</v>
      </c>
      <c r="D64" s="362">
        <v>-3.6822909945350002</v>
      </c>
      <c r="E64" s="363">
        <v>0.16441293094699999</v>
      </c>
      <c r="F64" s="361">
        <v>2.0033212777079998</v>
      </c>
      <c r="G64" s="362">
        <v>1.1686040786630001</v>
      </c>
      <c r="H64" s="364">
        <v>0</v>
      </c>
      <c r="I64" s="361">
        <v>0.104</v>
      </c>
      <c r="J64" s="362">
        <v>-1.064604078663</v>
      </c>
      <c r="K64" s="365">
        <v>5.1913789942999999E-2</v>
      </c>
      <c r="L64" s="124"/>
    </row>
    <row r="65" spans="1:12" ht="14.4" customHeight="1" thickBot="1" x14ac:dyDescent="0.35">
      <c r="A65" s="383" t="s">
        <v>306</v>
      </c>
      <c r="B65" s="366">
        <v>22.168887367724</v>
      </c>
      <c r="C65" s="366">
        <v>23.72803</v>
      </c>
      <c r="D65" s="367">
        <v>1.5591426322749999</v>
      </c>
      <c r="E65" s="373">
        <v>1.070330215784</v>
      </c>
      <c r="F65" s="366">
        <v>24.613821606342</v>
      </c>
      <c r="G65" s="367">
        <v>14.358062603699</v>
      </c>
      <c r="H65" s="369">
        <v>1.7950600000000001</v>
      </c>
      <c r="I65" s="366">
        <v>15.62318</v>
      </c>
      <c r="J65" s="367">
        <v>1.2651173963</v>
      </c>
      <c r="K65" s="374">
        <v>0.63473199123099999</v>
      </c>
      <c r="L65" s="124"/>
    </row>
    <row r="66" spans="1:12" ht="14.4" customHeight="1" thickBot="1" x14ac:dyDescent="0.35">
      <c r="A66" s="384" t="s">
        <v>307</v>
      </c>
      <c r="B66" s="361">
        <v>13.3072094477</v>
      </c>
      <c r="C66" s="361">
        <v>11.829599999999999</v>
      </c>
      <c r="D66" s="362">
        <v>-1.4776094476999999</v>
      </c>
      <c r="E66" s="363">
        <v>0.88896173510200005</v>
      </c>
      <c r="F66" s="361">
        <v>11.433145420738001</v>
      </c>
      <c r="G66" s="362">
        <v>6.6693348287629997</v>
      </c>
      <c r="H66" s="364">
        <v>1.0934999999999999</v>
      </c>
      <c r="I66" s="361">
        <v>7.5041000000000002</v>
      </c>
      <c r="J66" s="362">
        <v>0.83476517123600003</v>
      </c>
      <c r="K66" s="365">
        <v>0.65634606434599996</v>
      </c>
      <c r="L66" s="124"/>
    </row>
    <row r="67" spans="1:12" ht="14.4" customHeight="1" thickBot="1" x14ac:dyDescent="0.35">
      <c r="A67" s="384" t="s">
        <v>308</v>
      </c>
      <c r="B67" s="361">
        <v>8.8616779200240003</v>
      </c>
      <c r="C67" s="361">
        <v>11.898429999999999</v>
      </c>
      <c r="D67" s="362">
        <v>3.0367520799749999</v>
      </c>
      <c r="E67" s="363">
        <v>1.3426836438180001</v>
      </c>
      <c r="F67" s="361">
        <v>13.180676185604</v>
      </c>
      <c r="G67" s="362">
        <v>7.6887277749349998</v>
      </c>
      <c r="H67" s="364">
        <v>0.70155999999999996</v>
      </c>
      <c r="I67" s="361">
        <v>8.1190800000000003</v>
      </c>
      <c r="J67" s="362">
        <v>0.430352225064</v>
      </c>
      <c r="K67" s="365">
        <v>0.61598357213699995</v>
      </c>
      <c r="L67" s="124"/>
    </row>
    <row r="68" spans="1:12" ht="14.4" customHeight="1" thickBot="1" x14ac:dyDescent="0.35">
      <c r="A68" s="383" t="s">
        <v>309</v>
      </c>
      <c r="B68" s="366">
        <v>10.186104709266999</v>
      </c>
      <c r="C68" s="366">
        <v>10.385439999999999</v>
      </c>
      <c r="D68" s="367">
        <v>0.19933529073199999</v>
      </c>
      <c r="E68" s="373">
        <v>1.019569334541</v>
      </c>
      <c r="F68" s="366">
        <v>7.9999997480190004</v>
      </c>
      <c r="G68" s="367">
        <v>4.6666665196770003</v>
      </c>
      <c r="H68" s="369">
        <v>0.94499999999999995</v>
      </c>
      <c r="I68" s="366">
        <v>2.835</v>
      </c>
      <c r="J68" s="367">
        <v>-1.8316665196769999</v>
      </c>
      <c r="K68" s="374">
        <v>0.35437501116100001</v>
      </c>
      <c r="L68" s="124"/>
    </row>
    <row r="69" spans="1:12" ht="14.4" customHeight="1" thickBot="1" x14ac:dyDescent="0.35">
      <c r="A69" s="384" t="s">
        <v>310</v>
      </c>
      <c r="B69" s="361">
        <v>3.915363845471</v>
      </c>
      <c r="C69" s="361">
        <v>3.78</v>
      </c>
      <c r="D69" s="362">
        <v>-0.135363845471</v>
      </c>
      <c r="E69" s="363">
        <v>0.96542751815299999</v>
      </c>
      <c r="F69" s="361">
        <v>3.9999998740090001</v>
      </c>
      <c r="G69" s="362">
        <v>2.3333332598380001</v>
      </c>
      <c r="H69" s="364">
        <v>0.94499999999999995</v>
      </c>
      <c r="I69" s="361">
        <v>2.835</v>
      </c>
      <c r="J69" s="362">
        <v>0.50166674016099999</v>
      </c>
      <c r="K69" s="365">
        <v>0.708750022323</v>
      </c>
      <c r="L69" s="124"/>
    </row>
    <row r="70" spans="1:12" ht="14.4" customHeight="1" thickBot="1" x14ac:dyDescent="0.35">
      <c r="A70" s="384" t="s">
        <v>311</v>
      </c>
      <c r="B70" s="361">
        <v>6.270740863795</v>
      </c>
      <c r="C70" s="361">
        <v>6.6054399999999998</v>
      </c>
      <c r="D70" s="362">
        <v>0.33469913620399999</v>
      </c>
      <c r="E70" s="363">
        <v>1.0533747356930001</v>
      </c>
      <c r="F70" s="361">
        <v>3.9999998740090001</v>
      </c>
      <c r="G70" s="362">
        <v>2.3333332598380001</v>
      </c>
      <c r="H70" s="364">
        <v>0</v>
      </c>
      <c r="I70" s="361">
        <v>0</v>
      </c>
      <c r="J70" s="362">
        <v>-2.3333332598380001</v>
      </c>
      <c r="K70" s="365">
        <v>0</v>
      </c>
      <c r="L70" s="124"/>
    </row>
    <row r="71" spans="1:12" ht="14.4" customHeight="1" thickBot="1" x14ac:dyDescent="0.35">
      <c r="A71" s="383" t="s">
        <v>312</v>
      </c>
      <c r="B71" s="366">
        <v>252.95039771019299</v>
      </c>
      <c r="C71" s="366">
        <v>222.31282999999999</v>
      </c>
      <c r="D71" s="367">
        <v>-30.637567710191998</v>
      </c>
      <c r="E71" s="373">
        <v>0.87887914789800003</v>
      </c>
      <c r="F71" s="366">
        <v>233.945055287098</v>
      </c>
      <c r="G71" s="367">
        <v>136.46794891747399</v>
      </c>
      <c r="H71" s="369">
        <v>18.12773</v>
      </c>
      <c r="I71" s="366">
        <v>126.81929</v>
      </c>
      <c r="J71" s="367">
        <v>-9.648658917473</v>
      </c>
      <c r="K71" s="374">
        <v>0.54209006402899995</v>
      </c>
      <c r="L71" s="124"/>
    </row>
    <row r="72" spans="1:12" ht="14.4" customHeight="1" thickBot="1" x14ac:dyDescent="0.35">
      <c r="A72" s="384" t="s">
        <v>313</v>
      </c>
      <c r="B72" s="361">
        <v>194.22593540181501</v>
      </c>
      <c r="C72" s="361">
        <v>162.17277000000001</v>
      </c>
      <c r="D72" s="362">
        <v>-32.053165401813999</v>
      </c>
      <c r="E72" s="363">
        <v>0.83496969477500005</v>
      </c>
      <c r="F72" s="361">
        <v>173.46128379309701</v>
      </c>
      <c r="G72" s="362">
        <v>101.185748879307</v>
      </c>
      <c r="H72" s="364">
        <v>12.8872</v>
      </c>
      <c r="I72" s="361">
        <v>90.757099999999994</v>
      </c>
      <c r="J72" s="362">
        <v>-10.428648879305999</v>
      </c>
      <c r="K72" s="365">
        <v>0.52321243112799998</v>
      </c>
      <c r="L72" s="124"/>
    </row>
    <row r="73" spans="1:12" ht="14.4" customHeight="1" thickBot="1" x14ac:dyDescent="0.35">
      <c r="A73" s="384" t="s">
        <v>314</v>
      </c>
      <c r="B73" s="361">
        <v>4.1043519492070004</v>
      </c>
      <c r="C73" s="361">
        <v>0</v>
      </c>
      <c r="D73" s="362">
        <v>-4.1043519492070004</v>
      </c>
      <c r="E73" s="363">
        <v>0</v>
      </c>
      <c r="F73" s="361">
        <v>0</v>
      </c>
      <c r="G73" s="362">
        <v>0</v>
      </c>
      <c r="H73" s="364">
        <v>0</v>
      </c>
      <c r="I73" s="361">
        <v>0</v>
      </c>
      <c r="J73" s="362">
        <v>0</v>
      </c>
      <c r="K73" s="365">
        <v>7</v>
      </c>
      <c r="L73" s="124"/>
    </row>
    <row r="74" spans="1:12" ht="14.4" customHeight="1" thickBot="1" x14ac:dyDescent="0.35">
      <c r="A74" s="384" t="s">
        <v>315</v>
      </c>
      <c r="B74" s="361">
        <v>54.620110359169999</v>
      </c>
      <c r="C74" s="361">
        <v>59.768059999999998</v>
      </c>
      <c r="D74" s="362">
        <v>5.1479496408290002</v>
      </c>
      <c r="E74" s="363">
        <v>1.0942500776170001</v>
      </c>
      <c r="F74" s="361">
        <v>60.181030793281003</v>
      </c>
      <c r="G74" s="362">
        <v>35.105601296080003</v>
      </c>
      <c r="H74" s="364">
        <v>5.2405299999999997</v>
      </c>
      <c r="I74" s="361">
        <v>36.062190000000001</v>
      </c>
      <c r="J74" s="362">
        <v>0.95658870391899997</v>
      </c>
      <c r="K74" s="365">
        <v>0.599228519761</v>
      </c>
      <c r="L74" s="124"/>
    </row>
    <row r="75" spans="1:12" ht="14.4" customHeight="1" thickBot="1" x14ac:dyDescent="0.35">
      <c r="A75" s="384" t="s">
        <v>316</v>
      </c>
      <c r="B75" s="361">
        <v>0</v>
      </c>
      <c r="C75" s="361">
        <v>0.372</v>
      </c>
      <c r="D75" s="362">
        <v>0.372</v>
      </c>
      <c r="E75" s="371" t="s">
        <v>248</v>
      </c>
      <c r="F75" s="361">
        <v>0.302740700719</v>
      </c>
      <c r="G75" s="362">
        <v>0.17659874208599999</v>
      </c>
      <c r="H75" s="364">
        <v>0</v>
      </c>
      <c r="I75" s="361">
        <v>0</v>
      </c>
      <c r="J75" s="362">
        <v>-0.17659874208599999</v>
      </c>
      <c r="K75" s="365">
        <v>0</v>
      </c>
      <c r="L75" s="124"/>
    </row>
    <row r="76" spans="1:12" ht="14.4" customHeight="1" thickBot="1" x14ac:dyDescent="0.35">
      <c r="A76" s="383" t="s">
        <v>317</v>
      </c>
      <c r="B76" s="366">
        <v>577.578336189531</v>
      </c>
      <c r="C76" s="366">
        <v>585.04790000000003</v>
      </c>
      <c r="D76" s="367">
        <v>7.4695638104690003</v>
      </c>
      <c r="E76" s="373">
        <v>1.0129325553649999</v>
      </c>
      <c r="F76" s="366">
        <v>689.226835152798</v>
      </c>
      <c r="G76" s="367">
        <v>402.04898717246601</v>
      </c>
      <c r="H76" s="369">
        <v>111.18729999999999</v>
      </c>
      <c r="I76" s="366">
        <v>269.52791000000002</v>
      </c>
      <c r="J76" s="367">
        <v>-132.52107717246599</v>
      </c>
      <c r="K76" s="374">
        <v>0.39105835155099999</v>
      </c>
      <c r="L76" s="124"/>
    </row>
    <row r="77" spans="1:12" ht="14.4" customHeight="1" thickBot="1" x14ac:dyDescent="0.35">
      <c r="A77" s="384" t="s">
        <v>318</v>
      </c>
      <c r="B77" s="361">
        <v>14.768695056143001</v>
      </c>
      <c r="C77" s="361">
        <v>0</v>
      </c>
      <c r="D77" s="362">
        <v>-14.768695056143001</v>
      </c>
      <c r="E77" s="363">
        <v>0</v>
      </c>
      <c r="F77" s="361">
        <v>0</v>
      </c>
      <c r="G77" s="362">
        <v>0</v>
      </c>
      <c r="H77" s="364">
        <v>0</v>
      </c>
      <c r="I77" s="361">
        <v>14.595000000000001</v>
      </c>
      <c r="J77" s="362">
        <v>14.595000000000001</v>
      </c>
      <c r="K77" s="372" t="s">
        <v>265</v>
      </c>
      <c r="L77" s="124"/>
    </row>
    <row r="78" spans="1:12" ht="14.4" customHeight="1" thickBot="1" x14ac:dyDescent="0.35">
      <c r="A78" s="384" t="s">
        <v>319</v>
      </c>
      <c r="B78" s="361">
        <v>324.00423726058898</v>
      </c>
      <c r="C78" s="361">
        <v>275.02760000000001</v>
      </c>
      <c r="D78" s="362">
        <v>-48.976637260587999</v>
      </c>
      <c r="E78" s="363">
        <v>0.84883951618999998</v>
      </c>
      <c r="F78" s="361">
        <v>342.87266986874999</v>
      </c>
      <c r="G78" s="362">
        <v>200.00905742343801</v>
      </c>
      <c r="H78" s="364">
        <v>38.831299999999999</v>
      </c>
      <c r="I78" s="361">
        <v>155.67212000000001</v>
      </c>
      <c r="J78" s="362">
        <v>-44.336937423437</v>
      </c>
      <c r="K78" s="365">
        <v>0.454023121935</v>
      </c>
      <c r="L78" s="124"/>
    </row>
    <row r="79" spans="1:12" ht="14.4" customHeight="1" thickBot="1" x14ac:dyDescent="0.35">
      <c r="A79" s="384" t="s">
        <v>320</v>
      </c>
      <c r="B79" s="361">
        <v>226.64851467320901</v>
      </c>
      <c r="C79" s="361">
        <v>294.23129999999998</v>
      </c>
      <c r="D79" s="362">
        <v>67.582785326790003</v>
      </c>
      <c r="E79" s="363">
        <v>1.2981832262349999</v>
      </c>
      <c r="F79" s="361">
        <v>334.33755966983801</v>
      </c>
      <c r="G79" s="362">
        <v>195.030243140739</v>
      </c>
      <c r="H79" s="364">
        <v>68.97</v>
      </c>
      <c r="I79" s="361">
        <v>95.874790000000004</v>
      </c>
      <c r="J79" s="362">
        <v>-99.155453140738004</v>
      </c>
      <c r="K79" s="365">
        <v>0.286760452803</v>
      </c>
      <c r="L79" s="124"/>
    </row>
    <row r="80" spans="1:12" ht="14.4" customHeight="1" thickBot="1" x14ac:dyDescent="0.35">
      <c r="A80" s="384" t="s">
        <v>321</v>
      </c>
      <c r="B80" s="361">
        <v>12.156889199588001</v>
      </c>
      <c r="C80" s="361">
        <v>15.789</v>
      </c>
      <c r="D80" s="362">
        <v>3.6321108004110001</v>
      </c>
      <c r="E80" s="363">
        <v>1.2987697543979999</v>
      </c>
      <c r="F80" s="361">
        <v>12.01660561421</v>
      </c>
      <c r="G80" s="362">
        <v>7.0096866082889999</v>
      </c>
      <c r="H80" s="364">
        <v>3.3860000000000001</v>
      </c>
      <c r="I80" s="361">
        <v>3.3860000000000001</v>
      </c>
      <c r="J80" s="362">
        <v>-3.6236866082889998</v>
      </c>
      <c r="K80" s="365">
        <v>0.281776743675</v>
      </c>
      <c r="L80" s="124"/>
    </row>
    <row r="81" spans="1:12" ht="14.4" customHeight="1" thickBot="1" x14ac:dyDescent="0.35">
      <c r="A81" s="383" t="s">
        <v>322</v>
      </c>
      <c r="B81" s="366">
        <v>0</v>
      </c>
      <c r="C81" s="366">
        <v>0.7742</v>
      </c>
      <c r="D81" s="367">
        <v>0.7742</v>
      </c>
      <c r="E81" s="368" t="s">
        <v>248</v>
      </c>
      <c r="F81" s="366">
        <v>0</v>
      </c>
      <c r="G81" s="367">
        <v>0</v>
      </c>
      <c r="H81" s="369">
        <v>0</v>
      </c>
      <c r="I81" s="366">
        <v>0</v>
      </c>
      <c r="J81" s="367">
        <v>0</v>
      </c>
      <c r="K81" s="374">
        <v>0</v>
      </c>
      <c r="L81" s="124"/>
    </row>
    <row r="82" spans="1:12" ht="14.4" customHeight="1" thickBot="1" x14ac:dyDescent="0.35">
      <c r="A82" s="384" t="s">
        <v>323</v>
      </c>
      <c r="B82" s="361">
        <v>0</v>
      </c>
      <c r="C82" s="361">
        <v>0.7742</v>
      </c>
      <c r="D82" s="362">
        <v>0.7742</v>
      </c>
      <c r="E82" s="371" t="s">
        <v>248</v>
      </c>
      <c r="F82" s="361">
        <v>0</v>
      </c>
      <c r="G82" s="362">
        <v>0</v>
      </c>
      <c r="H82" s="364">
        <v>0</v>
      </c>
      <c r="I82" s="361">
        <v>0</v>
      </c>
      <c r="J82" s="362">
        <v>0</v>
      </c>
      <c r="K82" s="365">
        <v>0</v>
      </c>
      <c r="L82" s="124"/>
    </row>
    <row r="83" spans="1:12" ht="14.4" customHeight="1" thickBot="1" x14ac:dyDescent="0.35">
      <c r="A83" s="383" t="s">
        <v>324</v>
      </c>
      <c r="B83" s="366">
        <v>322.05325090659801</v>
      </c>
      <c r="C83" s="366">
        <v>127.2287</v>
      </c>
      <c r="D83" s="367">
        <v>-194.82455090659801</v>
      </c>
      <c r="E83" s="373">
        <v>0.39505485394599998</v>
      </c>
      <c r="F83" s="366">
        <v>214.999993228021</v>
      </c>
      <c r="G83" s="367">
        <v>125.416662716346</v>
      </c>
      <c r="H83" s="369">
        <v>38.002659999999999</v>
      </c>
      <c r="I83" s="366">
        <v>124.21068</v>
      </c>
      <c r="J83" s="367">
        <v>-1.2059827163450001</v>
      </c>
      <c r="K83" s="374">
        <v>0.57772411122</v>
      </c>
      <c r="L83" s="124"/>
    </row>
    <row r="84" spans="1:12" ht="14.4" customHeight="1" thickBot="1" x14ac:dyDescent="0.35">
      <c r="A84" s="384" t="s">
        <v>325</v>
      </c>
      <c r="B84" s="361">
        <v>0</v>
      </c>
      <c r="C84" s="361">
        <v>0.15</v>
      </c>
      <c r="D84" s="362">
        <v>0.15</v>
      </c>
      <c r="E84" s="371" t="s">
        <v>265</v>
      </c>
      <c r="F84" s="361">
        <v>0</v>
      </c>
      <c r="G84" s="362">
        <v>0</v>
      </c>
      <c r="H84" s="364">
        <v>0</v>
      </c>
      <c r="I84" s="361">
        <v>0</v>
      </c>
      <c r="J84" s="362">
        <v>0</v>
      </c>
      <c r="K84" s="365">
        <v>0</v>
      </c>
      <c r="L84" s="124"/>
    </row>
    <row r="85" spans="1:12" ht="14.4" customHeight="1" thickBot="1" x14ac:dyDescent="0.35">
      <c r="A85" s="384" t="s">
        <v>326</v>
      </c>
      <c r="B85" s="361">
        <v>2.053250906603</v>
      </c>
      <c r="C85" s="361">
        <v>0</v>
      </c>
      <c r="D85" s="362">
        <v>-2.053250906603</v>
      </c>
      <c r="E85" s="363">
        <v>0</v>
      </c>
      <c r="F85" s="361">
        <v>0</v>
      </c>
      <c r="G85" s="362">
        <v>0</v>
      </c>
      <c r="H85" s="364">
        <v>0</v>
      </c>
      <c r="I85" s="361">
        <v>0</v>
      </c>
      <c r="J85" s="362">
        <v>0</v>
      </c>
      <c r="K85" s="365">
        <v>0</v>
      </c>
      <c r="L85" s="375"/>
    </row>
    <row r="86" spans="1:12" ht="14.4" customHeight="1" thickBot="1" x14ac:dyDescent="0.35">
      <c r="A86" s="384" t="s">
        <v>327</v>
      </c>
      <c r="B86" s="361">
        <v>179.99999999999699</v>
      </c>
      <c r="C86" s="361">
        <v>127.0787</v>
      </c>
      <c r="D86" s="362">
        <v>-52.921299999996002</v>
      </c>
      <c r="E86" s="363">
        <v>0.70599277777699998</v>
      </c>
      <c r="F86" s="361">
        <v>89.999997165216996</v>
      </c>
      <c r="G86" s="362">
        <v>52.499998346376998</v>
      </c>
      <c r="H86" s="364">
        <v>3.0823700000000001</v>
      </c>
      <c r="I86" s="361">
        <v>16.1279</v>
      </c>
      <c r="J86" s="362">
        <v>-36.372098346377001</v>
      </c>
      <c r="K86" s="365">
        <v>0.179198894533</v>
      </c>
      <c r="L86" s="124"/>
    </row>
    <row r="87" spans="1:12" ht="14.4" customHeight="1" thickBot="1" x14ac:dyDescent="0.35">
      <c r="A87" s="384" t="s">
        <v>328</v>
      </c>
      <c r="B87" s="361">
        <v>139.99999999999699</v>
      </c>
      <c r="C87" s="361">
        <v>0</v>
      </c>
      <c r="D87" s="362">
        <v>-139.99999999999699</v>
      </c>
      <c r="E87" s="363">
        <v>0</v>
      </c>
      <c r="F87" s="361">
        <v>124.99999606280301</v>
      </c>
      <c r="G87" s="362">
        <v>72.916664369968004</v>
      </c>
      <c r="H87" s="364">
        <v>34.920290000000001</v>
      </c>
      <c r="I87" s="361">
        <v>108.08278</v>
      </c>
      <c r="J87" s="362">
        <v>35.166115630031001</v>
      </c>
      <c r="K87" s="365">
        <v>0.86466226723399997</v>
      </c>
      <c r="L87" s="124"/>
    </row>
    <row r="88" spans="1:12" ht="14.4" customHeight="1" thickBot="1" x14ac:dyDescent="0.35">
      <c r="A88" s="381" t="s">
        <v>34</v>
      </c>
      <c r="B88" s="361">
        <v>13425.065005578001</v>
      </c>
      <c r="C88" s="361">
        <v>14158.078949999999</v>
      </c>
      <c r="D88" s="362">
        <v>733.01394442196397</v>
      </c>
      <c r="E88" s="363">
        <v>1.0546004018690001</v>
      </c>
      <c r="F88" s="361">
        <v>13862.448413055299</v>
      </c>
      <c r="G88" s="362">
        <v>8086.4282409489097</v>
      </c>
      <c r="H88" s="364">
        <v>1895.02287</v>
      </c>
      <c r="I88" s="361">
        <v>9135.66705</v>
      </c>
      <c r="J88" s="362">
        <v>1049.2388090510999</v>
      </c>
      <c r="K88" s="365">
        <v>0.65902261835599996</v>
      </c>
      <c r="L88" s="124"/>
    </row>
    <row r="89" spans="1:12" ht="14.4" customHeight="1" thickBot="1" x14ac:dyDescent="0.35">
      <c r="A89" s="387" t="s">
        <v>329</v>
      </c>
      <c r="B89" s="366">
        <v>10024.9999999998</v>
      </c>
      <c r="C89" s="366">
        <v>10496.377</v>
      </c>
      <c r="D89" s="367">
        <v>471.37700000018202</v>
      </c>
      <c r="E89" s="373">
        <v>1.047020149625</v>
      </c>
      <c r="F89" s="366">
        <v>10292.448525501601</v>
      </c>
      <c r="G89" s="367">
        <v>6003.9283065426098</v>
      </c>
      <c r="H89" s="369">
        <v>1403.7190000000001</v>
      </c>
      <c r="I89" s="366">
        <v>6772.067</v>
      </c>
      <c r="J89" s="367">
        <v>768.13869345738999</v>
      </c>
      <c r="K89" s="374">
        <v>0.657964621656</v>
      </c>
      <c r="L89" s="124"/>
    </row>
    <row r="90" spans="1:12" ht="14.4" customHeight="1" thickBot="1" x14ac:dyDescent="0.35">
      <c r="A90" s="383" t="s">
        <v>330</v>
      </c>
      <c r="B90" s="366">
        <v>9713.9999999998308</v>
      </c>
      <c r="C90" s="366">
        <v>10415.040000000001</v>
      </c>
      <c r="D90" s="367">
        <v>701.04000000017697</v>
      </c>
      <c r="E90" s="373">
        <v>1.0721680049410001</v>
      </c>
      <c r="F90" s="366">
        <v>10199.9996787247</v>
      </c>
      <c r="G90" s="367">
        <v>5949.9998125894199</v>
      </c>
      <c r="H90" s="369">
        <v>1403.7190000000001</v>
      </c>
      <c r="I90" s="366">
        <v>6752.598</v>
      </c>
      <c r="J90" s="367">
        <v>802.59818741058302</v>
      </c>
      <c r="K90" s="374">
        <v>0.66201943261600005</v>
      </c>
      <c r="L90" s="124"/>
    </row>
    <row r="91" spans="1:12" ht="14.4" customHeight="1" thickBot="1" x14ac:dyDescent="0.35">
      <c r="A91" s="384" t="s">
        <v>331</v>
      </c>
      <c r="B91" s="361">
        <v>9713.9999999998308</v>
      </c>
      <c r="C91" s="361">
        <v>10415.040000000001</v>
      </c>
      <c r="D91" s="362">
        <v>701.04000000017697</v>
      </c>
      <c r="E91" s="363">
        <v>1.0721680049410001</v>
      </c>
      <c r="F91" s="361">
        <v>10199.9996787247</v>
      </c>
      <c r="G91" s="362">
        <v>5949.9998125894199</v>
      </c>
      <c r="H91" s="364">
        <v>1403.7190000000001</v>
      </c>
      <c r="I91" s="361">
        <v>6752.598</v>
      </c>
      <c r="J91" s="362">
        <v>802.59818741058302</v>
      </c>
      <c r="K91" s="365">
        <v>0.66201943261600005</v>
      </c>
      <c r="L91" s="124"/>
    </row>
    <row r="92" spans="1:12" ht="14.4" customHeight="1" thickBot="1" x14ac:dyDescent="0.35">
      <c r="A92" s="383" t="s">
        <v>332</v>
      </c>
      <c r="B92" s="366">
        <v>277.999999999995</v>
      </c>
      <c r="C92" s="366">
        <v>54.5</v>
      </c>
      <c r="D92" s="367">
        <v>-223.499999999995</v>
      </c>
      <c r="E92" s="373">
        <v>0.19604316546700001</v>
      </c>
      <c r="F92" s="366">
        <v>59.999998110145</v>
      </c>
      <c r="G92" s="367">
        <v>34.999998897584</v>
      </c>
      <c r="H92" s="369">
        <v>0</v>
      </c>
      <c r="I92" s="366">
        <v>0</v>
      </c>
      <c r="J92" s="367">
        <v>-34.999998897584</v>
      </c>
      <c r="K92" s="374">
        <v>0</v>
      </c>
      <c r="L92" s="124"/>
    </row>
    <row r="93" spans="1:12" ht="14.4" customHeight="1" thickBot="1" x14ac:dyDescent="0.35">
      <c r="A93" s="384" t="s">
        <v>333</v>
      </c>
      <c r="B93" s="361">
        <v>277.999999999995</v>
      </c>
      <c r="C93" s="361">
        <v>54.5</v>
      </c>
      <c r="D93" s="362">
        <v>-223.499999999995</v>
      </c>
      <c r="E93" s="363">
        <v>0.19604316546700001</v>
      </c>
      <c r="F93" s="361">
        <v>59.999998110145</v>
      </c>
      <c r="G93" s="362">
        <v>34.999998897584</v>
      </c>
      <c r="H93" s="364">
        <v>0</v>
      </c>
      <c r="I93" s="361">
        <v>0</v>
      </c>
      <c r="J93" s="362">
        <v>-34.999998897584</v>
      </c>
      <c r="K93" s="365">
        <v>0</v>
      </c>
      <c r="L93" s="124"/>
    </row>
    <row r="94" spans="1:12" ht="14.4" customHeight="1" thickBot="1" x14ac:dyDescent="0.35">
      <c r="A94" s="383" t="s">
        <v>334</v>
      </c>
      <c r="B94" s="366">
        <v>32.999999999998998</v>
      </c>
      <c r="C94" s="366">
        <v>26.837</v>
      </c>
      <c r="D94" s="367">
        <v>-6.1629999999990002</v>
      </c>
      <c r="E94" s="373">
        <v>0.81324242424199999</v>
      </c>
      <c r="F94" s="366">
        <v>32.448848666756</v>
      </c>
      <c r="G94" s="367">
        <v>18.928495055607002</v>
      </c>
      <c r="H94" s="369">
        <v>0</v>
      </c>
      <c r="I94" s="366">
        <v>19.469000000000001</v>
      </c>
      <c r="J94" s="367">
        <v>0.54050494439200003</v>
      </c>
      <c r="K94" s="374">
        <v>0.59999047115399995</v>
      </c>
      <c r="L94" s="124"/>
    </row>
    <row r="95" spans="1:12" ht="14.4" customHeight="1" thickBot="1" x14ac:dyDescent="0.35">
      <c r="A95" s="384" t="s">
        <v>335</v>
      </c>
      <c r="B95" s="361">
        <v>32.999999999998998</v>
      </c>
      <c r="C95" s="361">
        <v>26.837</v>
      </c>
      <c r="D95" s="362">
        <v>-6.1629999999990002</v>
      </c>
      <c r="E95" s="363">
        <v>0.81324242424199999</v>
      </c>
      <c r="F95" s="361">
        <v>32.448848666756</v>
      </c>
      <c r="G95" s="362">
        <v>18.928495055607002</v>
      </c>
      <c r="H95" s="364">
        <v>0</v>
      </c>
      <c r="I95" s="361">
        <v>19.469000000000001</v>
      </c>
      <c r="J95" s="362">
        <v>0.54050494439200003</v>
      </c>
      <c r="K95" s="365">
        <v>0.59999047115399995</v>
      </c>
      <c r="L95" s="124"/>
    </row>
    <row r="96" spans="1:12" ht="14.4" customHeight="1" thickBot="1" x14ac:dyDescent="0.35">
      <c r="A96" s="382" t="s">
        <v>336</v>
      </c>
      <c r="B96" s="361">
        <v>3303.0650055782198</v>
      </c>
      <c r="C96" s="361">
        <v>3557.1685600000001</v>
      </c>
      <c r="D96" s="362">
        <v>254.10355442178201</v>
      </c>
      <c r="E96" s="363">
        <v>1.0769296256630001</v>
      </c>
      <c r="F96" s="361">
        <v>3467.9998907663999</v>
      </c>
      <c r="G96" s="362">
        <v>2022.9999362804001</v>
      </c>
      <c r="H96" s="364">
        <v>477.26600000000002</v>
      </c>
      <c r="I96" s="361">
        <v>2295.8806100000002</v>
      </c>
      <c r="J96" s="362">
        <v>272.88067371959897</v>
      </c>
      <c r="K96" s="365">
        <v>0.66201865118600001</v>
      </c>
      <c r="L96" s="124"/>
    </row>
    <row r="97" spans="1:12" ht="14.4" customHeight="1" thickBot="1" x14ac:dyDescent="0.35">
      <c r="A97" s="383" t="s">
        <v>337</v>
      </c>
      <c r="B97" s="366">
        <v>874.06500557826803</v>
      </c>
      <c r="C97" s="366">
        <v>941.60859000000005</v>
      </c>
      <c r="D97" s="367">
        <v>67.543584421732007</v>
      </c>
      <c r="E97" s="373">
        <v>1.077275241533</v>
      </c>
      <c r="F97" s="366">
        <v>917.99997108522496</v>
      </c>
      <c r="G97" s="367">
        <v>535.49998313304798</v>
      </c>
      <c r="H97" s="369">
        <v>126.33625000000001</v>
      </c>
      <c r="I97" s="366">
        <v>607.73112000000003</v>
      </c>
      <c r="J97" s="367">
        <v>72.231136866951999</v>
      </c>
      <c r="K97" s="374">
        <v>0.66201649143999997</v>
      </c>
      <c r="L97" s="124"/>
    </row>
    <row r="98" spans="1:12" ht="14.4" customHeight="1" thickBot="1" x14ac:dyDescent="0.35">
      <c r="A98" s="384" t="s">
        <v>338</v>
      </c>
      <c r="B98" s="361">
        <v>874.06500557826803</v>
      </c>
      <c r="C98" s="361">
        <v>941.60859000000005</v>
      </c>
      <c r="D98" s="362">
        <v>67.543584421732007</v>
      </c>
      <c r="E98" s="363">
        <v>1.077275241533</v>
      </c>
      <c r="F98" s="361">
        <v>917.99997108522496</v>
      </c>
      <c r="G98" s="362">
        <v>535.49998313304798</v>
      </c>
      <c r="H98" s="364">
        <v>126.33625000000001</v>
      </c>
      <c r="I98" s="361">
        <v>607.73112000000003</v>
      </c>
      <c r="J98" s="362">
        <v>72.231136866951999</v>
      </c>
      <c r="K98" s="365">
        <v>0.66201649143999997</v>
      </c>
      <c r="L98" s="124"/>
    </row>
    <row r="99" spans="1:12" ht="14.4" customHeight="1" thickBot="1" x14ac:dyDescent="0.35">
      <c r="A99" s="383" t="s">
        <v>339</v>
      </c>
      <c r="B99" s="366">
        <v>2428.99999999995</v>
      </c>
      <c r="C99" s="366">
        <v>2615.5599699999998</v>
      </c>
      <c r="D99" s="367">
        <v>186.55997000004899</v>
      </c>
      <c r="E99" s="373">
        <v>1.0768052573069999</v>
      </c>
      <c r="F99" s="366">
        <v>2549.99991968118</v>
      </c>
      <c r="G99" s="367">
        <v>1487.49995314735</v>
      </c>
      <c r="H99" s="369">
        <v>350.92975000000001</v>
      </c>
      <c r="I99" s="366">
        <v>1688.14949</v>
      </c>
      <c r="J99" s="367">
        <v>200.64953685264601</v>
      </c>
      <c r="K99" s="374">
        <v>0.66201942869499997</v>
      </c>
      <c r="L99" s="124"/>
    </row>
    <row r="100" spans="1:12" ht="14.4" customHeight="1" thickBot="1" x14ac:dyDescent="0.35">
      <c r="A100" s="384" t="s">
        <v>340</v>
      </c>
      <c r="B100" s="361">
        <v>2428.99999999995</v>
      </c>
      <c r="C100" s="361">
        <v>2615.5599699999998</v>
      </c>
      <c r="D100" s="362">
        <v>186.55997000004899</v>
      </c>
      <c r="E100" s="363">
        <v>1.0768052573069999</v>
      </c>
      <c r="F100" s="361">
        <v>2549.99991968118</v>
      </c>
      <c r="G100" s="362">
        <v>1487.49995314735</v>
      </c>
      <c r="H100" s="364">
        <v>350.92975000000001</v>
      </c>
      <c r="I100" s="361">
        <v>1688.14949</v>
      </c>
      <c r="J100" s="362">
        <v>200.64953685264601</v>
      </c>
      <c r="K100" s="365">
        <v>0.66201942869499997</v>
      </c>
      <c r="L100" s="124"/>
    </row>
    <row r="101" spans="1:12" ht="14.4" customHeight="1" thickBot="1" x14ac:dyDescent="0.35">
      <c r="A101" s="382" t="s">
        <v>341</v>
      </c>
      <c r="B101" s="361">
        <v>96.999999999997996</v>
      </c>
      <c r="C101" s="361">
        <v>104.53339</v>
      </c>
      <c r="D101" s="362">
        <v>7.5333900000009999</v>
      </c>
      <c r="E101" s="363">
        <v>1.077663814433</v>
      </c>
      <c r="F101" s="361">
        <v>101.999996787247</v>
      </c>
      <c r="G101" s="362">
        <v>59.499998125894002</v>
      </c>
      <c r="H101" s="364">
        <v>14.03787</v>
      </c>
      <c r="I101" s="361">
        <v>67.719440000000006</v>
      </c>
      <c r="J101" s="362">
        <v>8.2194418741049997</v>
      </c>
      <c r="K101" s="365">
        <v>0.663916099343</v>
      </c>
      <c r="L101" s="124"/>
    </row>
    <row r="102" spans="1:12" ht="14.4" customHeight="1" thickBot="1" x14ac:dyDescent="0.35">
      <c r="A102" s="383" t="s">
        <v>342</v>
      </c>
      <c r="B102" s="366">
        <v>96.999999999997996</v>
      </c>
      <c r="C102" s="366">
        <v>104.53339</v>
      </c>
      <c r="D102" s="367">
        <v>7.5333900000009999</v>
      </c>
      <c r="E102" s="373">
        <v>1.077663814433</v>
      </c>
      <c r="F102" s="366">
        <v>101.999996787247</v>
      </c>
      <c r="G102" s="367">
        <v>59.499998125894002</v>
      </c>
      <c r="H102" s="369">
        <v>14.03787</v>
      </c>
      <c r="I102" s="366">
        <v>67.719440000000006</v>
      </c>
      <c r="J102" s="367">
        <v>8.2194418741049997</v>
      </c>
      <c r="K102" s="374">
        <v>0.663916099343</v>
      </c>
      <c r="L102" s="124"/>
    </row>
    <row r="103" spans="1:12" ht="14.4" customHeight="1" thickBot="1" x14ac:dyDescent="0.35">
      <c r="A103" s="384" t="s">
        <v>343</v>
      </c>
      <c r="B103" s="361">
        <v>96.999999999997996</v>
      </c>
      <c r="C103" s="361">
        <v>104.53339</v>
      </c>
      <c r="D103" s="362">
        <v>7.5333900000009999</v>
      </c>
      <c r="E103" s="363">
        <v>1.077663814433</v>
      </c>
      <c r="F103" s="361">
        <v>101.999996787247</v>
      </c>
      <c r="G103" s="362">
        <v>59.499998125894002</v>
      </c>
      <c r="H103" s="364">
        <v>14.03787</v>
      </c>
      <c r="I103" s="361">
        <v>67.719440000000006</v>
      </c>
      <c r="J103" s="362">
        <v>8.2194418741049997</v>
      </c>
      <c r="K103" s="365">
        <v>0.663916099343</v>
      </c>
      <c r="L103" s="124"/>
    </row>
    <row r="104" spans="1:12" ht="14.4" customHeight="1" thickBot="1" x14ac:dyDescent="0.35">
      <c r="A104" s="381" t="s">
        <v>344</v>
      </c>
      <c r="B104" s="361">
        <v>0</v>
      </c>
      <c r="C104" s="361">
        <v>95.023669999999996</v>
      </c>
      <c r="D104" s="362">
        <v>95.023669999999996</v>
      </c>
      <c r="E104" s="371" t="s">
        <v>248</v>
      </c>
      <c r="F104" s="361">
        <v>13.999999559034</v>
      </c>
      <c r="G104" s="362">
        <v>8.1666664094360009</v>
      </c>
      <c r="H104" s="364">
        <v>0</v>
      </c>
      <c r="I104" s="361">
        <v>46.499000000000002</v>
      </c>
      <c r="J104" s="362">
        <v>38.332333590563003</v>
      </c>
      <c r="K104" s="365">
        <v>3.321357247471</v>
      </c>
      <c r="L104" s="124"/>
    </row>
    <row r="105" spans="1:12" ht="14.4" customHeight="1" thickBot="1" x14ac:dyDescent="0.35">
      <c r="A105" s="382" t="s">
        <v>345</v>
      </c>
      <c r="B105" s="361">
        <v>0</v>
      </c>
      <c r="C105" s="361">
        <v>95.023669999999996</v>
      </c>
      <c r="D105" s="362">
        <v>95.023669999999996</v>
      </c>
      <c r="E105" s="371" t="s">
        <v>248</v>
      </c>
      <c r="F105" s="361">
        <v>13.999999559034</v>
      </c>
      <c r="G105" s="362">
        <v>8.1666664094360009</v>
      </c>
      <c r="H105" s="364">
        <v>0</v>
      </c>
      <c r="I105" s="361">
        <v>46.499000000000002</v>
      </c>
      <c r="J105" s="362">
        <v>38.332333590563003</v>
      </c>
      <c r="K105" s="365">
        <v>3.321357247471</v>
      </c>
      <c r="L105" s="124"/>
    </row>
    <row r="106" spans="1:12" ht="14.4" customHeight="1" thickBot="1" x14ac:dyDescent="0.35">
      <c r="A106" s="383" t="s">
        <v>346</v>
      </c>
      <c r="B106" s="366">
        <v>0</v>
      </c>
      <c r="C106" s="366">
        <v>27.379750000000001</v>
      </c>
      <c r="D106" s="367">
        <v>27.379750000000001</v>
      </c>
      <c r="E106" s="368" t="s">
        <v>248</v>
      </c>
      <c r="F106" s="366">
        <v>0</v>
      </c>
      <c r="G106" s="367">
        <v>0</v>
      </c>
      <c r="H106" s="369">
        <v>0</v>
      </c>
      <c r="I106" s="366">
        <v>9.5090000000000003</v>
      </c>
      <c r="J106" s="367">
        <v>9.5090000000000003</v>
      </c>
      <c r="K106" s="370" t="s">
        <v>248</v>
      </c>
      <c r="L106" s="124"/>
    </row>
    <row r="107" spans="1:12" ht="14.4" customHeight="1" thickBot="1" x14ac:dyDescent="0.35">
      <c r="A107" s="384" t="s">
        <v>347</v>
      </c>
      <c r="B107" s="361">
        <v>0</v>
      </c>
      <c r="C107" s="361">
        <v>0.47175</v>
      </c>
      <c r="D107" s="362">
        <v>0.47175</v>
      </c>
      <c r="E107" s="371" t="s">
        <v>248</v>
      </c>
      <c r="F107" s="361">
        <v>0</v>
      </c>
      <c r="G107" s="362">
        <v>0</v>
      </c>
      <c r="H107" s="364">
        <v>0</v>
      </c>
      <c r="I107" s="361">
        <v>0</v>
      </c>
      <c r="J107" s="362">
        <v>0</v>
      </c>
      <c r="K107" s="372" t="s">
        <v>248</v>
      </c>
      <c r="L107" s="124"/>
    </row>
    <row r="108" spans="1:12" ht="14.4" customHeight="1" thickBot="1" x14ac:dyDescent="0.35">
      <c r="A108" s="384" t="s">
        <v>348</v>
      </c>
      <c r="B108" s="361">
        <v>0</v>
      </c>
      <c r="C108" s="361">
        <v>2.65</v>
      </c>
      <c r="D108" s="362">
        <v>2.65</v>
      </c>
      <c r="E108" s="371" t="s">
        <v>265</v>
      </c>
      <c r="F108" s="361">
        <v>0</v>
      </c>
      <c r="G108" s="362">
        <v>0</v>
      </c>
      <c r="H108" s="364">
        <v>0</v>
      </c>
      <c r="I108" s="361">
        <v>0.60499999999999998</v>
      </c>
      <c r="J108" s="362">
        <v>0.60499999999999998</v>
      </c>
      <c r="K108" s="372" t="s">
        <v>248</v>
      </c>
      <c r="L108" s="124"/>
    </row>
    <row r="109" spans="1:12" ht="14.4" customHeight="1" thickBot="1" x14ac:dyDescent="0.35">
      <c r="A109" s="384" t="s">
        <v>349</v>
      </c>
      <c r="B109" s="361">
        <v>0</v>
      </c>
      <c r="C109" s="361">
        <v>24.257999999999999</v>
      </c>
      <c r="D109" s="362">
        <v>24.257999999999999</v>
      </c>
      <c r="E109" s="371" t="s">
        <v>248</v>
      </c>
      <c r="F109" s="361">
        <v>0</v>
      </c>
      <c r="G109" s="362">
        <v>0</v>
      </c>
      <c r="H109" s="364">
        <v>0</v>
      </c>
      <c r="I109" s="361">
        <v>8.9039999999999999</v>
      </c>
      <c r="J109" s="362">
        <v>8.9039999999999999</v>
      </c>
      <c r="K109" s="372" t="s">
        <v>248</v>
      </c>
      <c r="L109" s="124"/>
    </row>
    <row r="110" spans="1:12" ht="14.4" customHeight="1" thickBot="1" x14ac:dyDescent="0.35">
      <c r="A110" s="383" t="s">
        <v>350</v>
      </c>
      <c r="B110" s="366">
        <v>0</v>
      </c>
      <c r="C110" s="366">
        <v>20.7</v>
      </c>
      <c r="D110" s="367">
        <v>20.7</v>
      </c>
      <c r="E110" s="368" t="s">
        <v>248</v>
      </c>
      <c r="F110" s="366">
        <v>13.999999559034</v>
      </c>
      <c r="G110" s="367">
        <v>8.1666664094360009</v>
      </c>
      <c r="H110" s="369">
        <v>0</v>
      </c>
      <c r="I110" s="366">
        <v>10</v>
      </c>
      <c r="J110" s="367">
        <v>1.8333335905629999</v>
      </c>
      <c r="K110" s="374">
        <v>0.714285736783</v>
      </c>
      <c r="L110" s="124"/>
    </row>
    <row r="111" spans="1:12" ht="14.4" customHeight="1" thickBot="1" x14ac:dyDescent="0.35">
      <c r="A111" s="384" t="s">
        <v>351</v>
      </c>
      <c r="B111" s="361">
        <v>0</v>
      </c>
      <c r="C111" s="361">
        <v>20.7</v>
      </c>
      <c r="D111" s="362">
        <v>20.7</v>
      </c>
      <c r="E111" s="371" t="s">
        <v>248</v>
      </c>
      <c r="F111" s="361">
        <v>13.999999559034</v>
      </c>
      <c r="G111" s="362">
        <v>8.1666664094360009</v>
      </c>
      <c r="H111" s="364">
        <v>0</v>
      </c>
      <c r="I111" s="361">
        <v>10</v>
      </c>
      <c r="J111" s="362">
        <v>1.8333335905629999</v>
      </c>
      <c r="K111" s="365">
        <v>0.714285736783</v>
      </c>
      <c r="L111" s="124"/>
    </row>
    <row r="112" spans="1:12" ht="14.4" customHeight="1" thickBot="1" x14ac:dyDescent="0.35">
      <c r="A112" s="383" t="s">
        <v>352</v>
      </c>
      <c r="B112" s="366">
        <v>0</v>
      </c>
      <c r="C112" s="366">
        <v>7.3</v>
      </c>
      <c r="D112" s="367">
        <v>7.3</v>
      </c>
      <c r="E112" s="368" t="s">
        <v>248</v>
      </c>
      <c r="F112" s="366">
        <v>0</v>
      </c>
      <c r="G112" s="367">
        <v>0</v>
      </c>
      <c r="H112" s="369">
        <v>0</v>
      </c>
      <c r="I112" s="366">
        <v>0</v>
      </c>
      <c r="J112" s="367">
        <v>0</v>
      </c>
      <c r="K112" s="370" t="s">
        <v>248</v>
      </c>
      <c r="L112" s="124"/>
    </row>
    <row r="113" spans="1:12" ht="14.4" customHeight="1" thickBot="1" x14ac:dyDescent="0.35">
      <c r="A113" s="384" t="s">
        <v>353</v>
      </c>
      <c r="B113" s="361">
        <v>0</v>
      </c>
      <c r="C113" s="361">
        <v>7.3</v>
      </c>
      <c r="D113" s="362">
        <v>7.3</v>
      </c>
      <c r="E113" s="371" t="s">
        <v>248</v>
      </c>
      <c r="F113" s="361">
        <v>0</v>
      </c>
      <c r="G113" s="362">
        <v>0</v>
      </c>
      <c r="H113" s="364">
        <v>0</v>
      </c>
      <c r="I113" s="361">
        <v>0</v>
      </c>
      <c r="J113" s="362">
        <v>0</v>
      </c>
      <c r="K113" s="372" t="s">
        <v>248</v>
      </c>
      <c r="L113" s="124"/>
    </row>
    <row r="114" spans="1:12" ht="14.4" customHeight="1" thickBot="1" x14ac:dyDescent="0.35">
      <c r="A114" s="386" t="s">
        <v>354</v>
      </c>
      <c r="B114" s="361">
        <v>0</v>
      </c>
      <c r="C114" s="361">
        <v>18.71</v>
      </c>
      <c r="D114" s="362">
        <v>18.71</v>
      </c>
      <c r="E114" s="371" t="s">
        <v>248</v>
      </c>
      <c r="F114" s="361">
        <v>0</v>
      </c>
      <c r="G114" s="362">
        <v>0</v>
      </c>
      <c r="H114" s="364">
        <v>0</v>
      </c>
      <c r="I114" s="361">
        <v>26.49</v>
      </c>
      <c r="J114" s="362">
        <v>26.49</v>
      </c>
      <c r="K114" s="372" t="s">
        <v>248</v>
      </c>
      <c r="L114" s="124"/>
    </row>
    <row r="115" spans="1:12" ht="14.4" customHeight="1" thickBot="1" x14ac:dyDescent="0.35">
      <c r="A115" s="384" t="s">
        <v>355</v>
      </c>
      <c r="B115" s="361">
        <v>0</v>
      </c>
      <c r="C115" s="361">
        <v>18.71</v>
      </c>
      <c r="D115" s="362">
        <v>18.71</v>
      </c>
      <c r="E115" s="371" t="s">
        <v>248</v>
      </c>
      <c r="F115" s="361">
        <v>0</v>
      </c>
      <c r="G115" s="362">
        <v>0</v>
      </c>
      <c r="H115" s="364">
        <v>0</v>
      </c>
      <c r="I115" s="361">
        <v>26.49</v>
      </c>
      <c r="J115" s="362">
        <v>26.49</v>
      </c>
      <c r="K115" s="372" t="s">
        <v>248</v>
      </c>
      <c r="L115" s="124"/>
    </row>
    <row r="116" spans="1:12" ht="14.4" customHeight="1" thickBot="1" x14ac:dyDescent="0.35">
      <c r="A116" s="383" t="s">
        <v>356</v>
      </c>
      <c r="B116" s="366">
        <v>0</v>
      </c>
      <c r="C116" s="366">
        <v>4.8789199999999999</v>
      </c>
      <c r="D116" s="367">
        <v>4.8789199999999999</v>
      </c>
      <c r="E116" s="368" t="s">
        <v>265</v>
      </c>
      <c r="F116" s="366">
        <v>0</v>
      </c>
      <c r="G116" s="367">
        <v>0</v>
      </c>
      <c r="H116" s="369">
        <v>0</v>
      </c>
      <c r="I116" s="366">
        <v>0</v>
      </c>
      <c r="J116" s="367">
        <v>0</v>
      </c>
      <c r="K116" s="370" t="s">
        <v>248</v>
      </c>
      <c r="L116" s="124"/>
    </row>
    <row r="117" spans="1:12" ht="14.4" customHeight="1" thickBot="1" x14ac:dyDescent="0.35">
      <c r="A117" s="384" t="s">
        <v>357</v>
      </c>
      <c r="B117" s="361">
        <v>0</v>
      </c>
      <c r="C117" s="361">
        <v>4.8789199999999999</v>
      </c>
      <c r="D117" s="362">
        <v>4.8789199999999999</v>
      </c>
      <c r="E117" s="371" t="s">
        <v>265</v>
      </c>
      <c r="F117" s="361">
        <v>0</v>
      </c>
      <c r="G117" s="362">
        <v>0</v>
      </c>
      <c r="H117" s="364">
        <v>0</v>
      </c>
      <c r="I117" s="361">
        <v>0</v>
      </c>
      <c r="J117" s="362">
        <v>0</v>
      </c>
      <c r="K117" s="372" t="s">
        <v>248</v>
      </c>
      <c r="L117" s="124"/>
    </row>
    <row r="118" spans="1:12" ht="14.4" customHeight="1" thickBot="1" x14ac:dyDescent="0.35">
      <c r="A118" s="386" t="s">
        <v>358</v>
      </c>
      <c r="B118" s="361">
        <v>0</v>
      </c>
      <c r="C118" s="361">
        <v>1.2</v>
      </c>
      <c r="D118" s="362">
        <v>1.2</v>
      </c>
      <c r="E118" s="371" t="s">
        <v>248</v>
      </c>
      <c r="F118" s="361">
        <v>0</v>
      </c>
      <c r="G118" s="362">
        <v>0</v>
      </c>
      <c r="H118" s="364">
        <v>0</v>
      </c>
      <c r="I118" s="361">
        <v>0</v>
      </c>
      <c r="J118" s="362">
        <v>0</v>
      </c>
      <c r="K118" s="372" t="s">
        <v>248</v>
      </c>
      <c r="L118" s="124"/>
    </row>
    <row r="119" spans="1:12" ht="14.4" customHeight="1" thickBot="1" x14ac:dyDescent="0.35">
      <c r="A119" s="384" t="s">
        <v>359</v>
      </c>
      <c r="B119" s="361">
        <v>0</v>
      </c>
      <c r="C119" s="361">
        <v>1.2</v>
      </c>
      <c r="D119" s="362">
        <v>1.2</v>
      </c>
      <c r="E119" s="371" t="s">
        <v>248</v>
      </c>
      <c r="F119" s="361">
        <v>0</v>
      </c>
      <c r="G119" s="362">
        <v>0</v>
      </c>
      <c r="H119" s="364">
        <v>0</v>
      </c>
      <c r="I119" s="361">
        <v>0</v>
      </c>
      <c r="J119" s="362">
        <v>0</v>
      </c>
      <c r="K119" s="372" t="s">
        <v>248</v>
      </c>
      <c r="L119" s="124"/>
    </row>
    <row r="120" spans="1:12" ht="14.4" customHeight="1" thickBot="1" x14ac:dyDescent="0.35">
      <c r="A120" s="386" t="s">
        <v>360</v>
      </c>
      <c r="B120" s="361">
        <v>0</v>
      </c>
      <c r="C120" s="361">
        <v>1.4</v>
      </c>
      <c r="D120" s="362">
        <v>1.4</v>
      </c>
      <c r="E120" s="371" t="s">
        <v>248</v>
      </c>
      <c r="F120" s="361">
        <v>0</v>
      </c>
      <c r="G120" s="362">
        <v>0</v>
      </c>
      <c r="H120" s="364">
        <v>0</v>
      </c>
      <c r="I120" s="361">
        <v>0.5</v>
      </c>
      <c r="J120" s="362">
        <v>0.5</v>
      </c>
      <c r="K120" s="372" t="s">
        <v>248</v>
      </c>
      <c r="L120" s="124"/>
    </row>
    <row r="121" spans="1:12" ht="14.4" customHeight="1" thickBot="1" x14ac:dyDescent="0.35">
      <c r="A121" s="384" t="s">
        <v>361</v>
      </c>
      <c r="B121" s="361">
        <v>0</v>
      </c>
      <c r="C121" s="361">
        <v>1.4</v>
      </c>
      <c r="D121" s="362">
        <v>1.4</v>
      </c>
      <c r="E121" s="371" t="s">
        <v>248</v>
      </c>
      <c r="F121" s="361">
        <v>0</v>
      </c>
      <c r="G121" s="362">
        <v>0</v>
      </c>
      <c r="H121" s="364">
        <v>0</v>
      </c>
      <c r="I121" s="361">
        <v>0.5</v>
      </c>
      <c r="J121" s="362">
        <v>0.5</v>
      </c>
      <c r="K121" s="372" t="s">
        <v>248</v>
      </c>
      <c r="L121" s="124"/>
    </row>
    <row r="122" spans="1:12" ht="14.4" customHeight="1" thickBot="1" x14ac:dyDescent="0.35">
      <c r="A122" s="386" t="s">
        <v>362</v>
      </c>
      <c r="B122" s="361">
        <v>0</v>
      </c>
      <c r="C122" s="361">
        <v>13.455</v>
      </c>
      <c r="D122" s="362">
        <v>13.455</v>
      </c>
      <c r="E122" s="371" t="s">
        <v>265</v>
      </c>
      <c r="F122" s="361">
        <v>0</v>
      </c>
      <c r="G122" s="362">
        <v>0</v>
      </c>
      <c r="H122" s="364">
        <v>0</v>
      </c>
      <c r="I122" s="361">
        <v>0</v>
      </c>
      <c r="J122" s="362">
        <v>0</v>
      </c>
      <c r="K122" s="372" t="s">
        <v>248</v>
      </c>
      <c r="L122" s="124"/>
    </row>
    <row r="123" spans="1:12" ht="14.4" customHeight="1" thickBot="1" x14ac:dyDescent="0.35">
      <c r="A123" s="384" t="s">
        <v>363</v>
      </c>
      <c r="B123" s="361">
        <v>0</v>
      </c>
      <c r="C123" s="361">
        <v>13.455</v>
      </c>
      <c r="D123" s="362">
        <v>13.455</v>
      </c>
      <c r="E123" s="371" t="s">
        <v>265</v>
      </c>
      <c r="F123" s="361">
        <v>0</v>
      </c>
      <c r="G123" s="362">
        <v>0</v>
      </c>
      <c r="H123" s="364">
        <v>0</v>
      </c>
      <c r="I123" s="361">
        <v>0</v>
      </c>
      <c r="J123" s="362">
        <v>0</v>
      </c>
      <c r="K123" s="372" t="s">
        <v>248</v>
      </c>
      <c r="L123" s="124"/>
    </row>
    <row r="124" spans="1:12" ht="14.4" customHeight="1" thickBot="1" x14ac:dyDescent="0.35">
      <c r="A124" s="381" t="s">
        <v>364</v>
      </c>
      <c r="B124" s="361">
        <v>633.99856120085303</v>
      </c>
      <c r="C124" s="361">
        <v>617.12576000000001</v>
      </c>
      <c r="D124" s="362">
        <v>-16.872801200851999</v>
      </c>
      <c r="E124" s="363">
        <v>0.97338668849800003</v>
      </c>
      <c r="F124" s="361">
        <v>502.03061684231898</v>
      </c>
      <c r="G124" s="362">
        <v>292.85119315801899</v>
      </c>
      <c r="H124" s="364">
        <v>115.6674</v>
      </c>
      <c r="I124" s="361">
        <v>394.54012999999998</v>
      </c>
      <c r="J124" s="362">
        <v>101.688936841981</v>
      </c>
      <c r="K124" s="365">
        <v>0.78588858281499996</v>
      </c>
      <c r="L124" s="124"/>
    </row>
    <row r="125" spans="1:12" ht="14.4" customHeight="1" thickBot="1" x14ac:dyDescent="0.35">
      <c r="A125" s="382" t="s">
        <v>365</v>
      </c>
      <c r="B125" s="361">
        <v>402.99856120085298</v>
      </c>
      <c r="C125" s="361">
        <v>438.12700000000001</v>
      </c>
      <c r="D125" s="362">
        <v>35.128438799146998</v>
      </c>
      <c r="E125" s="363">
        <v>1.0871676531409999</v>
      </c>
      <c r="F125" s="361">
        <v>463.99988684231897</v>
      </c>
      <c r="G125" s="362">
        <v>270.66660065801898</v>
      </c>
      <c r="H125" s="364">
        <v>39.631</v>
      </c>
      <c r="I125" s="361">
        <v>271.45299999999997</v>
      </c>
      <c r="J125" s="362">
        <v>0.78639934198000006</v>
      </c>
      <c r="K125" s="365">
        <v>0.58502815991400003</v>
      </c>
      <c r="L125" s="124"/>
    </row>
    <row r="126" spans="1:12" ht="14.4" customHeight="1" thickBot="1" x14ac:dyDescent="0.35">
      <c r="A126" s="383" t="s">
        <v>366</v>
      </c>
      <c r="B126" s="366">
        <v>402.99856120085298</v>
      </c>
      <c r="C126" s="366">
        <v>438.12700000000001</v>
      </c>
      <c r="D126" s="367">
        <v>35.128438799146998</v>
      </c>
      <c r="E126" s="373">
        <v>1.0871676531409999</v>
      </c>
      <c r="F126" s="366">
        <v>463.99988684231897</v>
      </c>
      <c r="G126" s="367">
        <v>270.66660065801898</v>
      </c>
      <c r="H126" s="369">
        <v>39.631</v>
      </c>
      <c r="I126" s="366">
        <v>271.45299999999997</v>
      </c>
      <c r="J126" s="367">
        <v>0.78639934198000006</v>
      </c>
      <c r="K126" s="374">
        <v>0.58502815991400003</v>
      </c>
      <c r="L126" s="124"/>
    </row>
    <row r="127" spans="1:12" ht="14.4" customHeight="1" thickBot="1" x14ac:dyDescent="0.35">
      <c r="A127" s="384" t="s">
        <v>367</v>
      </c>
      <c r="B127" s="361">
        <v>42.998291619527002</v>
      </c>
      <c r="C127" s="361">
        <v>42.564</v>
      </c>
      <c r="D127" s="362">
        <v>-0.43429161952700002</v>
      </c>
      <c r="E127" s="363">
        <v>0.98989979361500002</v>
      </c>
      <c r="F127" s="361">
        <v>42.999998645603</v>
      </c>
      <c r="G127" s="362">
        <v>25.083332543268</v>
      </c>
      <c r="H127" s="364">
        <v>3.5470000000000002</v>
      </c>
      <c r="I127" s="361">
        <v>24.829000000000001</v>
      </c>
      <c r="J127" s="362">
        <v>-0.25433254326799998</v>
      </c>
      <c r="K127" s="365">
        <v>0.57741862283800005</v>
      </c>
      <c r="L127" s="124"/>
    </row>
    <row r="128" spans="1:12" ht="14.4" customHeight="1" thickBot="1" x14ac:dyDescent="0.35">
      <c r="A128" s="384" t="s">
        <v>368</v>
      </c>
      <c r="B128" s="361">
        <v>266.999999999995</v>
      </c>
      <c r="C128" s="361">
        <v>300.36099999999999</v>
      </c>
      <c r="D128" s="362">
        <v>33.361000000004999</v>
      </c>
      <c r="E128" s="363">
        <v>1.1249475655429999</v>
      </c>
      <c r="F128" s="361">
        <v>323.99998979477903</v>
      </c>
      <c r="G128" s="362">
        <v>188.99999404695501</v>
      </c>
      <c r="H128" s="364">
        <v>28.010999999999999</v>
      </c>
      <c r="I128" s="361">
        <v>190.113</v>
      </c>
      <c r="J128" s="362">
        <v>1.1130059530450001</v>
      </c>
      <c r="K128" s="365">
        <v>0.58676853699999998</v>
      </c>
      <c r="L128" s="124"/>
    </row>
    <row r="129" spans="1:12" ht="14.4" customHeight="1" thickBot="1" x14ac:dyDescent="0.35">
      <c r="A129" s="384" t="s">
        <v>369</v>
      </c>
      <c r="B129" s="361">
        <v>44.000368124129999</v>
      </c>
      <c r="C129" s="361">
        <v>46.134</v>
      </c>
      <c r="D129" s="362">
        <v>2.1336318758689998</v>
      </c>
      <c r="E129" s="363">
        <v>1.048491227842</v>
      </c>
      <c r="F129" s="361">
        <v>47.999998488114997</v>
      </c>
      <c r="G129" s="362">
        <v>27.999999118066999</v>
      </c>
      <c r="H129" s="364">
        <v>3.984</v>
      </c>
      <c r="I129" s="361">
        <v>27.888000000000002</v>
      </c>
      <c r="J129" s="362">
        <v>-0.111999118067</v>
      </c>
      <c r="K129" s="365">
        <v>0.58100001830000003</v>
      </c>
      <c r="L129" s="124"/>
    </row>
    <row r="130" spans="1:12" ht="14.4" customHeight="1" thickBot="1" x14ac:dyDescent="0.35">
      <c r="A130" s="384" t="s">
        <v>370</v>
      </c>
      <c r="B130" s="361">
        <v>7.9999014572</v>
      </c>
      <c r="C130" s="361">
        <v>7.8360000000000003</v>
      </c>
      <c r="D130" s="362">
        <v>-0.16390145719999999</v>
      </c>
      <c r="E130" s="363">
        <v>0.97951206548199998</v>
      </c>
      <c r="F130" s="361">
        <v>7.9999012052219998</v>
      </c>
      <c r="G130" s="362">
        <v>4.6666090363799997</v>
      </c>
      <c r="H130" s="364">
        <v>0.65300000000000002</v>
      </c>
      <c r="I130" s="361">
        <v>4.5709999999999997</v>
      </c>
      <c r="J130" s="362">
        <v>-9.5609036379999998E-2</v>
      </c>
      <c r="K130" s="365">
        <v>0.57138205619500004</v>
      </c>
      <c r="L130" s="124"/>
    </row>
    <row r="131" spans="1:12" ht="14.4" customHeight="1" thickBot="1" x14ac:dyDescent="0.35">
      <c r="A131" s="384" t="s">
        <v>371</v>
      </c>
      <c r="B131" s="361">
        <v>40.999999999998998</v>
      </c>
      <c r="C131" s="361">
        <v>41.231999999999999</v>
      </c>
      <c r="D131" s="362">
        <v>0.23200000000000001</v>
      </c>
      <c r="E131" s="363">
        <v>1.0056585365849999</v>
      </c>
      <c r="F131" s="361">
        <v>40.999998708596998</v>
      </c>
      <c r="G131" s="362">
        <v>23.916665913348002</v>
      </c>
      <c r="H131" s="364">
        <v>3.4359999999999999</v>
      </c>
      <c r="I131" s="361">
        <v>24.052</v>
      </c>
      <c r="J131" s="362">
        <v>0.135334086651</v>
      </c>
      <c r="K131" s="365">
        <v>0.58663416481899999</v>
      </c>
      <c r="L131" s="124"/>
    </row>
    <row r="132" spans="1:12" ht="14.4" customHeight="1" thickBot="1" x14ac:dyDescent="0.35">
      <c r="A132" s="382" t="s">
        <v>372</v>
      </c>
      <c r="B132" s="361">
        <v>231</v>
      </c>
      <c r="C132" s="361">
        <v>178.99876</v>
      </c>
      <c r="D132" s="362">
        <v>-52.001240000000003</v>
      </c>
      <c r="E132" s="363">
        <v>0.77488640692599997</v>
      </c>
      <c r="F132" s="361">
        <v>38.030729999999998</v>
      </c>
      <c r="G132" s="362">
        <v>22.184592500000001</v>
      </c>
      <c r="H132" s="364">
        <v>76.0364</v>
      </c>
      <c r="I132" s="361">
        <v>123.08713</v>
      </c>
      <c r="J132" s="362">
        <v>100.90253749999999</v>
      </c>
      <c r="K132" s="365">
        <v>3.2365176792549999</v>
      </c>
      <c r="L132" s="124"/>
    </row>
    <row r="133" spans="1:12" ht="14.4" customHeight="1" thickBot="1" x14ac:dyDescent="0.35">
      <c r="A133" s="383" t="s">
        <v>373</v>
      </c>
      <c r="B133" s="366">
        <v>231</v>
      </c>
      <c r="C133" s="366">
        <v>161.69576000000001</v>
      </c>
      <c r="D133" s="367">
        <v>-69.304239999999993</v>
      </c>
      <c r="E133" s="373">
        <v>0.69998164502100002</v>
      </c>
      <c r="F133" s="366">
        <v>38.030729999999998</v>
      </c>
      <c r="G133" s="367">
        <v>22.184592500000001</v>
      </c>
      <c r="H133" s="369">
        <v>0</v>
      </c>
      <c r="I133" s="366">
        <v>47.050730000000001</v>
      </c>
      <c r="J133" s="367">
        <v>24.866137500000001</v>
      </c>
      <c r="K133" s="374">
        <v>1.237176620064</v>
      </c>
      <c r="L133" s="124"/>
    </row>
    <row r="134" spans="1:12" ht="14.4" customHeight="1" thickBot="1" x14ac:dyDescent="0.35">
      <c r="A134" s="384" t="s">
        <v>374</v>
      </c>
      <c r="B134" s="361">
        <v>231</v>
      </c>
      <c r="C134" s="361">
        <v>161.69576000000001</v>
      </c>
      <c r="D134" s="362">
        <v>-69.304239999999993</v>
      </c>
      <c r="E134" s="363">
        <v>0.69998164502100002</v>
      </c>
      <c r="F134" s="361">
        <v>38.030729999999998</v>
      </c>
      <c r="G134" s="362">
        <v>22.184592500000001</v>
      </c>
      <c r="H134" s="364">
        <v>0</v>
      </c>
      <c r="I134" s="361">
        <v>47.050730000000001</v>
      </c>
      <c r="J134" s="362">
        <v>24.866137500000001</v>
      </c>
      <c r="K134" s="365">
        <v>1.237176620064</v>
      </c>
      <c r="L134" s="124"/>
    </row>
    <row r="135" spans="1:12" ht="14.4" customHeight="1" thickBot="1" x14ac:dyDescent="0.35">
      <c r="A135" s="383" t="s">
        <v>375</v>
      </c>
      <c r="B135" s="366">
        <v>0</v>
      </c>
      <c r="C135" s="366">
        <v>4.1139999999999999</v>
      </c>
      <c r="D135" s="367">
        <v>4.1139999999999999</v>
      </c>
      <c r="E135" s="368" t="s">
        <v>265</v>
      </c>
      <c r="F135" s="366">
        <v>0</v>
      </c>
      <c r="G135" s="367">
        <v>0</v>
      </c>
      <c r="H135" s="369">
        <v>0</v>
      </c>
      <c r="I135" s="366">
        <v>0</v>
      </c>
      <c r="J135" s="367">
        <v>0</v>
      </c>
      <c r="K135" s="370" t="s">
        <v>248</v>
      </c>
      <c r="L135" s="124"/>
    </row>
    <row r="136" spans="1:12" ht="14.4" customHeight="1" thickBot="1" x14ac:dyDescent="0.35">
      <c r="A136" s="384" t="s">
        <v>376</v>
      </c>
      <c r="B136" s="361">
        <v>0</v>
      </c>
      <c r="C136" s="361">
        <v>4.1139999999999999</v>
      </c>
      <c r="D136" s="362">
        <v>4.1139999999999999</v>
      </c>
      <c r="E136" s="371" t="s">
        <v>265</v>
      </c>
      <c r="F136" s="361">
        <v>0</v>
      </c>
      <c r="G136" s="362">
        <v>0</v>
      </c>
      <c r="H136" s="364">
        <v>0</v>
      </c>
      <c r="I136" s="361">
        <v>0</v>
      </c>
      <c r="J136" s="362">
        <v>0</v>
      </c>
      <c r="K136" s="372" t="s">
        <v>248</v>
      </c>
      <c r="L136" s="124"/>
    </row>
    <row r="137" spans="1:12" ht="14.4" customHeight="1" thickBot="1" x14ac:dyDescent="0.35">
      <c r="A137" s="383" t="s">
        <v>377</v>
      </c>
      <c r="B137" s="366">
        <v>0</v>
      </c>
      <c r="C137" s="366">
        <v>13.189</v>
      </c>
      <c r="D137" s="367">
        <v>13.189</v>
      </c>
      <c r="E137" s="368" t="s">
        <v>248</v>
      </c>
      <c r="F137" s="366">
        <v>0</v>
      </c>
      <c r="G137" s="367">
        <v>0</v>
      </c>
      <c r="H137" s="369">
        <v>11.954800000000001</v>
      </c>
      <c r="I137" s="366">
        <v>11.954800000000001</v>
      </c>
      <c r="J137" s="367">
        <v>11.954800000000001</v>
      </c>
      <c r="K137" s="370" t="s">
        <v>248</v>
      </c>
      <c r="L137" s="124"/>
    </row>
    <row r="138" spans="1:12" ht="14.4" customHeight="1" thickBot="1" x14ac:dyDescent="0.35">
      <c r="A138" s="384" t="s">
        <v>378</v>
      </c>
      <c r="B138" s="361">
        <v>0</v>
      </c>
      <c r="C138" s="361">
        <v>13.189</v>
      </c>
      <c r="D138" s="362">
        <v>13.189</v>
      </c>
      <c r="E138" s="371" t="s">
        <v>248</v>
      </c>
      <c r="F138" s="361">
        <v>0</v>
      </c>
      <c r="G138" s="362">
        <v>0</v>
      </c>
      <c r="H138" s="364">
        <v>11.954800000000001</v>
      </c>
      <c r="I138" s="361">
        <v>11.954800000000001</v>
      </c>
      <c r="J138" s="362">
        <v>11.954800000000001</v>
      </c>
      <c r="K138" s="372" t="s">
        <v>248</v>
      </c>
      <c r="L138" s="124"/>
    </row>
    <row r="139" spans="1:12" ht="14.4" customHeight="1" thickBot="1" x14ac:dyDescent="0.35">
      <c r="A139" s="383" t="s">
        <v>379</v>
      </c>
      <c r="B139" s="366">
        <v>0</v>
      </c>
      <c r="C139" s="366">
        <v>0</v>
      </c>
      <c r="D139" s="367">
        <v>0</v>
      </c>
      <c r="E139" s="368" t="s">
        <v>248</v>
      </c>
      <c r="F139" s="366">
        <v>0</v>
      </c>
      <c r="G139" s="367">
        <v>0</v>
      </c>
      <c r="H139" s="369">
        <v>64.081599999999995</v>
      </c>
      <c r="I139" s="366">
        <v>64.081599999999995</v>
      </c>
      <c r="J139" s="367">
        <v>64.081599999999995</v>
      </c>
      <c r="K139" s="370" t="s">
        <v>265</v>
      </c>
      <c r="L139" s="124"/>
    </row>
    <row r="140" spans="1:12" ht="14.4" customHeight="1" thickBot="1" x14ac:dyDescent="0.35">
      <c r="A140" s="384" t="s">
        <v>380</v>
      </c>
      <c r="B140" s="361">
        <v>0</v>
      </c>
      <c r="C140" s="361">
        <v>0</v>
      </c>
      <c r="D140" s="362">
        <v>0</v>
      </c>
      <c r="E140" s="371" t="s">
        <v>248</v>
      </c>
      <c r="F140" s="361">
        <v>0</v>
      </c>
      <c r="G140" s="362">
        <v>0</v>
      </c>
      <c r="H140" s="364">
        <v>64.081599999999995</v>
      </c>
      <c r="I140" s="361">
        <v>64.081599999999995</v>
      </c>
      <c r="J140" s="362">
        <v>64.081599999999995</v>
      </c>
      <c r="K140" s="372" t="s">
        <v>265</v>
      </c>
      <c r="L140" s="124"/>
    </row>
    <row r="141" spans="1:12" ht="14.4" customHeight="1" thickBot="1" x14ac:dyDescent="0.35">
      <c r="A141" s="381" t="s">
        <v>381</v>
      </c>
      <c r="B141" s="361">
        <v>0</v>
      </c>
      <c r="C141" s="361">
        <v>6.34077</v>
      </c>
      <c r="D141" s="362">
        <v>6.34077</v>
      </c>
      <c r="E141" s="371" t="s">
        <v>248</v>
      </c>
      <c r="F141" s="361">
        <v>0</v>
      </c>
      <c r="G141" s="362">
        <v>0</v>
      </c>
      <c r="H141" s="364">
        <v>0.66381999999999997</v>
      </c>
      <c r="I141" s="361">
        <v>0.86421999999999999</v>
      </c>
      <c r="J141" s="362">
        <v>0.86421999999999999</v>
      </c>
      <c r="K141" s="372" t="s">
        <v>248</v>
      </c>
      <c r="L141" s="124"/>
    </row>
    <row r="142" spans="1:12" ht="14.4" customHeight="1" thickBot="1" x14ac:dyDescent="0.35">
      <c r="A142" s="382" t="s">
        <v>382</v>
      </c>
      <c r="B142" s="361">
        <v>0</v>
      </c>
      <c r="C142" s="361">
        <v>6.34077</v>
      </c>
      <c r="D142" s="362">
        <v>6.34077</v>
      </c>
      <c r="E142" s="371" t="s">
        <v>248</v>
      </c>
      <c r="F142" s="361">
        <v>0</v>
      </c>
      <c r="G142" s="362">
        <v>0</v>
      </c>
      <c r="H142" s="364">
        <v>0.66381999999999997</v>
      </c>
      <c r="I142" s="361">
        <v>0.86421999999999999</v>
      </c>
      <c r="J142" s="362">
        <v>0.86421999999999999</v>
      </c>
      <c r="K142" s="372" t="s">
        <v>248</v>
      </c>
      <c r="L142" s="124"/>
    </row>
    <row r="143" spans="1:12" ht="14.4" customHeight="1" thickBot="1" x14ac:dyDescent="0.35">
      <c r="A143" s="383" t="s">
        <v>383</v>
      </c>
      <c r="B143" s="366">
        <v>0</v>
      </c>
      <c r="C143" s="366">
        <v>6.34077</v>
      </c>
      <c r="D143" s="367">
        <v>6.34077</v>
      </c>
      <c r="E143" s="368" t="s">
        <v>248</v>
      </c>
      <c r="F143" s="366">
        <v>0</v>
      </c>
      <c r="G143" s="367">
        <v>0</v>
      </c>
      <c r="H143" s="369">
        <v>0.66381999999999997</v>
      </c>
      <c r="I143" s="366">
        <v>0.86421999999999999</v>
      </c>
      <c r="J143" s="367">
        <v>0.86421999999999999</v>
      </c>
      <c r="K143" s="370" t="s">
        <v>248</v>
      </c>
      <c r="L143" s="124"/>
    </row>
    <row r="144" spans="1:12" ht="14.4" customHeight="1" thickBot="1" x14ac:dyDescent="0.35">
      <c r="A144" s="384" t="s">
        <v>384</v>
      </c>
      <c r="B144" s="361">
        <v>0</v>
      </c>
      <c r="C144" s="361">
        <v>6.34077</v>
      </c>
      <c r="D144" s="362">
        <v>6.34077</v>
      </c>
      <c r="E144" s="371" t="s">
        <v>248</v>
      </c>
      <c r="F144" s="361">
        <v>0</v>
      </c>
      <c r="G144" s="362">
        <v>0</v>
      </c>
      <c r="H144" s="364">
        <v>0.66381999999999997</v>
      </c>
      <c r="I144" s="361">
        <v>0.86421999999999999</v>
      </c>
      <c r="J144" s="362">
        <v>0.86421999999999999</v>
      </c>
      <c r="K144" s="372" t="s">
        <v>248</v>
      </c>
      <c r="L144" s="124"/>
    </row>
    <row r="145" spans="1:12" ht="14.4" customHeight="1" thickBot="1" x14ac:dyDescent="0.35">
      <c r="A145" s="380" t="s">
        <v>385</v>
      </c>
      <c r="B145" s="361">
        <v>68093.341661552302</v>
      </c>
      <c r="C145" s="361">
        <v>79244.059970000002</v>
      </c>
      <c r="D145" s="362">
        <v>11150.7183084477</v>
      </c>
      <c r="E145" s="363">
        <v>1.1637563678959999</v>
      </c>
      <c r="F145" s="361">
        <v>79480.121395528098</v>
      </c>
      <c r="G145" s="362">
        <v>46363.404147391397</v>
      </c>
      <c r="H145" s="364">
        <v>8217.5766600000006</v>
      </c>
      <c r="I145" s="361">
        <v>50576.397010000001</v>
      </c>
      <c r="J145" s="362">
        <v>4212.9928626086103</v>
      </c>
      <c r="K145" s="365">
        <v>0.63634020836799998</v>
      </c>
      <c r="L145" s="124"/>
    </row>
    <row r="146" spans="1:12" ht="14.4" customHeight="1" thickBot="1" x14ac:dyDescent="0.35">
      <c r="A146" s="381" t="s">
        <v>386</v>
      </c>
      <c r="B146" s="361">
        <v>68085.050708551003</v>
      </c>
      <c r="C146" s="361">
        <v>79056.745739999998</v>
      </c>
      <c r="D146" s="362">
        <v>10971.695031449</v>
      </c>
      <c r="E146" s="363">
        <v>1.161146902547</v>
      </c>
      <c r="F146" s="361">
        <v>79478.795053714799</v>
      </c>
      <c r="G146" s="362">
        <v>46362.630448000302</v>
      </c>
      <c r="H146" s="364">
        <v>8191.0866599999999</v>
      </c>
      <c r="I146" s="361">
        <v>50549.327989999998</v>
      </c>
      <c r="J146" s="362">
        <v>4186.6975419996998</v>
      </c>
      <c r="K146" s="365">
        <v>0.63601024595</v>
      </c>
      <c r="L146" s="124"/>
    </row>
    <row r="147" spans="1:12" ht="14.4" customHeight="1" thickBot="1" x14ac:dyDescent="0.35">
      <c r="A147" s="382" t="s">
        <v>387</v>
      </c>
      <c r="B147" s="361">
        <v>68085.050708551003</v>
      </c>
      <c r="C147" s="361">
        <v>79056.745739999998</v>
      </c>
      <c r="D147" s="362">
        <v>10971.695031449</v>
      </c>
      <c r="E147" s="363">
        <v>1.161146902547</v>
      </c>
      <c r="F147" s="361">
        <v>79478.795053714799</v>
      </c>
      <c r="G147" s="362">
        <v>46362.630448000302</v>
      </c>
      <c r="H147" s="364">
        <v>8191.0866599999999</v>
      </c>
      <c r="I147" s="361">
        <v>50549.327989999998</v>
      </c>
      <c r="J147" s="362">
        <v>4186.6975419996998</v>
      </c>
      <c r="K147" s="365">
        <v>0.63601024595</v>
      </c>
      <c r="L147" s="124"/>
    </row>
    <row r="148" spans="1:12" ht="14.4" customHeight="1" thickBot="1" x14ac:dyDescent="0.35">
      <c r="A148" s="383" t="s">
        <v>388</v>
      </c>
      <c r="B148" s="366">
        <v>2310.05078201376</v>
      </c>
      <c r="C148" s="366">
        <v>3116.2652800000001</v>
      </c>
      <c r="D148" s="367">
        <v>806.21449798623598</v>
      </c>
      <c r="E148" s="373">
        <v>1.349002932863</v>
      </c>
      <c r="F148" s="366">
        <v>3107.7950536948401</v>
      </c>
      <c r="G148" s="367">
        <v>1812.8804479886601</v>
      </c>
      <c r="H148" s="369">
        <v>298.60000000000002</v>
      </c>
      <c r="I148" s="366">
        <v>1237.4815000000001</v>
      </c>
      <c r="J148" s="367">
        <v>-575.39894798865896</v>
      </c>
      <c r="K148" s="374">
        <v>0.39818632780399998</v>
      </c>
      <c r="L148" s="124"/>
    </row>
    <row r="149" spans="1:12" ht="14.4" customHeight="1" thickBot="1" x14ac:dyDescent="0.35">
      <c r="A149" s="384" t="s">
        <v>389</v>
      </c>
      <c r="B149" s="361">
        <v>2288.0098835910599</v>
      </c>
      <c r="C149" s="361">
        <v>3109.3</v>
      </c>
      <c r="D149" s="362">
        <v>821.29011640893998</v>
      </c>
      <c r="E149" s="363">
        <v>1.3589539198659999</v>
      </c>
      <c r="F149" s="361">
        <v>3102.3512546787802</v>
      </c>
      <c r="G149" s="362">
        <v>1809.70489856262</v>
      </c>
      <c r="H149" s="364">
        <v>298.60000000000002</v>
      </c>
      <c r="I149" s="361">
        <v>1234.327</v>
      </c>
      <c r="J149" s="362">
        <v>-575.37789856262305</v>
      </c>
      <c r="K149" s="365">
        <v>0.39786822918199999</v>
      </c>
      <c r="L149" s="124"/>
    </row>
    <row r="150" spans="1:12" ht="14.4" customHeight="1" thickBot="1" x14ac:dyDescent="0.35">
      <c r="A150" s="384" t="s">
        <v>390</v>
      </c>
      <c r="B150" s="361">
        <v>20.390065171798</v>
      </c>
      <c r="C150" s="361">
        <v>6.9652799999999999</v>
      </c>
      <c r="D150" s="362">
        <v>-13.424785171798</v>
      </c>
      <c r="E150" s="363">
        <v>0.34160165459500003</v>
      </c>
      <c r="F150" s="361">
        <v>5.4437990160609999</v>
      </c>
      <c r="G150" s="362">
        <v>3.1755494260349999</v>
      </c>
      <c r="H150" s="364">
        <v>0</v>
      </c>
      <c r="I150" s="361">
        <v>1.32</v>
      </c>
      <c r="J150" s="362">
        <v>-1.8555494260350001</v>
      </c>
      <c r="K150" s="365">
        <v>0.24247772485800001</v>
      </c>
      <c r="L150" s="124"/>
    </row>
    <row r="151" spans="1:12" ht="14.4" customHeight="1" thickBot="1" x14ac:dyDescent="0.35">
      <c r="A151" s="384" t="s">
        <v>391</v>
      </c>
      <c r="B151" s="361">
        <v>1.6508332509050001</v>
      </c>
      <c r="C151" s="361">
        <v>0</v>
      </c>
      <c r="D151" s="362">
        <v>-1.6508332509050001</v>
      </c>
      <c r="E151" s="363">
        <v>0</v>
      </c>
      <c r="F151" s="361">
        <v>0</v>
      </c>
      <c r="G151" s="362">
        <v>0</v>
      </c>
      <c r="H151" s="364">
        <v>0</v>
      </c>
      <c r="I151" s="361">
        <v>1.8345</v>
      </c>
      <c r="J151" s="362">
        <v>1.8345</v>
      </c>
      <c r="K151" s="372" t="s">
        <v>265</v>
      </c>
      <c r="L151" s="124"/>
    </row>
    <row r="152" spans="1:12" ht="14.4" customHeight="1" thickBot="1" x14ac:dyDescent="0.35">
      <c r="A152" s="383" t="s">
        <v>392</v>
      </c>
      <c r="B152" s="366">
        <v>0</v>
      </c>
      <c r="C152" s="366">
        <v>73.345219999999998</v>
      </c>
      <c r="D152" s="367">
        <v>73.345219999999998</v>
      </c>
      <c r="E152" s="368" t="s">
        <v>248</v>
      </c>
      <c r="F152" s="366">
        <v>84.000000000021004</v>
      </c>
      <c r="G152" s="367">
        <v>49.000000000012001</v>
      </c>
      <c r="H152" s="369">
        <v>0</v>
      </c>
      <c r="I152" s="366">
        <v>30.40924</v>
      </c>
      <c r="J152" s="367">
        <v>-18.590760000012001</v>
      </c>
      <c r="K152" s="374">
        <v>0.362014761904</v>
      </c>
      <c r="L152" s="124"/>
    </row>
    <row r="153" spans="1:12" ht="14.4" customHeight="1" thickBot="1" x14ac:dyDescent="0.35">
      <c r="A153" s="384" t="s">
        <v>393</v>
      </c>
      <c r="B153" s="361">
        <v>0</v>
      </c>
      <c r="C153" s="361">
        <v>73.345219999999998</v>
      </c>
      <c r="D153" s="362">
        <v>73.345219999999998</v>
      </c>
      <c r="E153" s="371" t="s">
        <v>248</v>
      </c>
      <c r="F153" s="361">
        <v>84.000000000021004</v>
      </c>
      <c r="G153" s="362">
        <v>49.000000000012001</v>
      </c>
      <c r="H153" s="364">
        <v>0</v>
      </c>
      <c r="I153" s="361">
        <v>30.40924</v>
      </c>
      <c r="J153" s="362">
        <v>-18.590760000012001</v>
      </c>
      <c r="K153" s="365">
        <v>0.362014761904</v>
      </c>
      <c r="L153" s="124"/>
    </row>
    <row r="154" spans="1:12" ht="14.4" customHeight="1" thickBot="1" x14ac:dyDescent="0.35">
      <c r="A154" s="383" t="s">
        <v>394</v>
      </c>
      <c r="B154" s="366">
        <v>10.999926537261</v>
      </c>
      <c r="C154" s="366">
        <v>31.308630000000001</v>
      </c>
      <c r="D154" s="367">
        <v>20.308703462737999</v>
      </c>
      <c r="E154" s="373">
        <v>2.8462580994460001</v>
      </c>
      <c r="F154" s="366">
        <v>79.000000000019995</v>
      </c>
      <c r="G154" s="367">
        <v>46.083333333345003</v>
      </c>
      <c r="H154" s="369">
        <v>0</v>
      </c>
      <c r="I154" s="366">
        <v>14.367800000000001</v>
      </c>
      <c r="J154" s="367">
        <v>-31.715533333345</v>
      </c>
      <c r="K154" s="374">
        <v>0.18187088607499999</v>
      </c>
      <c r="L154" s="124"/>
    </row>
    <row r="155" spans="1:12" ht="14.4" customHeight="1" thickBot="1" x14ac:dyDescent="0.35">
      <c r="A155" s="384" t="s">
        <v>395</v>
      </c>
      <c r="B155" s="361">
        <v>10.999926537261</v>
      </c>
      <c r="C155" s="361">
        <v>6.0629999999999997</v>
      </c>
      <c r="D155" s="362">
        <v>-4.9369265372609998</v>
      </c>
      <c r="E155" s="363">
        <v>0.55118549923600002</v>
      </c>
      <c r="F155" s="361">
        <v>8.0000000000020002</v>
      </c>
      <c r="G155" s="362">
        <v>4.666666666667</v>
      </c>
      <c r="H155" s="364">
        <v>0</v>
      </c>
      <c r="I155" s="361">
        <v>0</v>
      </c>
      <c r="J155" s="362">
        <v>-4.666666666667</v>
      </c>
      <c r="K155" s="365">
        <v>0</v>
      </c>
      <c r="L155" s="124"/>
    </row>
    <row r="156" spans="1:12" ht="14.4" customHeight="1" thickBot="1" x14ac:dyDescent="0.35">
      <c r="A156" s="384" t="s">
        <v>396</v>
      </c>
      <c r="B156" s="361">
        <v>0</v>
      </c>
      <c r="C156" s="361">
        <v>25.245629999999998</v>
      </c>
      <c r="D156" s="362">
        <v>25.245629999999998</v>
      </c>
      <c r="E156" s="371" t="s">
        <v>248</v>
      </c>
      <c r="F156" s="361">
        <v>71.000000000018005</v>
      </c>
      <c r="G156" s="362">
        <v>41.416666666677003</v>
      </c>
      <c r="H156" s="364">
        <v>0</v>
      </c>
      <c r="I156" s="361">
        <v>14.367800000000001</v>
      </c>
      <c r="J156" s="362">
        <v>-27.048866666677</v>
      </c>
      <c r="K156" s="365">
        <v>0.20236338028100001</v>
      </c>
      <c r="L156" s="124"/>
    </row>
    <row r="157" spans="1:12" ht="14.4" customHeight="1" thickBot="1" x14ac:dyDescent="0.35">
      <c r="A157" s="383" t="s">
        <v>397</v>
      </c>
      <c r="B157" s="366">
        <v>65764</v>
      </c>
      <c r="C157" s="366">
        <v>71996.786569999997</v>
      </c>
      <c r="D157" s="367">
        <v>6232.7865699999702</v>
      </c>
      <c r="E157" s="373">
        <v>1.0947750527639999</v>
      </c>
      <c r="F157" s="366">
        <v>76208.000000019907</v>
      </c>
      <c r="G157" s="367">
        <v>44454.666666678298</v>
      </c>
      <c r="H157" s="369">
        <v>6988.8063400000001</v>
      </c>
      <c r="I157" s="366">
        <v>45195.993000000002</v>
      </c>
      <c r="J157" s="367">
        <v>741.32633332171804</v>
      </c>
      <c r="K157" s="374">
        <v>0.593061004093</v>
      </c>
      <c r="L157" s="124"/>
    </row>
    <row r="158" spans="1:12" ht="14.4" customHeight="1" thickBot="1" x14ac:dyDescent="0.35">
      <c r="A158" s="384" t="s">
        <v>398</v>
      </c>
      <c r="B158" s="361">
        <v>24408</v>
      </c>
      <c r="C158" s="361">
        <v>25220.82835</v>
      </c>
      <c r="D158" s="362">
        <v>812.82834999998204</v>
      </c>
      <c r="E158" s="363">
        <v>1.033301718698</v>
      </c>
      <c r="F158" s="361">
        <v>28716.000000007502</v>
      </c>
      <c r="G158" s="362">
        <v>16751.000000004398</v>
      </c>
      <c r="H158" s="364">
        <v>2354.30024</v>
      </c>
      <c r="I158" s="361">
        <v>14372.098389999999</v>
      </c>
      <c r="J158" s="362">
        <v>-2378.90161000437</v>
      </c>
      <c r="K158" s="365">
        <v>0.50049095939499999</v>
      </c>
      <c r="L158" s="124"/>
    </row>
    <row r="159" spans="1:12" ht="14.4" customHeight="1" thickBot="1" x14ac:dyDescent="0.35">
      <c r="A159" s="384" t="s">
        <v>399</v>
      </c>
      <c r="B159" s="361">
        <v>41356</v>
      </c>
      <c r="C159" s="361">
        <v>46775.95822</v>
      </c>
      <c r="D159" s="362">
        <v>5419.9582199999904</v>
      </c>
      <c r="E159" s="363">
        <v>1.131056151948</v>
      </c>
      <c r="F159" s="361">
        <v>47492.000000012398</v>
      </c>
      <c r="G159" s="362">
        <v>27703.6666666739</v>
      </c>
      <c r="H159" s="364">
        <v>4634.5060999999996</v>
      </c>
      <c r="I159" s="361">
        <v>30823.894609999999</v>
      </c>
      <c r="J159" s="362">
        <v>3120.2279433260801</v>
      </c>
      <c r="K159" s="365">
        <v>0.64903340794200004</v>
      </c>
      <c r="L159" s="124"/>
    </row>
    <row r="160" spans="1:12" ht="14.4" customHeight="1" thickBot="1" x14ac:dyDescent="0.35">
      <c r="A160" s="383" t="s">
        <v>400</v>
      </c>
      <c r="B160" s="366">
        <v>0</v>
      </c>
      <c r="C160" s="366">
        <v>3839.0400399999999</v>
      </c>
      <c r="D160" s="367">
        <v>3839.0400399999999</v>
      </c>
      <c r="E160" s="368" t="s">
        <v>248</v>
      </c>
      <c r="F160" s="366">
        <v>0</v>
      </c>
      <c r="G160" s="367">
        <v>0</v>
      </c>
      <c r="H160" s="369">
        <v>903.68032000000005</v>
      </c>
      <c r="I160" s="366">
        <v>4071.07645</v>
      </c>
      <c r="J160" s="367">
        <v>4071.07645</v>
      </c>
      <c r="K160" s="370" t="s">
        <v>248</v>
      </c>
      <c r="L160" s="124"/>
    </row>
    <row r="161" spans="1:12" ht="14.4" customHeight="1" thickBot="1" x14ac:dyDescent="0.35">
      <c r="A161" s="384" t="s">
        <v>401</v>
      </c>
      <c r="B161" s="361">
        <v>0</v>
      </c>
      <c r="C161" s="361">
        <v>170.80765</v>
      </c>
      <c r="D161" s="362">
        <v>170.80765</v>
      </c>
      <c r="E161" s="371" t="s">
        <v>248</v>
      </c>
      <c r="F161" s="361">
        <v>0</v>
      </c>
      <c r="G161" s="362">
        <v>0</v>
      </c>
      <c r="H161" s="364">
        <v>0</v>
      </c>
      <c r="I161" s="361">
        <v>635.91663000000005</v>
      </c>
      <c r="J161" s="362">
        <v>635.91663000000005</v>
      </c>
      <c r="K161" s="372" t="s">
        <v>248</v>
      </c>
      <c r="L161" s="124"/>
    </row>
    <row r="162" spans="1:12" ht="14.4" customHeight="1" thickBot="1" x14ac:dyDescent="0.35">
      <c r="A162" s="384" t="s">
        <v>402</v>
      </c>
      <c r="B162" s="361">
        <v>0</v>
      </c>
      <c r="C162" s="361">
        <v>3668.2323900000001</v>
      </c>
      <c r="D162" s="362">
        <v>3668.2323900000001</v>
      </c>
      <c r="E162" s="371" t="s">
        <v>248</v>
      </c>
      <c r="F162" s="361">
        <v>0</v>
      </c>
      <c r="G162" s="362">
        <v>0</v>
      </c>
      <c r="H162" s="364">
        <v>903.68032000000005</v>
      </c>
      <c r="I162" s="361">
        <v>3435.1598199999999</v>
      </c>
      <c r="J162" s="362">
        <v>3435.1598199999999</v>
      </c>
      <c r="K162" s="372" t="s">
        <v>248</v>
      </c>
      <c r="L162" s="124"/>
    </row>
    <row r="163" spans="1:12" ht="14.4" customHeight="1" thickBot="1" x14ac:dyDescent="0.35">
      <c r="A163" s="381" t="s">
        <v>403</v>
      </c>
      <c r="B163" s="361">
        <v>8.2909530012739996</v>
      </c>
      <c r="C163" s="361">
        <v>20.25628</v>
      </c>
      <c r="D163" s="362">
        <v>11.965326998725001</v>
      </c>
      <c r="E163" s="363">
        <v>2.443178727087</v>
      </c>
      <c r="F163" s="361">
        <v>1.3263418132789999</v>
      </c>
      <c r="G163" s="362">
        <v>0.77369939107899999</v>
      </c>
      <c r="H163" s="364">
        <v>26.49</v>
      </c>
      <c r="I163" s="361">
        <v>27.069019999999998</v>
      </c>
      <c r="J163" s="362">
        <v>26.295320608920001</v>
      </c>
      <c r="K163" s="365">
        <v>20.408781302813999</v>
      </c>
      <c r="L163" s="124"/>
    </row>
    <row r="164" spans="1:12" ht="14.4" customHeight="1" thickBot="1" x14ac:dyDescent="0.35">
      <c r="A164" s="387" t="s">
        <v>404</v>
      </c>
      <c r="B164" s="366">
        <v>8.2909530012739996</v>
      </c>
      <c r="C164" s="366">
        <v>20.25628</v>
      </c>
      <c r="D164" s="367">
        <v>11.965326998725001</v>
      </c>
      <c r="E164" s="373">
        <v>2.443178727087</v>
      </c>
      <c r="F164" s="366">
        <v>1.3263418132789999</v>
      </c>
      <c r="G164" s="367">
        <v>0.77369939107899999</v>
      </c>
      <c r="H164" s="369">
        <v>26.49</v>
      </c>
      <c r="I164" s="366">
        <v>27.069019999999998</v>
      </c>
      <c r="J164" s="367">
        <v>26.295320608920001</v>
      </c>
      <c r="K164" s="374">
        <v>20.408781302813999</v>
      </c>
      <c r="L164" s="124"/>
    </row>
    <row r="165" spans="1:12" ht="14.4" customHeight="1" thickBot="1" x14ac:dyDescent="0.35">
      <c r="A165" s="383" t="s">
        <v>405</v>
      </c>
      <c r="B165" s="366">
        <v>0</v>
      </c>
      <c r="C165" s="366">
        <v>18.809979999999999</v>
      </c>
      <c r="D165" s="367">
        <v>18.809979999999999</v>
      </c>
      <c r="E165" s="368" t="s">
        <v>248</v>
      </c>
      <c r="F165" s="366">
        <v>0</v>
      </c>
      <c r="G165" s="367">
        <v>0</v>
      </c>
      <c r="H165" s="369">
        <v>26.49</v>
      </c>
      <c r="I165" s="366">
        <v>26.490500000000001</v>
      </c>
      <c r="J165" s="367">
        <v>26.490500000000001</v>
      </c>
      <c r="K165" s="370" t="s">
        <v>248</v>
      </c>
      <c r="L165" s="124"/>
    </row>
    <row r="166" spans="1:12" ht="14.4" customHeight="1" thickBot="1" x14ac:dyDescent="0.35">
      <c r="A166" s="384" t="s">
        <v>406</v>
      </c>
      <c r="B166" s="361">
        <v>0</v>
      </c>
      <c r="C166" s="361">
        <v>-2.0000000000000002E-5</v>
      </c>
      <c r="D166" s="362">
        <v>-2.0000000000000002E-5</v>
      </c>
      <c r="E166" s="371" t="s">
        <v>248</v>
      </c>
      <c r="F166" s="361">
        <v>0</v>
      </c>
      <c r="G166" s="362">
        <v>0</v>
      </c>
      <c r="H166" s="364">
        <v>0</v>
      </c>
      <c r="I166" s="361">
        <v>5.0000000000000001E-4</v>
      </c>
      <c r="J166" s="362">
        <v>5.0000000000000001E-4</v>
      </c>
      <c r="K166" s="372" t="s">
        <v>248</v>
      </c>
      <c r="L166" s="124"/>
    </row>
    <row r="167" spans="1:12" ht="14.4" customHeight="1" thickBot="1" x14ac:dyDescent="0.35">
      <c r="A167" s="384" t="s">
        <v>407</v>
      </c>
      <c r="B167" s="361">
        <v>0</v>
      </c>
      <c r="C167" s="361">
        <v>18.809999999999999</v>
      </c>
      <c r="D167" s="362">
        <v>18.809999999999999</v>
      </c>
      <c r="E167" s="371" t="s">
        <v>248</v>
      </c>
      <c r="F167" s="361">
        <v>0</v>
      </c>
      <c r="G167" s="362">
        <v>0</v>
      </c>
      <c r="H167" s="364">
        <v>26.49</v>
      </c>
      <c r="I167" s="361">
        <v>26.49</v>
      </c>
      <c r="J167" s="362">
        <v>26.49</v>
      </c>
      <c r="K167" s="372" t="s">
        <v>248</v>
      </c>
      <c r="L167" s="124"/>
    </row>
    <row r="168" spans="1:12" ht="14.4" customHeight="1" thickBot="1" x14ac:dyDescent="0.35">
      <c r="A168" s="383" t="s">
        <v>408</v>
      </c>
      <c r="B168" s="366">
        <v>8.2909530012739996</v>
      </c>
      <c r="C168" s="366">
        <v>1.4462999999999999</v>
      </c>
      <c r="D168" s="367">
        <v>-6.8446530012739997</v>
      </c>
      <c r="E168" s="373">
        <v>0.17444315505999999</v>
      </c>
      <c r="F168" s="366">
        <v>1.3263418132789999</v>
      </c>
      <c r="G168" s="367">
        <v>0.77369939107899999</v>
      </c>
      <c r="H168" s="369">
        <v>0</v>
      </c>
      <c r="I168" s="366">
        <v>0.57852000000000003</v>
      </c>
      <c r="J168" s="367">
        <v>-0.19517939107900001</v>
      </c>
      <c r="K168" s="374">
        <v>0.43617715599899998</v>
      </c>
      <c r="L168" s="124"/>
    </row>
    <row r="169" spans="1:12" ht="14.4" customHeight="1" thickBot="1" x14ac:dyDescent="0.35">
      <c r="A169" s="384" t="s">
        <v>409</v>
      </c>
      <c r="B169" s="361">
        <v>8.2909530012739996</v>
      </c>
      <c r="C169" s="361">
        <v>1.4462999999999999</v>
      </c>
      <c r="D169" s="362">
        <v>-6.8446530012739997</v>
      </c>
      <c r="E169" s="363">
        <v>0.17444315505999999</v>
      </c>
      <c r="F169" s="361">
        <v>1.3263418132789999</v>
      </c>
      <c r="G169" s="362">
        <v>0.77369939107899999</v>
      </c>
      <c r="H169" s="364">
        <v>0</v>
      </c>
      <c r="I169" s="361">
        <v>0.57852000000000003</v>
      </c>
      <c r="J169" s="362">
        <v>-0.19517939107900001</v>
      </c>
      <c r="K169" s="365">
        <v>0.43617715599899998</v>
      </c>
      <c r="L169" s="124"/>
    </row>
    <row r="170" spans="1:12" ht="14.4" customHeight="1" thickBot="1" x14ac:dyDescent="0.35">
      <c r="A170" s="381" t="s">
        <v>410</v>
      </c>
      <c r="B170" s="361">
        <v>0</v>
      </c>
      <c r="C170" s="361">
        <v>167.05795000000001</v>
      </c>
      <c r="D170" s="362">
        <v>167.05795000000001</v>
      </c>
      <c r="E170" s="371" t="s">
        <v>265</v>
      </c>
      <c r="F170" s="361">
        <v>0</v>
      </c>
      <c r="G170" s="362">
        <v>0</v>
      </c>
      <c r="H170" s="364">
        <v>0</v>
      </c>
      <c r="I170" s="361">
        <v>0</v>
      </c>
      <c r="J170" s="362">
        <v>0</v>
      </c>
      <c r="K170" s="365">
        <v>0</v>
      </c>
      <c r="L170" s="124"/>
    </row>
    <row r="171" spans="1:12" ht="14.4" customHeight="1" thickBot="1" x14ac:dyDescent="0.35">
      <c r="A171" s="387" t="s">
        <v>411</v>
      </c>
      <c r="B171" s="366">
        <v>0</v>
      </c>
      <c r="C171" s="366">
        <v>167.05795000000001</v>
      </c>
      <c r="D171" s="367">
        <v>167.05795000000001</v>
      </c>
      <c r="E171" s="368" t="s">
        <v>265</v>
      </c>
      <c r="F171" s="366">
        <v>0</v>
      </c>
      <c r="G171" s="367">
        <v>0</v>
      </c>
      <c r="H171" s="369">
        <v>0</v>
      </c>
      <c r="I171" s="366">
        <v>0</v>
      </c>
      <c r="J171" s="367">
        <v>0</v>
      </c>
      <c r="K171" s="374">
        <v>0</v>
      </c>
      <c r="L171" s="124"/>
    </row>
    <row r="172" spans="1:12" ht="14.4" customHeight="1" thickBot="1" x14ac:dyDescent="0.35">
      <c r="A172" s="383" t="s">
        <v>412</v>
      </c>
      <c r="B172" s="366">
        <v>0</v>
      </c>
      <c r="C172" s="366">
        <v>167.05795000000001</v>
      </c>
      <c r="D172" s="367">
        <v>167.05795000000001</v>
      </c>
      <c r="E172" s="368" t="s">
        <v>265</v>
      </c>
      <c r="F172" s="366">
        <v>0</v>
      </c>
      <c r="G172" s="367">
        <v>0</v>
      </c>
      <c r="H172" s="369">
        <v>0</v>
      </c>
      <c r="I172" s="366">
        <v>0</v>
      </c>
      <c r="J172" s="367">
        <v>0</v>
      </c>
      <c r="K172" s="374">
        <v>0</v>
      </c>
      <c r="L172" s="124"/>
    </row>
    <row r="173" spans="1:12" ht="14.4" customHeight="1" thickBot="1" x14ac:dyDescent="0.35">
      <c r="A173" s="384" t="s">
        <v>413</v>
      </c>
      <c r="B173" s="361">
        <v>0</v>
      </c>
      <c r="C173" s="361">
        <v>167.05795000000001</v>
      </c>
      <c r="D173" s="362">
        <v>167.05795000000001</v>
      </c>
      <c r="E173" s="371" t="s">
        <v>265</v>
      </c>
      <c r="F173" s="361">
        <v>0</v>
      </c>
      <c r="G173" s="362">
        <v>0</v>
      </c>
      <c r="H173" s="364">
        <v>0</v>
      </c>
      <c r="I173" s="361">
        <v>0</v>
      </c>
      <c r="J173" s="362">
        <v>0</v>
      </c>
      <c r="K173" s="365">
        <v>0</v>
      </c>
      <c r="L173" s="124"/>
    </row>
    <row r="174" spans="1:12" ht="14.4" customHeight="1" thickBot="1" x14ac:dyDescent="0.35">
      <c r="A174" s="380" t="s">
        <v>414</v>
      </c>
      <c r="B174" s="361">
        <v>2302.0076552310702</v>
      </c>
      <c r="C174" s="361">
        <v>2368.72165</v>
      </c>
      <c r="D174" s="362">
        <v>66.713994768925005</v>
      </c>
      <c r="E174" s="363">
        <v>1.0289807875379999</v>
      </c>
      <c r="F174" s="361">
        <v>2436.3197954949501</v>
      </c>
      <c r="G174" s="362">
        <v>1421.18654737205</v>
      </c>
      <c r="H174" s="364">
        <v>272.16750999999999</v>
      </c>
      <c r="I174" s="361">
        <v>1501.6208099999999</v>
      </c>
      <c r="J174" s="362">
        <v>80.434262627947007</v>
      </c>
      <c r="K174" s="365">
        <v>0.61634799042999999</v>
      </c>
      <c r="L174" s="124"/>
    </row>
    <row r="175" spans="1:12" ht="14.4" customHeight="1" thickBot="1" x14ac:dyDescent="0.35">
      <c r="A175" s="385" t="s">
        <v>415</v>
      </c>
      <c r="B175" s="366">
        <v>2302.0076552310702</v>
      </c>
      <c r="C175" s="366">
        <v>2368.72165</v>
      </c>
      <c r="D175" s="367">
        <v>66.713994768925005</v>
      </c>
      <c r="E175" s="373">
        <v>1.0289807875379999</v>
      </c>
      <c r="F175" s="366">
        <v>2436.3197954949501</v>
      </c>
      <c r="G175" s="367">
        <v>1421.18654737205</v>
      </c>
      <c r="H175" s="369">
        <v>272.16750999999999</v>
      </c>
      <c r="I175" s="366">
        <v>1501.6208099999999</v>
      </c>
      <c r="J175" s="367">
        <v>80.434262627947007</v>
      </c>
      <c r="K175" s="374">
        <v>0.61634799042999999</v>
      </c>
      <c r="L175" s="124"/>
    </row>
    <row r="176" spans="1:12" ht="14.4" customHeight="1" thickBot="1" x14ac:dyDescent="0.35">
      <c r="A176" s="387" t="s">
        <v>40</v>
      </c>
      <c r="B176" s="366">
        <v>2302.0076552310702</v>
      </c>
      <c r="C176" s="366">
        <v>2368.72165</v>
      </c>
      <c r="D176" s="367">
        <v>66.713994768925005</v>
      </c>
      <c r="E176" s="373">
        <v>1.0289807875379999</v>
      </c>
      <c r="F176" s="366">
        <v>2436.3197954949501</v>
      </c>
      <c r="G176" s="367">
        <v>1421.18654737205</v>
      </c>
      <c r="H176" s="369">
        <v>272.16750999999999</v>
      </c>
      <c r="I176" s="366">
        <v>1501.6208099999999</v>
      </c>
      <c r="J176" s="367">
        <v>80.434262627947007</v>
      </c>
      <c r="K176" s="374">
        <v>0.61634799042999999</v>
      </c>
      <c r="L176" s="124"/>
    </row>
    <row r="177" spans="1:12" ht="14.4" customHeight="1" thickBot="1" x14ac:dyDescent="0.35">
      <c r="A177" s="383" t="s">
        <v>416</v>
      </c>
      <c r="B177" s="366">
        <v>8</v>
      </c>
      <c r="C177" s="366">
        <v>10.692</v>
      </c>
      <c r="D177" s="367">
        <v>2.6920000000000002</v>
      </c>
      <c r="E177" s="373">
        <v>1.3365</v>
      </c>
      <c r="F177" s="366">
        <v>11.57376027786</v>
      </c>
      <c r="G177" s="367">
        <v>6.7513601620849997</v>
      </c>
      <c r="H177" s="369">
        <v>1.0449999999999999</v>
      </c>
      <c r="I177" s="366">
        <v>7.3150000000000004</v>
      </c>
      <c r="J177" s="367">
        <v>0.56363983791399996</v>
      </c>
      <c r="K177" s="374">
        <v>0.63203313567700004</v>
      </c>
      <c r="L177" s="124"/>
    </row>
    <row r="178" spans="1:12" ht="14.4" customHeight="1" thickBot="1" x14ac:dyDescent="0.35">
      <c r="A178" s="384" t="s">
        <v>417</v>
      </c>
      <c r="B178" s="361">
        <v>8</v>
      </c>
      <c r="C178" s="361">
        <v>10.692</v>
      </c>
      <c r="D178" s="362">
        <v>2.6920000000000002</v>
      </c>
      <c r="E178" s="363">
        <v>1.3365</v>
      </c>
      <c r="F178" s="361">
        <v>11.57376027786</v>
      </c>
      <c r="G178" s="362">
        <v>6.7513601620849997</v>
      </c>
      <c r="H178" s="364">
        <v>1.0449999999999999</v>
      </c>
      <c r="I178" s="361">
        <v>7.3150000000000004</v>
      </c>
      <c r="J178" s="362">
        <v>0.56363983791399996</v>
      </c>
      <c r="K178" s="365">
        <v>0.63203313567700004</v>
      </c>
      <c r="L178" s="124"/>
    </row>
    <row r="179" spans="1:12" ht="14.4" customHeight="1" thickBot="1" x14ac:dyDescent="0.35">
      <c r="A179" s="383" t="s">
        <v>418</v>
      </c>
      <c r="B179" s="366">
        <v>54.007655231073997</v>
      </c>
      <c r="C179" s="366">
        <v>48.200380000000003</v>
      </c>
      <c r="D179" s="367">
        <v>-5.8072752310739997</v>
      </c>
      <c r="E179" s="373">
        <v>0.89247310948299996</v>
      </c>
      <c r="F179" s="366">
        <v>71.239389203385002</v>
      </c>
      <c r="G179" s="367">
        <v>41.556310368641</v>
      </c>
      <c r="H179" s="369">
        <v>2.0586000000000002</v>
      </c>
      <c r="I179" s="366">
        <v>24.639500000000002</v>
      </c>
      <c r="J179" s="367">
        <v>-16.916810368640999</v>
      </c>
      <c r="K179" s="374">
        <v>0.345869051875</v>
      </c>
      <c r="L179" s="124"/>
    </row>
    <row r="180" spans="1:12" ht="14.4" customHeight="1" thickBot="1" x14ac:dyDescent="0.35">
      <c r="A180" s="384" t="s">
        <v>419</v>
      </c>
      <c r="B180" s="361">
        <v>54.007655231073997</v>
      </c>
      <c r="C180" s="361">
        <v>48.200380000000003</v>
      </c>
      <c r="D180" s="362">
        <v>-5.8072752310739997</v>
      </c>
      <c r="E180" s="363">
        <v>0.89247310948299996</v>
      </c>
      <c r="F180" s="361">
        <v>0</v>
      </c>
      <c r="G180" s="362">
        <v>0</v>
      </c>
      <c r="H180" s="364">
        <v>0</v>
      </c>
      <c r="I180" s="361">
        <v>1.7763568394002501E-14</v>
      </c>
      <c r="J180" s="362">
        <v>1.7763568394002501E-14</v>
      </c>
      <c r="K180" s="372" t="s">
        <v>248</v>
      </c>
      <c r="L180" s="124"/>
    </row>
    <row r="181" spans="1:12" ht="14.4" customHeight="1" thickBot="1" x14ac:dyDescent="0.35">
      <c r="A181" s="384" t="s">
        <v>420</v>
      </c>
      <c r="B181" s="361">
        <v>0</v>
      </c>
      <c r="C181" s="361">
        <v>0</v>
      </c>
      <c r="D181" s="362">
        <v>0</v>
      </c>
      <c r="E181" s="363">
        <v>1</v>
      </c>
      <c r="F181" s="361">
        <v>1.2942322681209999</v>
      </c>
      <c r="G181" s="362">
        <v>0.75496882307000002</v>
      </c>
      <c r="H181" s="364">
        <v>1.32</v>
      </c>
      <c r="I181" s="361">
        <v>1.6279999999999999</v>
      </c>
      <c r="J181" s="362">
        <v>0.87303117692900001</v>
      </c>
      <c r="K181" s="365">
        <v>1.257888587774</v>
      </c>
      <c r="L181" s="124"/>
    </row>
    <row r="182" spans="1:12" ht="14.4" customHeight="1" thickBot="1" x14ac:dyDescent="0.35">
      <c r="A182" s="384" t="s">
        <v>421</v>
      </c>
      <c r="B182" s="361">
        <v>0</v>
      </c>
      <c r="C182" s="361">
        <v>0</v>
      </c>
      <c r="D182" s="362">
        <v>0</v>
      </c>
      <c r="E182" s="363">
        <v>1</v>
      </c>
      <c r="F182" s="361">
        <v>48.727534148094001</v>
      </c>
      <c r="G182" s="362">
        <v>28.424394919722001</v>
      </c>
      <c r="H182" s="364">
        <v>0.4446</v>
      </c>
      <c r="I182" s="361">
        <v>15.7615</v>
      </c>
      <c r="J182" s="362">
        <v>-12.662894919722</v>
      </c>
      <c r="K182" s="365">
        <v>0.32346188403600001</v>
      </c>
      <c r="L182" s="124"/>
    </row>
    <row r="183" spans="1:12" ht="14.4" customHeight="1" thickBot="1" x14ac:dyDescent="0.35">
      <c r="A183" s="384" t="s">
        <v>422</v>
      </c>
      <c r="B183" s="361">
        <v>0</v>
      </c>
      <c r="C183" s="361">
        <v>0</v>
      </c>
      <c r="D183" s="362">
        <v>0</v>
      </c>
      <c r="E183" s="363">
        <v>1</v>
      </c>
      <c r="F183" s="361">
        <v>21.217622787168001</v>
      </c>
      <c r="G183" s="362">
        <v>12.376946625847999</v>
      </c>
      <c r="H183" s="364">
        <v>0.29399999999999998</v>
      </c>
      <c r="I183" s="361">
        <v>7.25</v>
      </c>
      <c r="J183" s="362">
        <v>-5.1269466258480003</v>
      </c>
      <c r="K183" s="365">
        <v>0.34169709173899998</v>
      </c>
      <c r="L183" s="124"/>
    </row>
    <row r="184" spans="1:12" ht="14.4" customHeight="1" thickBot="1" x14ac:dyDescent="0.35">
      <c r="A184" s="383" t="s">
        <v>423</v>
      </c>
      <c r="B184" s="366">
        <v>37</v>
      </c>
      <c r="C184" s="366">
        <v>56.491860000000003</v>
      </c>
      <c r="D184" s="367">
        <v>19.491859999999999</v>
      </c>
      <c r="E184" s="373">
        <v>1.526807027027</v>
      </c>
      <c r="F184" s="366">
        <v>55.656944021287003</v>
      </c>
      <c r="G184" s="367">
        <v>32.466550679084001</v>
      </c>
      <c r="H184" s="369">
        <v>5.0231000000000003</v>
      </c>
      <c r="I184" s="366">
        <v>31.148060000000001</v>
      </c>
      <c r="J184" s="367">
        <v>-1.3184906790840001</v>
      </c>
      <c r="K184" s="374">
        <v>0.559643734447</v>
      </c>
      <c r="L184" s="124"/>
    </row>
    <row r="185" spans="1:12" ht="14.4" customHeight="1" thickBot="1" x14ac:dyDescent="0.35">
      <c r="A185" s="384" t="s">
        <v>424</v>
      </c>
      <c r="B185" s="361">
        <v>37</v>
      </c>
      <c r="C185" s="361">
        <v>56.491860000000003</v>
      </c>
      <c r="D185" s="362">
        <v>19.491859999999999</v>
      </c>
      <c r="E185" s="363">
        <v>1.526807027027</v>
      </c>
      <c r="F185" s="361">
        <v>55.656944021287003</v>
      </c>
      <c r="G185" s="362">
        <v>32.466550679084001</v>
      </c>
      <c r="H185" s="364">
        <v>5.0231000000000003</v>
      </c>
      <c r="I185" s="361">
        <v>31.148060000000001</v>
      </c>
      <c r="J185" s="362">
        <v>-1.3184906790840001</v>
      </c>
      <c r="K185" s="365">
        <v>0.559643734447</v>
      </c>
      <c r="L185" s="124"/>
    </row>
    <row r="186" spans="1:12" ht="14.4" customHeight="1" thickBot="1" x14ac:dyDescent="0.35">
      <c r="A186" s="383" t="s">
        <v>425</v>
      </c>
      <c r="B186" s="366">
        <v>747</v>
      </c>
      <c r="C186" s="366">
        <v>655.04818</v>
      </c>
      <c r="D186" s="367">
        <v>-91.951819999999998</v>
      </c>
      <c r="E186" s="373">
        <v>0.87690519410900003</v>
      </c>
      <c r="F186" s="366">
        <v>938</v>
      </c>
      <c r="G186" s="367">
        <v>547.16666666666697</v>
      </c>
      <c r="H186" s="369">
        <v>72.123530000000002</v>
      </c>
      <c r="I186" s="366">
        <v>474.32114000000098</v>
      </c>
      <c r="J186" s="367">
        <v>-72.845526666666004</v>
      </c>
      <c r="K186" s="374">
        <v>0.50567285714200005</v>
      </c>
      <c r="L186" s="124"/>
    </row>
    <row r="187" spans="1:12" ht="14.4" customHeight="1" thickBot="1" x14ac:dyDescent="0.35">
      <c r="A187" s="384" t="s">
        <v>426</v>
      </c>
      <c r="B187" s="361">
        <v>747</v>
      </c>
      <c r="C187" s="361">
        <v>655.04818</v>
      </c>
      <c r="D187" s="362">
        <v>-91.951819999999998</v>
      </c>
      <c r="E187" s="363">
        <v>0.87690519410900003</v>
      </c>
      <c r="F187" s="361">
        <v>938</v>
      </c>
      <c r="G187" s="362">
        <v>547.16666666666697</v>
      </c>
      <c r="H187" s="364">
        <v>72.123530000000002</v>
      </c>
      <c r="I187" s="361">
        <v>474.32114000000098</v>
      </c>
      <c r="J187" s="362">
        <v>-72.845526666666004</v>
      </c>
      <c r="K187" s="365">
        <v>0.50567285714200005</v>
      </c>
      <c r="L187" s="124"/>
    </row>
    <row r="188" spans="1:12" ht="14.4" customHeight="1" thickBot="1" x14ac:dyDescent="0.35">
      <c r="A188" s="383" t="s">
        <v>427</v>
      </c>
      <c r="B188" s="366">
        <v>0</v>
      </c>
      <c r="C188" s="366">
        <v>0.09</v>
      </c>
      <c r="D188" s="367">
        <v>0.09</v>
      </c>
      <c r="E188" s="368" t="s">
        <v>265</v>
      </c>
      <c r="F188" s="366">
        <v>0</v>
      </c>
      <c r="G188" s="367">
        <v>0</v>
      </c>
      <c r="H188" s="369">
        <v>0</v>
      </c>
      <c r="I188" s="366">
        <v>2.86E-2</v>
      </c>
      <c r="J188" s="367">
        <v>2.86E-2</v>
      </c>
      <c r="K188" s="370" t="s">
        <v>248</v>
      </c>
      <c r="L188" s="124"/>
    </row>
    <row r="189" spans="1:12" ht="14.4" customHeight="1" thickBot="1" x14ac:dyDescent="0.35">
      <c r="A189" s="384" t="s">
        <v>428</v>
      </c>
      <c r="B189" s="361">
        <v>0</v>
      </c>
      <c r="C189" s="361">
        <v>0.09</v>
      </c>
      <c r="D189" s="362">
        <v>0.09</v>
      </c>
      <c r="E189" s="371" t="s">
        <v>265</v>
      </c>
      <c r="F189" s="361">
        <v>0</v>
      </c>
      <c r="G189" s="362">
        <v>0</v>
      </c>
      <c r="H189" s="364">
        <v>0</v>
      </c>
      <c r="I189" s="361">
        <v>2.86E-2</v>
      </c>
      <c r="J189" s="362">
        <v>2.86E-2</v>
      </c>
      <c r="K189" s="372" t="s">
        <v>248</v>
      </c>
      <c r="L189" s="124"/>
    </row>
    <row r="190" spans="1:12" ht="14.4" customHeight="1" thickBot="1" x14ac:dyDescent="0.35">
      <c r="A190" s="383" t="s">
        <v>429</v>
      </c>
      <c r="B190" s="366">
        <v>1456</v>
      </c>
      <c r="C190" s="366">
        <v>1598.1992299999999</v>
      </c>
      <c r="D190" s="367">
        <v>142.19923</v>
      </c>
      <c r="E190" s="373">
        <v>1.097664306318</v>
      </c>
      <c r="F190" s="366">
        <v>1359.84970199242</v>
      </c>
      <c r="G190" s="367">
        <v>793.245659495577</v>
      </c>
      <c r="H190" s="369">
        <v>191.91728000000001</v>
      </c>
      <c r="I190" s="366">
        <v>964.16851000000202</v>
      </c>
      <c r="J190" s="367">
        <v>170.92285050442399</v>
      </c>
      <c r="K190" s="374">
        <v>0.70902579056100001</v>
      </c>
      <c r="L190" s="124"/>
    </row>
    <row r="191" spans="1:12" ht="14.4" customHeight="1" thickBot="1" x14ac:dyDescent="0.35">
      <c r="A191" s="384" t="s">
        <v>430</v>
      </c>
      <c r="B191" s="361">
        <v>1456</v>
      </c>
      <c r="C191" s="361">
        <v>1598.1992299999999</v>
      </c>
      <c r="D191" s="362">
        <v>142.19923</v>
      </c>
      <c r="E191" s="363">
        <v>1.097664306318</v>
      </c>
      <c r="F191" s="361">
        <v>1359.84970199242</v>
      </c>
      <c r="G191" s="362">
        <v>793.245659495577</v>
      </c>
      <c r="H191" s="364">
        <v>191.91728000000001</v>
      </c>
      <c r="I191" s="361">
        <v>964.16851000000202</v>
      </c>
      <c r="J191" s="362">
        <v>170.92285050442399</v>
      </c>
      <c r="K191" s="365">
        <v>0.70902579056100001</v>
      </c>
      <c r="L191" s="124"/>
    </row>
    <row r="192" spans="1:12" ht="14.4" customHeight="1" thickBot="1" x14ac:dyDescent="0.35">
      <c r="A192" s="388" t="s">
        <v>431</v>
      </c>
      <c r="B192" s="366">
        <v>0</v>
      </c>
      <c r="C192" s="366">
        <v>1.9218</v>
      </c>
      <c r="D192" s="367">
        <v>1.9218</v>
      </c>
      <c r="E192" s="368" t="s">
        <v>265</v>
      </c>
      <c r="F192" s="366">
        <v>0</v>
      </c>
      <c r="G192" s="367">
        <v>0</v>
      </c>
      <c r="H192" s="369">
        <v>0.12479999999999999</v>
      </c>
      <c r="I192" s="366">
        <v>1.0914699999999999</v>
      </c>
      <c r="J192" s="367">
        <v>1.0914699999999999</v>
      </c>
      <c r="K192" s="370" t="s">
        <v>248</v>
      </c>
      <c r="L192" s="124"/>
    </row>
    <row r="193" spans="1:12" ht="14.4" customHeight="1" thickBot="1" x14ac:dyDescent="0.35">
      <c r="A193" s="385" t="s">
        <v>432</v>
      </c>
      <c r="B193" s="366">
        <v>0</v>
      </c>
      <c r="C193" s="366">
        <v>1.9218</v>
      </c>
      <c r="D193" s="367">
        <v>1.9218</v>
      </c>
      <c r="E193" s="368" t="s">
        <v>265</v>
      </c>
      <c r="F193" s="366">
        <v>0</v>
      </c>
      <c r="G193" s="367">
        <v>0</v>
      </c>
      <c r="H193" s="369">
        <v>0.12479999999999999</v>
      </c>
      <c r="I193" s="366">
        <v>1.0914699999999999</v>
      </c>
      <c r="J193" s="367">
        <v>1.0914699999999999</v>
      </c>
      <c r="K193" s="370" t="s">
        <v>248</v>
      </c>
      <c r="L193" s="124"/>
    </row>
    <row r="194" spans="1:12" ht="14.4" customHeight="1" thickBot="1" x14ac:dyDescent="0.35">
      <c r="A194" s="387" t="s">
        <v>433</v>
      </c>
      <c r="B194" s="366">
        <v>0</v>
      </c>
      <c r="C194" s="366">
        <v>1.9218</v>
      </c>
      <c r="D194" s="367">
        <v>1.9218</v>
      </c>
      <c r="E194" s="368" t="s">
        <v>265</v>
      </c>
      <c r="F194" s="366">
        <v>0</v>
      </c>
      <c r="G194" s="367">
        <v>0</v>
      </c>
      <c r="H194" s="369">
        <v>0.12479999999999999</v>
      </c>
      <c r="I194" s="366">
        <v>1.0914699999999999</v>
      </c>
      <c r="J194" s="367">
        <v>1.0914699999999999</v>
      </c>
      <c r="K194" s="370" t="s">
        <v>248</v>
      </c>
      <c r="L194" s="124"/>
    </row>
    <row r="195" spans="1:12" ht="14.4" customHeight="1" thickBot="1" x14ac:dyDescent="0.35">
      <c r="A195" s="383" t="s">
        <v>434</v>
      </c>
      <c r="B195" s="366">
        <v>0</v>
      </c>
      <c r="C195" s="366">
        <v>1.9218</v>
      </c>
      <c r="D195" s="367">
        <v>1.9218</v>
      </c>
      <c r="E195" s="368" t="s">
        <v>265</v>
      </c>
      <c r="F195" s="366">
        <v>0</v>
      </c>
      <c r="G195" s="367">
        <v>0</v>
      </c>
      <c r="H195" s="369">
        <v>0.12479999999999999</v>
      </c>
      <c r="I195" s="366">
        <v>1.0914699999999999</v>
      </c>
      <c r="J195" s="367">
        <v>1.0914699999999999</v>
      </c>
      <c r="K195" s="370" t="s">
        <v>248</v>
      </c>
      <c r="L195" s="124"/>
    </row>
    <row r="196" spans="1:12" ht="14.4" customHeight="1" thickBot="1" x14ac:dyDescent="0.35">
      <c r="A196" s="384" t="s">
        <v>435</v>
      </c>
      <c r="B196" s="361">
        <v>0</v>
      </c>
      <c r="C196" s="361">
        <v>1.9218</v>
      </c>
      <c r="D196" s="362">
        <v>1.9218</v>
      </c>
      <c r="E196" s="371" t="s">
        <v>265</v>
      </c>
      <c r="F196" s="361">
        <v>0</v>
      </c>
      <c r="G196" s="362">
        <v>0</v>
      </c>
      <c r="H196" s="364">
        <v>0.12479999999999999</v>
      </c>
      <c r="I196" s="361">
        <v>1.0914699999999999</v>
      </c>
      <c r="J196" s="362">
        <v>1.0914699999999999</v>
      </c>
      <c r="K196" s="372" t="s">
        <v>248</v>
      </c>
      <c r="L196" s="124"/>
    </row>
    <row r="197" spans="1:12" ht="14.4" customHeight="1" thickBot="1" x14ac:dyDescent="0.35">
      <c r="A197" s="389"/>
      <c r="B197" s="361">
        <v>24862.9622118023</v>
      </c>
      <c r="C197" s="361">
        <v>35485.696559999902</v>
      </c>
      <c r="D197" s="362">
        <v>10622.7343481977</v>
      </c>
      <c r="E197" s="363">
        <v>1.427251357167</v>
      </c>
      <c r="F197" s="361">
        <v>36119.080679214298</v>
      </c>
      <c r="G197" s="362">
        <v>21069.463729541701</v>
      </c>
      <c r="H197" s="364">
        <v>3859.7217300000002</v>
      </c>
      <c r="I197" s="361">
        <v>24530.112969999998</v>
      </c>
      <c r="J197" s="362">
        <v>3460.6492404583</v>
      </c>
      <c r="K197" s="365">
        <v>0.67914555156699996</v>
      </c>
      <c r="L197" s="124"/>
    </row>
    <row r="198" spans="1:12" ht="14.4" customHeight="1" thickBot="1" x14ac:dyDescent="0.35">
      <c r="A198" s="390" t="s">
        <v>52</v>
      </c>
      <c r="B198" s="376">
        <v>24862.9622118023</v>
      </c>
      <c r="C198" s="376">
        <v>35485.696559999902</v>
      </c>
      <c r="D198" s="377">
        <v>10622.7343481977</v>
      </c>
      <c r="E198" s="378" t="s">
        <v>265</v>
      </c>
      <c r="F198" s="376">
        <v>36119.080679214298</v>
      </c>
      <c r="G198" s="377">
        <v>21069.463729541701</v>
      </c>
      <c r="H198" s="376">
        <v>3859.7217300000002</v>
      </c>
      <c r="I198" s="376">
        <v>24530.112969999998</v>
      </c>
      <c r="J198" s="377">
        <v>3460.6492404583</v>
      </c>
      <c r="K198" s="379">
        <v>0.67914555156699996</v>
      </c>
      <c r="L198" s="124"/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1" customWidth="1"/>
    <col min="2" max="2" width="61.109375" style="181" customWidth="1"/>
    <col min="3" max="3" width="9.5546875" style="105" customWidth="1"/>
    <col min="4" max="4" width="9.5546875" style="182" customWidth="1"/>
    <col min="5" max="5" width="2.21875" style="182" customWidth="1"/>
    <col min="6" max="6" width="9.5546875" style="183" customWidth="1"/>
    <col min="7" max="7" width="9.5546875" style="180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22" t="s">
        <v>115</v>
      </c>
      <c r="B1" s="323"/>
      <c r="C1" s="323"/>
      <c r="D1" s="323"/>
      <c r="E1" s="323"/>
      <c r="F1" s="323"/>
      <c r="G1" s="294"/>
      <c r="H1" s="324"/>
      <c r="I1" s="324"/>
    </row>
    <row r="2" spans="1:10" ht="14.4" customHeight="1" thickBot="1" x14ac:dyDescent="0.35">
      <c r="A2" s="202" t="s">
        <v>247</v>
      </c>
      <c r="B2" s="179"/>
      <c r="C2" s="179"/>
      <c r="D2" s="179"/>
      <c r="E2" s="179"/>
      <c r="F2" s="179"/>
    </row>
    <row r="3" spans="1:10" ht="14.4" customHeight="1" thickBot="1" x14ac:dyDescent="0.35">
      <c r="A3" s="202"/>
      <c r="B3" s="179"/>
      <c r="C3" s="260">
        <v>2013</v>
      </c>
      <c r="D3" s="261">
        <v>2014</v>
      </c>
      <c r="E3" s="7"/>
      <c r="F3" s="317">
        <v>2015</v>
      </c>
      <c r="G3" s="318"/>
      <c r="H3" s="318"/>
      <c r="I3" s="319"/>
    </row>
    <row r="4" spans="1:10" ht="14.4" customHeight="1" thickBot="1" x14ac:dyDescent="0.35">
      <c r="A4" s="265" t="s">
        <v>0</v>
      </c>
      <c r="B4" s="266" t="s">
        <v>209</v>
      </c>
      <c r="C4" s="320" t="s">
        <v>59</v>
      </c>
      <c r="D4" s="321"/>
      <c r="E4" s="267"/>
      <c r="F4" s="262" t="s">
        <v>59</v>
      </c>
      <c r="G4" s="263" t="s">
        <v>60</v>
      </c>
      <c r="H4" s="263" t="s">
        <v>54</v>
      </c>
      <c r="I4" s="264" t="s">
        <v>61</v>
      </c>
    </row>
    <row r="5" spans="1:10" ht="14.4" customHeight="1" x14ac:dyDescent="0.3">
      <c r="A5" s="391" t="s">
        <v>436</v>
      </c>
      <c r="B5" s="392" t="s">
        <v>437</v>
      </c>
      <c r="C5" s="393" t="s">
        <v>438</v>
      </c>
      <c r="D5" s="393" t="s">
        <v>438</v>
      </c>
      <c r="E5" s="393"/>
      <c r="F5" s="393" t="s">
        <v>438</v>
      </c>
      <c r="G5" s="393" t="s">
        <v>438</v>
      </c>
      <c r="H5" s="393" t="s">
        <v>438</v>
      </c>
      <c r="I5" s="394" t="s">
        <v>438</v>
      </c>
      <c r="J5" s="395" t="s">
        <v>55</v>
      </c>
    </row>
    <row r="6" spans="1:10" ht="14.4" customHeight="1" x14ac:dyDescent="0.3">
      <c r="A6" s="391" t="s">
        <v>436</v>
      </c>
      <c r="B6" s="392" t="s">
        <v>256</v>
      </c>
      <c r="C6" s="393">
        <v>12.28031</v>
      </c>
      <c r="D6" s="393">
        <v>12.484760000000001</v>
      </c>
      <c r="E6" s="393"/>
      <c r="F6" s="393">
        <v>7.8231000000000002</v>
      </c>
      <c r="G6" s="393">
        <v>12.833362060631</v>
      </c>
      <c r="H6" s="393">
        <v>-5.0102620606309998</v>
      </c>
      <c r="I6" s="394">
        <v>0.60959084322875778</v>
      </c>
      <c r="J6" s="395" t="s">
        <v>1</v>
      </c>
    </row>
    <row r="7" spans="1:10" ht="14.4" customHeight="1" x14ac:dyDescent="0.3">
      <c r="A7" s="391" t="s">
        <v>436</v>
      </c>
      <c r="B7" s="392" t="s">
        <v>257</v>
      </c>
      <c r="C7" s="393">
        <v>33.288440000000001</v>
      </c>
      <c r="D7" s="393">
        <v>1.8435600000000001</v>
      </c>
      <c r="E7" s="393"/>
      <c r="F7" s="393">
        <v>0</v>
      </c>
      <c r="G7" s="393">
        <v>1.6739457659236667</v>
      </c>
      <c r="H7" s="393">
        <v>-1.6739457659236667</v>
      </c>
      <c r="I7" s="394">
        <v>0</v>
      </c>
      <c r="J7" s="395" t="s">
        <v>1</v>
      </c>
    </row>
    <row r="8" spans="1:10" ht="14.4" customHeight="1" x14ac:dyDescent="0.3">
      <c r="A8" s="391" t="s">
        <v>436</v>
      </c>
      <c r="B8" s="392" t="s">
        <v>258</v>
      </c>
      <c r="C8" s="393">
        <v>0.78602000000000005</v>
      </c>
      <c r="D8" s="393">
        <v>0.78600999999999999</v>
      </c>
      <c r="E8" s="393"/>
      <c r="F8" s="393">
        <v>0.41399999999999998</v>
      </c>
      <c r="G8" s="393">
        <v>0</v>
      </c>
      <c r="H8" s="393">
        <v>0.41399999999999998</v>
      </c>
      <c r="I8" s="394" t="s">
        <v>438</v>
      </c>
      <c r="J8" s="395" t="s">
        <v>1</v>
      </c>
    </row>
    <row r="9" spans="1:10" ht="14.4" customHeight="1" x14ac:dyDescent="0.3">
      <c r="A9" s="391" t="s">
        <v>436</v>
      </c>
      <c r="B9" s="392" t="s">
        <v>439</v>
      </c>
      <c r="C9" s="393">
        <v>46.354770000000002</v>
      </c>
      <c r="D9" s="393">
        <v>15.114330000000001</v>
      </c>
      <c r="E9" s="393"/>
      <c r="F9" s="393">
        <v>8.2370999999999999</v>
      </c>
      <c r="G9" s="393">
        <v>14.507307826554667</v>
      </c>
      <c r="H9" s="393">
        <v>-6.2702078265546675</v>
      </c>
      <c r="I9" s="394">
        <v>0.56778970285048569</v>
      </c>
      <c r="J9" s="395" t="s">
        <v>440</v>
      </c>
    </row>
    <row r="11" spans="1:10" ht="14.4" customHeight="1" x14ac:dyDescent="0.3">
      <c r="A11" s="391" t="s">
        <v>436</v>
      </c>
      <c r="B11" s="392" t="s">
        <v>437</v>
      </c>
      <c r="C11" s="393" t="s">
        <v>438</v>
      </c>
      <c r="D11" s="393" t="s">
        <v>438</v>
      </c>
      <c r="E11" s="393"/>
      <c r="F11" s="393" t="s">
        <v>438</v>
      </c>
      <c r="G11" s="393" t="s">
        <v>438</v>
      </c>
      <c r="H11" s="393" t="s">
        <v>438</v>
      </c>
      <c r="I11" s="394" t="s">
        <v>438</v>
      </c>
      <c r="J11" s="395" t="s">
        <v>55</v>
      </c>
    </row>
    <row r="12" spans="1:10" ht="14.4" customHeight="1" x14ac:dyDescent="0.3">
      <c r="A12" s="391" t="s">
        <v>441</v>
      </c>
      <c r="B12" s="392" t="s">
        <v>442</v>
      </c>
      <c r="C12" s="393" t="s">
        <v>438</v>
      </c>
      <c r="D12" s="393" t="s">
        <v>438</v>
      </c>
      <c r="E12" s="393"/>
      <c r="F12" s="393" t="s">
        <v>438</v>
      </c>
      <c r="G12" s="393" t="s">
        <v>438</v>
      </c>
      <c r="H12" s="393" t="s">
        <v>438</v>
      </c>
      <c r="I12" s="394" t="s">
        <v>438</v>
      </c>
      <c r="J12" s="395" t="s">
        <v>0</v>
      </c>
    </row>
    <row r="13" spans="1:10" ht="14.4" customHeight="1" x14ac:dyDescent="0.3">
      <c r="A13" s="391" t="s">
        <v>441</v>
      </c>
      <c r="B13" s="392" t="s">
        <v>256</v>
      </c>
      <c r="C13" s="393">
        <v>12.28031</v>
      </c>
      <c r="D13" s="393">
        <v>12.484760000000001</v>
      </c>
      <c r="E13" s="393"/>
      <c r="F13" s="393">
        <v>7.8231000000000002</v>
      </c>
      <c r="G13" s="393">
        <v>12.833362060631</v>
      </c>
      <c r="H13" s="393">
        <v>-5.0102620606309998</v>
      </c>
      <c r="I13" s="394">
        <v>0.60959084322875778</v>
      </c>
      <c r="J13" s="395" t="s">
        <v>1</v>
      </c>
    </row>
    <row r="14" spans="1:10" ht="14.4" customHeight="1" x14ac:dyDescent="0.3">
      <c r="A14" s="391" t="s">
        <v>441</v>
      </c>
      <c r="B14" s="392" t="s">
        <v>257</v>
      </c>
      <c r="C14" s="393">
        <v>33.288440000000001</v>
      </c>
      <c r="D14" s="393">
        <v>1.8435600000000001</v>
      </c>
      <c r="E14" s="393"/>
      <c r="F14" s="393">
        <v>0</v>
      </c>
      <c r="G14" s="393">
        <v>1.6739457659236667</v>
      </c>
      <c r="H14" s="393">
        <v>-1.6739457659236667</v>
      </c>
      <c r="I14" s="394">
        <v>0</v>
      </c>
      <c r="J14" s="395" t="s">
        <v>1</v>
      </c>
    </row>
    <row r="15" spans="1:10" ht="14.4" customHeight="1" x14ac:dyDescent="0.3">
      <c r="A15" s="391" t="s">
        <v>441</v>
      </c>
      <c r="B15" s="392" t="s">
        <v>258</v>
      </c>
      <c r="C15" s="393">
        <v>0.78602000000000005</v>
      </c>
      <c r="D15" s="393">
        <v>0.78600999999999999</v>
      </c>
      <c r="E15" s="393"/>
      <c r="F15" s="393">
        <v>0.41399999999999998</v>
      </c>
      <c r="G15" s="393">
        <v>0</v>
      </c>
      <c r="H15" s="393">
        <v>0.41399999999999998</v>
      </c>
      <c r="I15" s="394" t="s">
        <v>438</v>
      </c>
      <c r="J15" s="395" t="s">
        <v>1</v>
      </c>
    </row>
    <row r="16" spans="1:10" ht="14.4" customHeight="1" x14ac:dyDescent="0.3">
      <c r="A16" s="391" t="s">
        <v>441</v>
      </c>
      <c r="B16" s="392" t="s">
        <v>443</v>
      </c>
      <c r="C16" s="393">
        <v>46.354770000000002</v>
      </c>
      <c r="D16" s="393">
        <v>15.114330000000001</v>
      </c>
      <c r="E16" s="393"/>
      <c r="F16" s="393">
        <v>8.2370999999999999</v>
      </c>
      <c r="G16" s="393">
        <v>14.507307826554667</v>
      </c>
      <c r="H16" s="393">
        <v>-6.2702078265546675</v>
      </c>
      <c r="I16" s="394">
        <v>0.56778970285048569</v>
      </c>
      <c r="J16" s="395" t="s">
        <v>444</v>
      </c>
    </row>
    <row r="17" spans="1:10" ht="14.4" customHeight="1" x14ac:dyDescent="0.3">
      <c r="A17" s="391" t="s">
        <v>438</v>
      </c>
      <c r="B17" s="392" t="s">
        <v>438</v>
      </c>
      <c r="C17" s="393" t="s">
        <v>438</v>
      </c>
      <c r="D17" s="393" t="s">
        <v>438</v>
      </c>
      <c r="E17" s="393"/>
      <c r="F17" s="393" t="s">
        <v>438</v>
      </c>
      <c r="G17" s="393" t="s">
        <v>438</v>
      </c>
      <c r="H17" s="393" t="s">
        <v>438</v>
      </c>
      <c r="I17" s="394" t="s">
        <v>438</v>
      </c>
      <c r="J17" s="395" t="s">
        <v>445</v>
      </c>
    </row>
    <row r="18" spans="1:10" ht="14.4" customHeight="1" x14ac:dyDescent="0.3">
      <c r="A18" s="391" t="s">
        <v>436</v>
      </c>
      <c r="B18" s="392" t="s">
        <v>439</v>
      </c>
      <c r="C18" s="393">
        <v>46.354770000000002</v>
      </c>
      <c r="D18" s="393">
        <v>15.114330000000001</v>
      </c>
      <c r="E18" s="393"/>
      <c r="F18" s="393">
        <v>8.2370999999999999</v>
      </c>
      <c r="G18" s="393">
        <v>14.507307826554667</v>
      </c>
      <c r="H18" s="393">
        <v>-6.2702078265546675</v>
      </c>
      <c r="I18" s="394">
        <v>0.56778970285048569</v>
      </c>
      <c r="J18" s="395" t="s">
        <v>440</v>
      </c>
    </row>
  </sheetData>
  <mergeCells count="3">
    <mergeCell ref="F3:I3"/>
    <mergeCell ref="C4:D4"/>
    <mergeCell ref="A1:I1"/>
  </mergeCells>
  <conditionalFormatting sqref="F10 F19:F65537">
    <cfRule type="cellIs" dxfId="37" priority="18" stopIfTrue="1" operator="greaterThan">
      <formula>1</formula>
    </cfRule>
  </conditionalFormatting>
  <conditionalFormatting sqref="H5:H9">
    <cfRule type="expression" dxfId="36" priority="14">
      <formula>$H5&gt;0</formula>
    </cfRule>
  </conditionalFormatting>
  <conditionalFormatting sqref="I5:I9">
    <cfRule type="expression" dxfId="35" priority="15">
      <formula>$I5&gt;1</formula>
    </cfRule>
  </conditionalFormatting>
  <conditionalFormatting sqref="B5:B9">
    <cfRule type="expression" dxfId="34" priority="11">
      <formula>OR($J5="NS",$J5="SumaNS",$J5="Účet")</formula>
    </cfRule>
  </conditionalFormatting>
  <conditionalFormatting sqref="B5:D9 F5:I9">
    <cfRule type="expression" dxfId="33" priority="17">
      <formula>AND($J5&lt;&gt;"",$J5&lt;&gt;"mezeraKL")</formula>
    </cfRule>
  </conditionalFormatting>
  <conditionalFormatting sqref="B5:D9 F5:I9">
    <cfRule type="expression" dxfId="32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31" priority="13">
      <formula>OR($J5="SumaNS",$J5="NS")</formula>
    </cfRule>
  </conditionalFormatting>
  <conditionalFormatting sqref="A5:A9">
    <cfRule type="expression" dxfId="30" priority="9">
      <formula>AND($J5&lt;&gt;"mezeraKL",$J5&lt;&gt;"")</formula>
    </cfRule>
  </conditionalFormatting>
  <conditionalFormatting sqref="A5:A9">
    <cfRule type="expression" dxfId="29" priority="10">
      <formula>AND($J5&lt;&gt;"",$J5&lt;&gt;"mezeraKL")</formula>
    </cfRule>
  </conditionalFormatting>
  <conditionalFormatting sqref="H11:H18">
    <cfRule type="expression" dxfId="28" priority="5">
      <formula>$H11&gt;0</formula>
    </cfRule>
  </conditionalFormatting>
  <conditionalFormatting sqref="A11:A18">
    <cfRule type="expression" dxfId="27" priority="2">
      <formula>AND($J11&lt;&gt;"mezeraKL",$J11&lt;&gt;"")</formula>
    </cfRule>
  </conditionalFormatting>
  <conditionalFormatting sqref="I11:I18">
    <cfRule type="expression" dxfId="26" priority="6">
      <formula>$I11&gt;1</formula>
    </cfRule>
  </conditionalFormatting>
  <conditionalFormatting sqref="B11:B18">
    <cfRule type="expression" dxfId="25" priority="1">
      <formula>OR($J11="NS",$J11="SumaNS",$J11="Účet")</formula>
    </cfRule>
  </conditionalFormatting>
  <conditionalFormatting sqref="A11:D18 F11:I18">
    <cfRule type="expression" dxfId="24" priority="8">
      <formula>AND($J11&lt;&gt;"",$J11&lt;&gt;"mezeraKL")</formula>
    </cfRule>
  </conditionalFormatting>
  <conditionalFormatting sqref="B11:D18 F11:I18">
    <cfRule type="expression" dxfId="23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22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763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5" style="182" customWidth="1"/>
    <col min="8" max="8" width="12.44140625" style="182" hidden="1" customWidth="1" outlineLevel="1"/>
    <col min="9" max="9" width="8.5546875" style="182" hidden="1" customWidth="1" outlineLevel="1"/>
    <col min="10" max="10" width="25.77734375" style="182" customWidth="1" collapsed="1"/>
    <col min="11" max="11" width="8.77734375" style="182" customWidth="1"/>
    <col min="12" max="13" width="7.77734375" style="180" customWidth="1"/>
    <col min="14" max="14" width="11.109375" style="180" customWidth="1"/>
    <col min="15" max="16384" width="8.88671875" style="105"/>
  </cols>
  <sheetData>
    <row r="1" spans="1:14" ht="18.600000000000001" customHeight="1" thickBot="1" x14ac:dyDescent="0.4">
      <c r="A1" s="329" t="s">
        <v>132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</row>
    <row r="2" spans="1:14" ht="14.4" customHeight="1" thickBot="1" x14ac:dyDescent="0.35">
      <c r="A2" s="202" t="s">
        <v>247</v>
      </c>
      <c r="B2" s="57"/>
      <c r="C2" s="184"/>
      <c r="D2" s="184"/>
      <c r="E2" s="184"/>
      <c r="F2" s="184"/>
      <c r="G2" s="184"/>
      <c r="H2" s="184"/>
      <c r="I2" s="184"/>
      <c r="J2" s="184"/>
      <c r="K2" s="184"/>
      <c r="L2" s="185"/>
      <c r="M2" s="185"/>
      <c r="N2" s="185"/>
    </row>
    <row r="3" spans="1:14" ht="14.4" customHeight="1" thickBot="1" x14ac:dyDescent="0.35">
      <c r="A3" s="57"/>
      <c r="B3" s="57"/>
      <c r="C3" s="325"/>
      <c r="D3" s="326"/>
      <c r="E3" s="326"/>
      <c r="F3" s="326"/>
      <c r="G3" s="326"/>
      <c r="H3" s="326"/>
      <c r="I3" s="326"/>
      <c r="J3" s="327" t="s">
        <v>112</v>
      </c>
      <c r="K3" s="328"/>
      <c r="L3" s="74">
        <f>IF(M3&lt;&gt;0,N3/M3,0)</f>
        <v>182.76380551000773</v>
      </c>
      <c r="M3" s="74">
        <f>SUBTOTAL(9,M5:M1048576)</f>
        <v>60211.350000000006</v>
      </c>
      <c r="N3" s="75">
        <f>SUBTOTAL(9,N5:N1048576)</f>
        <v>11004455.460895006</v>
      </c>
    </row>
    <row r="4" spans="1:14" s="181" customFormat="1" ht="14.4" customHeight="1" thickBot="1" x14ac:dyDescent="0.35">
      <c r="A4" s="396" t="s">
        <v>4</v>
      </c>
      <c r="B4" s="397" t="s">
        <v>5</v>
      </c>
      <c r="C4" s="397" t="s">
        <v>0</v>
      </c>
      <c r="D4" s="397" t="s">
        <v>6</v>
      </c>
      <c r="E4" s="397" t="s">
        <v>7</v>
      </c>
      <c r="F4" s="397" t="s">
        <v>1</v>
      </c>
      <c r="G4" s="397" t="s">
        <v>8</v>
      </c>
      <c r="H4" s="397" t="s">
        <v>9</v>
      </c>
      <c r="I4" s="397" t="s">
        <v>10</v>
      </c>
      <c r="J4" s="398" t="s">
        <v>11</v>
      </c>
      <c r="K4" s="398" t="s">
        <v>12</v>
      </c>
      <c r="L4" s="399" t="s">
        <v>119</v>
      </c>
      <c r="M4" s="399" t="s">
        <v>13</v>
      </c>
      <c r="N4" s="400" t="s">
        <v>127</v>
      </c>
    </row>
    <row r="5" spans="1:14" ht="14.4" customHeight="1" x14ac:dyDescent="0.3">
      <c r="A5" s="401" t="s">
        <v>436</v>
      </c>
      <c r="B5" s="402" t="s">
        <v>437</v>
      </c>
      <c r="C5" s="403" t="s">
        <v>441</v>
      </c>
      <c r="D5" s="404" t="s">
        <v>3472</v>
      </c>
      <c r="E5" s="403" t="s">
        <v>446</v>
      </c>
      <c r="F5" s="404" t="s">
        <v>3502</v>
      </c>
      <c r="G5" s="403" t="s">
        <v>447</v>
      </c>
      <c r="H5" s="403" t="s">
        <v>448</v>
      </c>
      <c r="I5" s="403" t="s">
        <v>134</v>
      </c>
      <c r="J5" s="403" t="s">
        <v>449</v>
      </c>
      <c r="K5" s="403"/>
      <c r="L5" s="405">
        <v>97.320339956653982</v>
      </c>
      <c r="M5" s="405">
        <v>4</v>
      </c>
      <c r="N5" s="406">
        <v>389.28135982661593</v>
      </c>
    </row>
    <row r="6" spans="1:14" ht="14.4" customHeight="1" x14ac:dyDescent="0.3">
      <c r="A6" s="407" t="s">
        <v>436</v>
      </c>
      <c r="B6" s="408" t="s">
        <v>437</v>
      </c>
      <c r="C6" s="409" t="s">
        <v>441</v>
      </c>
      <c r="D6" s="410" t="s">
        <v>3472</v>
      </c>
      <c r="E6" s="409" t="s">
        <v>446</v>
      </c>
      <c r="F6" s="410" t="s">
        <v>3502</v>
      </c>
      <c r="G6" s="409" t="s">
        <v>447</v>
      </c>
      <c r="H6" s="409" t="s">
        <v>450</v>
      </c>
      <c r="I6" s="409" t="s">
        <v>451</v>
      </c>
      <c r="J6" s="409" t="s">
        <v>452</v>
      </c>
      <c r="K6" s="409" t="s">
        <v>453</v>
      </c>
      <c r="L6" s="411">
        <v>112.3799999999999</v>
      </c>
      <c r="M6" s="411">
        <v>2</v>
      </c>
      <c r="N6" s="412">
        <v>224.75999999999979</v>
      </c>
    </row>
    <row r="7" spans="1:14" ht="14.4" customHeight="1" x14ac:dyDescent="0.3">
      <c r="A7" s="407" t="s">
        <v>436</v>
      </c>
      <c r="B7" s="408" t="s">
        <v>437</v>
      </c>
      <c r="C7" s="409" t="s">
        <v>441</v>
      </c>
      <c r="D7" s="410" t="s">
        <v>3472</v>
      </c>
      <c r="E7" s="409" t="s">
        <v>446</v>
      </c>
      <c r="F7" s="410" t="s">
        <v>3502</v>
      </c>
      <c r="G7" s="409" t="s">
        <v>447</v>
      </c>
      <c r="H7" s="409" t="s">
        <v>454</v>
      </c>
      <c r="I7" s="409" t="s">
        <v>134</v>
      </c>
      <c r="J7" s="409" t="s">
        <v>455</v>
      </c>
      <c r="K7" s="409"/>
      <c r="L7" s="411">
        <v>75.061545707432018</v>
      </c>
      <c r="M7" s="411">
        <v>3</v>
      </c>
      <c r="N7" s="412">
        <v>225.18463712229607</v>
      </c>
    </row>
    <row r="8" spans="1:14" ht="14.4" customHeight="1" x14ac:dyDescent="0.3">
      <c r="A8" s="407" t="s">
        <v>436</v>
      </c>
      <c r="B8" s="408" t="s">
        <v>437</v>
      </c>
      <c r="C8" s="409" t="s">
        <v>441</v>
      </c>
      <c r="D8" s="410" t="s">
        <v>3472</v>
      </c>
      <c r="E8" s="409" t="s">
        <v>446</v>
      </c>
      <c r="F8" s="410" t="s">
        <v>3502</v>
      </c>
      <c r="G8" s="409" t="s">
        <v>447</v>
      </c>
      <c r="H8" s="409" t="s">
        <v>456</v>
      </c>
      <c r="I8" s="409" t="s">
        <v>134</v>
      </c>
      <c r="J8" s="409" t="s">
        <v>457</v>
      </c>
      <c r="K8" s="409" t="s">
        <v>458</v>
      </c>
      <c r="L8" s="411">
        <v>23.700089453770165</v>
      </c>
      <c r="M8" s="411">
        <v>178</v>
      </c>
      <c r="N8" s="412">
        <v>4218.6159227710896</v>
      </c>
    </row>
    <row r="9" spans="1:14" ht="14.4" customHeight="1" x14ac:dyDescent="0.3">
      <c r="A9" s="407" t="s">
        <v>436</v>
      </c>
      <c r="B9" s="408" t="s">
        <v>437</v>
      </c>
      <c r="C9" s="409" t="s">
        <v>441</v>
      </c>
      <c r="D9" s="410" t="s">
        <v>3472</v>
      </c>
      <c r="E9" s="409" t="s">
        <v>446</v>
      </c>
      <c r="F9" s="410" t="s">
        <v>3502</v>
      </c>
      <c r="G9" s="409" t="s">
        <v>447</v>
      </c>
      <c r="H9" s="409" t="s">
        <v>459</v>
      </c>
      <c r="I9" s="409" t="s">
        <v>460</v>
      </c>
      <c r="J9" s="409" t="s">
        <v>461</v>
      </c>
      <c r="K9" s="409" t="s">
        <v>462</v>
      </c>
      <c r="L9" s="411">
        <v>62.999999999999993</v>
      </c>
      <c r="M9" s="411">
        <v>2</v>
      </c>
      <c r="N9" s="412">
        <v>125.99999999999999</v>
      </c>
    </row>
    <row r="10" spans="1:14" ht="14.4" customHeight="1" x14ac:dyDescent="0.3">
      <c r="A10" s="407" t="s">
        <v>436</v>
      </c>
      <c r="B10" s="408" t="s">
        <v>437</v>
      </c>
      <c r="C10" s="409" t="s">
        <v>441</v>
      </c>
      <c r="D10" s="410" t="s">
        <v>3472</v>
      </c>
      <c r="E10" s="409" t="s">
        <v>446</v>
      </c>
      <c r="F10" s="410" t="s">
        <v>3502</v>
      </c>
      <c r="G10" s="409" t="s">
        <v>447</v>
      </c>
      <c r="H10" s="409" t="s">
        <v>463</v>
      </c>
      <c r="I10" s="409" t="s">
        <v>134</v>
      </c>
      <c r="J10" s="409" t="s">
        <v>464</v>
      </c>
      <c r="K10" s="409"/>
      <c r="L10" s="411">
        <v>133.09996724519524</v>
      </c>
      <c r="M10" s="411">
        <v>1</v>
      </c>
      <c r="N10" s="412">
        <v>133.09996724519524</v>
      </c>
    </row>
    <row r="11" spans="1:14" ht="14.4" customHeight="1" x14ac:dyDescent="0.3">
      <c r="A11" s="407" t="s">
        <v>436</v>
      </c>
      <c r="B11" s="408" t="s">
        <v>437</v>
      </c>
      <c r="C11" s="409" t="s">
        <v>441</v>
      </c>
      <c r="D11" s="410" t="s">
        <v>3472</v>
      </c>
      <c r="E11" s="409" t="s">
        <v>446</v>
      </c>
      <c r="F11" s="410" t="s">
        <v>3502</v>
      </c>
      <c r="G11" s="409" t="s">
        <v>447</v>
      </c>
      <c r="H11" s="409" t="s">
        <v>465</v>
      </c>
      <c r="I11" s="409" t="s">
        <v>134</v>
      </c>
      <c r="J11" s="409" t="s">
        <v>466</v>
      </c>
      <c r="K11" s="409"/>
      <c r="L11" s="411">
        <v>31.871388182382123</v>
      </c>
      <c r="M11" s="411">
        <v>10</v>
      </c>
      <c r="N11" s="412">
        <v>318.71388182382123</v>
      </c>
    </row>
    <row r="12" spans="1:14" ht="14.4" customHeight="1" x14ac:dyDescent="0.3">
      <c r="A12" s="407" t="s">
        <v>436</v>
      </c>
      <c r="B12" s="408" t="s">
        <v>437</v>
      </c>
      <c r="C12" s="409" t="s">
        <v>441</v>
      </c>
      <c r="D12" s="410" t="s">
        <v>3472</v>
      </c>
      <c r="E12" s="409" t="s">
        <v>446</v>
      </c>
      <c r="F12" s="410" t="s">
        <v>3502</v>
      </c>
      <c r="G12" s="409" t="s">
        <v>447</v>
      </c>
      <c r="H12" s="409" t="s">
        <v>467</v>
      </c>
      <c r="I12" s="409" t="s">
        <v>134</v>
      </c>
      <c r="J12" s="409" t="s">
        <v>468</v>
      </c>
      <c r="K12" s="409" t="s">
        <v>469</v>
      </c>
      <c r="L12" s="411">
        <v>30.259999999999998</v>
      </c>
      <c r="M12" s="411">
        <v>30</v>
      </c>
      <c r="N12" s="412">
        <v>907.8</v>
      </c>
    </row>
    <row r="13" spans="1:14" ht="14.4" customHeight="1" x14ac:dyDescent="0.3">
      <c r="A13" s="407" t="s">
        <v>436</v>
      </c>
      <c r="B13" s="408" t="s">
        <v>437</v>
      </c>
      <c r="C13" s="409" t="s">
        <v>441</v>
      </c>
      <c r="D13" s="410" t="s">
        <v>3472</v>
      </c>
      <c r="E13" s="409" t="s">
        <v>446</v>
      </c>
      <c r="F13" s="410" t="s">
        <v>3502</v>
      </c>
      <c r="G13" s="409" t="s">
        <v>447</v>
      </c>
      <c r="H13" s="409" t="s">
        <v>470</v>
      </c>
      <c r="I13" s="409" t="s">
        <v>134</v>
      </c>
      <c r="J13" s="409" t="s">
        <v>471</v>
      </c>
      <c r="K13" s="409" t="s">
        <v>472</v>
      </c>
      <c r="L13" s="411">
        <v>206.99</v>
      </c>
      <c r="M13" s="411">
        <v>5</v>
      </c>
      <c r="N13" s="412">
        <v>1034.95</v>
      </c>
    </row>
    <row r="14" spans="1:14" ht="14.4" customHeight="1" x14ac:dyDescent="0.3">
      <c r="A14" s="407" t="s">
        <v>473</v>
      </c>
      <c r="B14" s="408" t="s">
        <v>3459</v>
      </c>
      <c r="C14" s="409" t="s">
        <v>474</v>
      </c>
      <c r="D14" s="410" t="s">
        <v>3473</v>
      </c>
      <c r="E14" s="409" t="s">
        <v>446</v>
      </c>
      <c r="F14" s="410" t="s">
        <v>3502</v>
      </c>
      <c r="G14" s="409" t="s">
        <v>447</v>
      </c>
      <c r="H14" s="409" t="s">
        <v>475</v>
      </c>
      <c r="I14" s="409" t="s">
        <v>476</v>
      </c>
      <c r="J14" s="409" t="s">
        <v>477</v>
      </c>
      <c r="K14" s="409" t="s">
        <v>478</v>
      </c>
      <c r="L14" s="411">
        <v>82.100000000000009</v>
      </c>
      <c r="M14" s="411">
        <v>1</v>
      </c>
      <c r="N14" s="412">
        <v>82.100000000000009</v>
      </c>
    </row>
    <row r="15" spans="1:14" ht="14.4" customHeight="1" x14ac:dyDescent="0.3">
      <c r="A15" s="407" t="s">
        <v>479</v>
      </c>
      <c r="B15" s="408" t="s">
        <v>3460</v>
      </c>
      <c r="C15" s="409" t="s">
        <v>480</v>
      </c>
      <c r="D15" s="410" t="s">
        <v>3474</v>
      </c>
      <c r="E15" s="409" t="s">
        <v>446</v>
      </c>
      <c r="F15" s="410" t="s">
        <v>3502</v>
      </c>
      <c r="G15" s="409" t="s">
        <v>447</v>
      </c>
      <c r="H15" s="409" t="s">
        <v>481</v>
      </c>
      <c r="I15" s="409" t="s">
        <v>482</v>
      </c>
      <c r="J15" s="409" t="s">
        <v>483</v>
      </c>
      <c r="K15" s="409" t="s">
        <v>484</v>
      </c>
      <c r="L15" s="411">
        <v>87.029743542578743</v>
      </c>
      <c r="M15" s="411">
        <v>63</v>
      </c>
      <c r="N15" s="412">
        <v>5482.8738431824604</v>
      </c>
    </row>
    <row r="16" spans="1:14" ht="14.4" customHeight="1" x14ac:dyDescent="0.3">
      <c r="A16" s="407" t="s">
        <v>479</v>
      </c>
      <c r="B16" s="408" t="s">
        <v>3460</v>
      </c>
      <c r="C16" s="409" t="s">
        <v>480</v>
      </c>
      <c r="D16" s="410" t="s">
        <v>3474</v>
      </c>
      <c r="E16" s="409" t="s">
        <v>446</v>
      </c>
      <c r="F16" s="410" t="s">
        <v>3502</v>
      </c>
      <c r="G16" s="409" t="s">
        <v>447</v>
      </c>
      <c r="H16" s="409" t="s">
        <v>485</v>
      </c>
      <c r="I16" s="409" t="s">
        <v>486</v>
      </c>
      <c r="J16" s="409" t="s">
        <v>487</v>
      </c>
      <c r="K16" s="409" t="s">
        <v>488</v>
      </c>
      <c r="L16" s="411">
        <v>167.14403738578059</v>
      </c>
      <c r="M16" s="411">
        <v>63</v>
      </c>
      <c r="N16" s="412">
        <v>10530.074355304178</v>
      </c>
    </row>
    <row r="17" spans="1:14" ht="14.4" customHeight="1" x14ac:dyDescent="0.3">
      <c r="A17" s="407" t="s">
        <v>479</v>
      </c>
      <c r="B17" s="408" t="s">
        <v>3460</v>
      </c>
      <c r="C17" s="409" t="s">
        <v>480</v>
      </c>
      <c r="D17" s="410" t="s">
        <v>3474</v>
      </c>
      <c r="E17" s="409" t="s">
        <v>446</v>
      </c>
      <c r="F17" s="410" t="s">
        <v>3502</v>
      </c>
      <c r="G17" s="409" t="s">
        <v>447</v>
      </c>
      <c r="H17" s="409" t="s">
        <v>489</v>
      </c>
      <c r="I17" s="409" t="s">
        <v>490</v>
      </c>
      <c r="J17" s="409" t="s">
        <v>491</v>
      </c>
      <c r="K17" s="409" t="s">
        <v>492</v>
      </c>
      <c r="L17" s="411">
        <v>45.343692878626776</v>
      </c>
      <c r="M17" s="411">
        <v>7</v>
      </c>
      <c r="N17" s="412">
        <v>317.40585015038744</v>
      </c>
    </row>
    <row r="18" spans="1:14" ht="14.4" customHeight="1" x14ac:dyDescent="0.3">
      <c r="A18" s="407" t="s">
        <v>479</v>
      </c>
      <c r="B18" s="408" t="s">
        <v>3460</v>
      </c>
      <c r="C18" s="409" t="s">
        <v>480</v>
      </c>
      <c r="D18" s="410" t="s">
        <v>3474</v>
      </c>
      <c r="E18" s="409" t="s">
        <v>446</v>
      </c>
      <c r="F18" s="410" t="s">
        <v>3502</v>
      </c>
      <c r="G18" s="409" t="s">
        <v>447</v>
      </c>
      <c r="H18" s="409" t="s">
        <v>493</v>
      </c>
      <c r="I18" s="409" t="s">
        <v>494</v>
      </c>
      <c r="J18" s="409" t="s">
        <v>495</v>
      </c>
      <c r="K18" s="409" t="s">
        <v>496</v>
      </c>
      <c r="L18" s="411">
        <v>74.477288350357512</v>
      </c>
      <c r="M18" s="411">
        <v>26</v>
      </c>
      <c r="N18" s="412">
        <v>1936.4094971092952</v>
      </c>
    </row>
    <row r="19" spans="1:14" ht="14.4" customHeight="1" x14ac:dyDescent="0.3">
      <c r="A19" s="407" t="s">
        <v>479</v>
      </c>
      <c r="B19" s="408" t="s">
        <v>3460</v>
      </c>
      <c r="C19" s="409" t="s">
        <v>480</v>
      </c>
      <c r="D19" s="410" t="s">
        <v>3474</v>
      </c>
      <c r="E19" s="409" t="s">
        <v>446</v>
      </c>
      <c r="F19" s="410" t="s">
        <v>3502</v>
      </c>
      <c r="G19" s="409" t="s">
        <v>447</v>
      </c>
      <c r="H19" s="409" t="s">
        <v>497</v>
      </c>
      <c r="I19" s="409" t="s">
        <v>498</v>
      </c>
      <c r="J19" s="409" t="s">
        <v>499</v>
      </c>
      <c r="K19" s="409" t="s">
        <v>500</v>
      </c>
      <c r="L19" s="411">
        <v>375.79940637586765</v>
      </c>
      <c r="M19" s="411">
        <v>2</v>
      </c>
      <c r="N19" s="412">
        <v>751.5988127517353</v>
      </c>
    </row>
    <row r="20" spans="1:14" ht="14.4" customHeight="1" x14ac:dyDescent="0.3">
      <c r="A20" s="407" t="s">
        <v>479</v>
      </c>
      <c r="B20" s="408" t="s">
        <v>3460</v>
      </c>
      <c r="C20" s="409" t="s">
        <v>480</v>
      </c>
      <c r="D20" s="410" t="s">
        <v>3474</v>
      </c>
      <c r="E20" s="409" t="s">
        <v>446</v>
      </c>
      <c r="F20" s="410" t="s">
        <v>3502</v>
      </c>
      <c r="G20" s="409" t="s">
        <v>447</v>
      </c>
      <c r="H20" s="409" t="s">
        <v>501</v>
      </c>
      <c r="I20" s="409" t="s">
        <v>134</v>
      </c>
      <c r="J20" s="409" t="s">
        <v>502</v>
      </c>
      <c r="K20" s="409"/>
      <c r="L20" s="411">
        <v>652.85277153879133</v>
      </c>
      <c r="M20" s="411">
        <v>34</v>
      </c>
      <c r="N20" s="412">
        <v>22196.994232318906</v>
      </c>
    </row>
    <row r="21" spans="1:14" ht="14.4" customHeight="1" x14ac:dyDescent="0.3">
      <c r="A21" s="407" t="s">
        <v>479</v>
      </c>
      <c r="B21" s="408" t="s">
        <v>3460</v>
      </c>
      <c r="C21" s="409" t="s">
        <v>480</v>
      </c>
      <c r="D21" s="410" t="s">
        <v>3474</v>
      </c>
      <c r="E21" s="409" t="s">
        <v>446</v>
      </c>
      <c r="F21" s="410" t="s">
        <v>3502</v>
      </c>
      <c r="G21" s="409" t="s">
        <v>447</v>
      </c>
      <c r="H21" s="409" t="s">
        <v>503</v>
      </c>
      <c r="I21" s="409" t="s">
        <v>504</v>
      </c>
      <c r="J21" s="409" t="s">
        <v>505</v>
      </c>
      <c r="K21" s="409" t="s">
        <v>506</v>
      </c>
      <c r="L21" s="411">
        <v>35.990000000000016</v>
      </c>
      <c r="M21" s="411">
        <v>3</v>
      </c>
      <c r="N21" s="412">
        <v>107.97000000000006</v>
      </c>
    </row>
    <row r="22" spans="1:14" ht="14.4" customHeight="1" x14ac:dyDescent="0.3">
      <c r="A22" s="407" t="s">
        <v>479</v>
      </c>
      <c r="B22" s="408" t="s">
        <v>3460</v>
      </c>
      <c r="C22" s="409" t="s">
        <v>480</v>
      </c>
      <c r="D22" s="410" t="s">
        <v>3474</v>
      </c>
      <c r="E22" s="409" t="s">
        <v>446</v>
      </c>
      <c r="F22" s="410" t="s">
        <v>3502</v>
      </c>
      <c r="G22" s="409" t="s">
        <v>447</v>
      </c>
      <c r="H22" s="409" t="s">
        <v>507</v>
      </c>
      <c r="I22" s="409" t="s">
        <v>508</v>
      </c>
      <c r="J22" s="409" t="s">
        <v>509</v>
      </c>
      <c r="K22" s="409"/>
      <c r="L22" s="411">
        <v>467.77155048213228</v>
      </c>
      <c r="M22" s="411">
        <v>10</v>
      </c>
      <c r="N22" s="412">
        <v>4677.7155048213226</v>
      </c>
    </row>
    <row r="23" spans="1:14" ht="14.4" customHeight="1" x14ac:dyDescent="0.3">
      <c r="A23" s="407" t="s">
        <v>479</v>
      </c>
      <c r="B23" s="408" t="s">
        <v>3460</v>
      </c>
      <c r="C23" s="409" t="s">
        <v>480</v>
      </c>
      <c r="D23" s="410" t="s">
        <v>3474</v>
      </c>
      <c r="E23" s="409" t="s">
        <v>446</v>
      </c>
      <c r="F23" s="410" t="s">
        <v>3502</v>
      </c>
      <c r="G23" s="409" t="s">
        <v>447</v>
      </c>
      <c r="H23" s="409" t="s">
        <v>510</v>
      </c>
      <c r="I23" s="409" t="s">
        <v>134</v>
      </c>
      <c r="J23" s="409" t="s">
        <v>511</v>
      </c>
      <c r="K23" s="409"/>
      <c r="L23" s="411">
        <v>103.25581023608535</v>
      </c>
      <c r="M23" s="411">
        <v>76</v>
      </c>
      <c r="N23" s="412">
        <v>7847.4415779424871</v>
      </c>
    </row>
    <row r="24" spans="1:14" ht="14.4" customHeight="1" x14ac:dyDescent="0.3">
      <c r="A24" s="407" t="s">
        <v>479</v>
      </c>
      <c r="B24" s="408" t="s">
        <v>3460</v>
      </c>
      <c r="C24" s="409" t="s">
        <v>480</v>
      </c>
      <c r="D24" s="410" t="s">
        <v>3474</v>
      </c>
      <c r="E24" s="409" t="s">
        <v>446</v>
      </c>
      <c r="F24" s="410" t="s">
        <v>3502</v>
      </c>
      <c r="G24" s="409" t="s">
        <v>447</v>
      </c>
      <c r="H24" s="409" t="s">
        <v>512</v>
      </c>
      <c r="I24" s="409" t="s">
        <v>134</v>
      </c>
      <c r="J24" s="409" t="s">
        <v>513</v>
      </c>
      <c r="K24" s="409"/>
      <c r="L24" s="411">
        <v>44.63</v>
      </c>
      <c r="M24" s="411">
        <v>3</v>
      </c>
      <c r="N24" s="412">
        <v>133.89000000000001</v>
      </c>
    </row>
    <row r="25" spans="1:14" ht="14.4" customHeight="1" x14ac:dyDescent="0.3">
      <c r="A25" s="407" t="s">
        <v>479</v>
      </c>
      <c r="B25" s="408" t="s">
        <v>3460</v>
      </c>
      <c r="C25" s="409" t="s">
        <v>480</v>
      </c>
      <c r="D25" s="410" t="s">
        <v>3474</v>
      </c>
      <c r="E25" s="409" t="s">
        <v>446</v>
      </c>
      <c r="F25" s="410" t="s">
        <v>3502</v>
      </c>
      <c r="G25" s="409" t="s">
        <v>447</v>
      </c>
      <c r="H25" s="409" t="s">
        <v>514</v>
      </c>
      <c r="I25" s="409" t="s">
        <v>515</v>
      </c>
      <c r="J25" s="409" t="s">
        <v>516</v>
      </c>
      <c r="K25" s="409" t="s">
        <v>517</v>
      </c>
      <c r="L25" s="411">
        <v>531.27</v>
      </c>
      <c r="M25" s="411">
        <v>2</v>
      </c>
      <c r="N25" s="412">
        <v>1062.54</v>
      </c>
    </row>
    <row r="26" spans="1:14" ht="14.4" customHeight="1" x14ac:dyDescent="0.3">
      <c r="A26" s="407" t="s">
        <v>479</v>
      </c>
      <c r="B26" s="408" t="s">
        <v>3460</v>
      </c>
      <c r="C26" s="409" t="s">
        <v>480</v>
      </c>
      <c r="D26" s="410" t="s">
        <v>3474</v>
      </c>
      <c r="E26" s="409" t="s">
        <v>446</v>
      </c>
      <c r="F26" s="410" t="s">
        <v>3502</v>
      </c>
      <c r="G26" s="409" t="s">
        <v>447</v>
      </c>
      <c r="H26" s="409" t="s">
        <v>454</v>
      </c>
      <c r="I26" s="409" t="s">
        <v>134</v>
      </c>
      <c r="J26" s="409" t="s">
        <v>455</v>
      </c>
      <c r="K26" s="409"/>
      <c r="L26" s="411">
        <v>65.334957122331701</v>
      </c>
      <c r="M26" s="411">
        <v>10</v>
      </c>
      <c r="N26" s="412">
        <v>653.34957122331707</v>
      </c>
    </row>
    <row r="27" spans="1:14" ht="14.4" customHeight="1" x14ac:dyDescent="0.3">
      <c r="A27" s="407" t="s">
        <v>479</v>
      </c>
      <c r="B27" s="408" t="s">
        <v>3460</v>
      </c>
      <c r="C27" s="409" t="s">
        <v>480</v>
      </c>
      <c r="D27" s="410" t="s">
        <v>3474</v>
      </c>
      <c r="E27" s="409" t="s">
        <v>446</v>
      </c>
      <c r="F27" s="410" t="s">
        <v>3502</v>
      </c>
      <c r="G27" s="409" t="s">
        <v>447</v>
      </c>
      <c r="H27" s="409" t="s">
        <v>518</v>
      </c>
      <c r="I27" s="409" t="s">
        <v>519</v>
      </c>
      <c r="J27" s="409" t="s">
        <v>520</v>
      </c>
      <c r="K27" s="409" t="s">
        <v>521</v>
      </c>
      <c r="L27" s="411">
        <v>103.69987156551534</v>
      </c>
      <c r="M27" s="411">
        <v>20</v>
      </c>
      <c r="N27" s="412">
        <v>2073.9974313103066</v>
      </c>
    </row>
    <row r="28" spans="1:14" ht="14.4" customHeight="1" x14ac:dyDescent="0.3">
      <c r="A28" s="407" t="s">
        <v>479</v>
      </c>
      <c r="B28" s="408" t="s">
        <v>3460</v>
      </c>
      <c r="C28" s="409" t="s">
        <v>480</v>
      </c>
      <c r="D28" s="410" t="s">
        <v>3474</v>
      </c>
      <c r="E28" s="409" t="s">
        <v>446</v>
      </c>
      <c r="F28" s="410" t="s">
        <v>3502</v>
      </c>
      <c r="G28" s="409" t="s">
        <v>447</v>
      </c>
      <c r="H28" s="409" t="s">
        <v>456</v>
      </c>
      <c r="I28" s="409" t="s">
        <v>134</v>
      </c>
      <c r="J28" s="409" t="s">
        <v>457</v>
      </c>
      <c r="K28" s="409" t="s">
        <v>458</v>
      </c>
      <c r="L28" s="411">
        <v>23.700313548026561</v>
      </c>
      <c r="M28" s="411">
        <v>78</v>
      </c>
      <c r="N28" s="412">
        <v>1848.6244567460717</v>
      </c>
    </row>
    <row r="29" spans="1:14" ht="14.4" customHeight="1" x14ac:dyDescent="0.3">
      <c r="A29" s="407" t="s">
        <v>479</v>
      </c>
      <c r="B29" s="408" t="s">
        <v>3460</v>
      </c>
      <c r="C29" s="409" t="s">
        <v>480</v>
      </c>
      <c r="D29" s="410" t="s">
        <v>3474</v>
      </c>
      <c r="E29" s="409" t="s">
        <v>446</v>
      </c>
      <c r="F29" s="410" t="s">
        <v>3502</v>
      </c>
      <c r="G29" s="409" t="s">
        <v>447</v>
      </c>
      <c r="H29" s="409" t="s">
        <v>522</v>
      </c>
      <c r="I29" s="409" t="s">
        <v>523</v>
      </c>
      <c r="J29" s="409" t="s">
        <v>524</v>
      </c>
      <c r="K29" s="409" t="s">
        <v>525</v>
      </c>
      <c r="L29" s="411">
        <v>61.642500000000005</v>
      </c>
      <c r="M29" s="411">
        <v>4</v>
      </c>
      <c r="N29" s="412">
        <v>246.57000000000002</v>
      </c>
    </row>
    <row r="30" spans="1:14" ht="14.4" customHeight="1" x14ac:dyDescent="0.3">
      <c r="A30" s="407" t="s">
        <v>479</v>
      </c>
      <c r="B30" s="408" t="s">
        <v>3460</v>
      </c>
      <c r="C30" s="409" t="s">
        <v>480</v>
      </c>
      <c r="D30" s="410" t="s">
        <v>3474</v>
      </c>
      <c r="E30" s="409" t="s">
        <v>446</v>
      </c>
      <c r="F30" s="410" t="s">
        <v>3502</v>
      </c>
      <c r="G30" s="409" t="s">
        <v>447</v>
      </c>
      <c r="H30" s="409" t="s">
        <v>526</v>
      </c>
      <c r="I30" s="409" t="s">
        <v>134</v>
      </c>
      <c r="J30" s="409" t="s">
        <v>527</v>
      </c>
      <c r="K30" s="409" t="s">
        <v>528</v>
      </c>
      <c r="L30" s="411">
        <v>94.975754028934062</v>
      </c>
      <c r="M30" s="411">
        <v>40</v>
      </c>
      <c r="N30" s="412">
        <v>3799.0301611573627</v>
      </c>
    </row>
    <row r="31" spans="1:14" ht="14.4" customHeight="1" x14ac:dyDescent="0.3">
      <c r="A31" s="407" t="s">
        <v>479</v>
      </c>
      <c r="B31" s="408" t="s">
        <v>3460</v>
      </c>
      <c r="C31" s="409" t="s">
        <v>480</v>
      </c>
      <c r="D31" s="410" t="s">
        <v>3474</v>
      </c>
      <c r="E31" s="409" t="s">
        <v>446</v>
      </c>
      <c r="F31" s="410" t="s">
        <v>3502</v>
      </c>
      <c r="G31" s="409" t="s">
        <v>447</v>
      </c>
      <c r="H31" s="409" t="s">
        <v>529</v>
      </c>
      <c r="I31" s="409" t="s">
        <v>530</v>
      </c>
      <c r="J31" s="409" t="s">
        <v>516</v>
      </c>
      <c r="K31" s="409" t="s">
        <v>531</v>
      </c>
      <c r="L31" s="411">
        <v>201.29999956263731</v>
      </c>
      <c r="M31" s="411">
        <v>441</v>
      </c>
      <c r="N31" s="412">
        <v>88773.299807123054</v>
      </c>
    </row>
    <row r="32" spans="1:14" ht="14.4" customHeight="1" x14ac:dyDescent="0.3">
      <c r="A32" s="407" t="s">
        <v>479</v>
      </c>
      <c r="B32" s="408" t="s">
        <v>3460</v>
      </c>
      <c r="C32" s="409" t="s">
        <v>480</v>
      </c>
      <c r="D32" s="410" t="s">
        <v>3474</v>
      </c>
      <c r="E32" s="409" t="s">
        <v>446</v>
      </c>
      <c r="F32" s="410" t="s">
        <v>3502</v>
      </c>
      <c r="G32" s="409" t="s">
        <v>447</v>
      </c>
      <c r="H32" s="409" t="s">
        <v>532</v>
      </c>
      <c r="I32" s="409" t="s">
        <v>533</v>
      </c>
      <c r="J32" s="409" t="s">
        <v>534</v>
      </c>
      <c r="K32" s="409"/>
      <c r="L32" s="411">
        <v>252.97794269149801</v>
      </c>
      <c r="M32" s="411">
        <v>75</v>
      </c>
      <c r="N32" s="412">
        <v>18973.345701862352</v>
      </c>
    </row>
    <row r="33" spans="1:14" ht="14.4" customHeight="1" x14ac:dyDescent="0.3">
      <c r="A33" s="407" t="s">
        <v>479</v>
      </c>
      <c r="B33" s="408" t="s">
        <v>3460</v>
      </c>
      <c r="C33" s="409" t="s">
        <v>480</v>
      </c>
      <c r="D33" s="410" t="s">
        <v>3474</v>
      </c>
      <c r="E33" s="409" t="s">
        <v>446</v>
      </c>
      <c r="F33" s="410" t="s">
        <v>3502</v>
      </c>
      <c r="G33" s="409" t="s">
        <v>447</v>
      </c>
      <c r="H33" s="409" t="s">
        <v>535</v>
      </c>
      <c r="I33" s="409" t="s">
        <v>536</v>
      </c>
      <c r="J33" s="409" t="s">
        <v>537</v>
      </c>
      <c r="K33" s="409" t="s">
        <v>538</v>
      </c>
      <c r="L33" s="411">
        <v>279.11056608721856</v>
      </c>
      <c r="M33" s="411">
        <v>47</v>
      </c>
      <c r="N33" s="412">
        <v>13118.196606099273</v>
      </c>
    </row>
    <row r="34" spans="1:14" ht="14.4" customHeight="1" x14ac:dyDescent="0.3">
      <c r="A34" s="407" t="s">
        <v>479</v>
      </c>
      <c r="B34" s="408" t="s">
        <v>3460</v>
      </c>
      <c r="C34" s="409" t="s">
        <v>480</v>
      </c>
      <c r="D34" s="410" t="s">
        <v>3474</v>
      </c>
      <c r="E34" s="409" t="s">
        <v>446</v>
      </c>
      <c r="F34" s="410" t="s">
        <v>3502</v>
      </c>
      <c r="G34" s="409" t="s">
        <v>447</v>
      </c>
      <c r="H34" s="409" t="s">
        <v>539</v>
      </c>
      <c r="I34" s="409" t="s">
        <v>540</v>
      </c>
      <c r="J34" s="409" t="s">
        <v>541</v>
      </c>
      <c r="K34" s="409"/>
      <c r="L34" s="411">
        <v>144.03354614071532</v>
      </c>
      <c r="M34" s="411">
        <v>10</v>
      </c>
      <c r="N34" s="412">
        <v>1440.3354614071532</v>
      </c>
    </row>
    <row r="35" spans="1:14" ht="14.4" customHeight="1" x14ac:dyDescent="0.3">
      <c r="A35" s="407" t="s">
        <v>479</v>
      </c>
      <c r="B35" s="408" t="s">
        <v>3460</v>
      </c>
      <c r="C35" s="409" t="s">
        <v>480</v>
      </c>
      <c r="D35" s="410" t="s">
        <v>3474</v>
      </c>
      <c r="E35" s="409" t="s">
        <v>446</v>
      </c>
      <c r="F35" s="410" t="s">
        <v>3502</v>
      </c>
      <c r="G35" s="409" t="s">
        <v>447</v>
      </c>
      <c r="H35" s="409" t="s">
        <v>542</v>
      </c>
      <c r="I35" s="409" t="s">
        <v>543</v>
      </c>
      <c r="J35" s="409" t="s">
        <v>461</v>
      </c>
      <c r="K35" s="409" t="s">
        <v>544</v>
      </c>
      <c r="L35" s="411">
        <v>47.430206871848384</v>
      </c>
      <c r="M35" s="411">
        <v>3</v>
      </c>
      <c r="N35" s="412">
        <v>142.29062061554515</v>
      </c>
    </row>
    <row r="36" spans="1:14" ht="14.4" customHeight="1" x14ac:dyDescent="0.3">
      <c r="A36" s="407" t="s">
        <v>479</v>
      </c>
      <c r="B36" s="408" t="s">
        <v>3460</v>
      </c>
      <c r="C36" s="409" t="s">
        <v>480</v>
      </c>
      <c r="D36" s="410" t="s">
        <v>3474</v>
      </c>
      <c r="E36" s="409" t="s">
        <v>446</v>
      </c>
      <c r="F36" s="410" t="s">
        <v>3502</v>
      </c>
      <c r="G36" s="409" t="s">
        <v>447</v>
      </c>
      <c r="H36" s="409" t="s">
        <v>545</v>
      </c>
      <c r="I36" s="409" t="s">
        <v>134</v>
      </c>
      <c r="J36" s="409" t="s">
        <v>546</v>
      </c>
      <c r="K36" s="409"/>
      <c r="L36" s="411">
        <v>65.075961688866954</v>
      </c>
      <c r="M36" s="411">
        <v>8</v>
      </c>
      <c r="N36" s="412">
        <v>520.60769351093563</v>
      </c>
    </row>
    <row r="37" spans="1:14" ht="14.4" customHeight="1" x14ac:dyDescent="0.3">
      <c r="A37" s="407" t="s">
        <v>479</v>
      </c>
      <c r="B37" s="408" t="s">
        <v>3460</v>
      </c>
      <c r="C37" s="409" t="s">
        <v>480</v>
      </c>
      <c r="D37" s="410" t="s">
        <v>3474</v>
      </c>
      <c r="E37" s="409" t="s">
        <v>446</v>
      </c>
      <c r="F37" s="410" t="s">
        <v>3502</v>
      </c>
      <c r="G37" s="409" t="s">
        <v>447</v>
      </c>
      <c r="H37" s="409" t="s">
        <v>547</v>
      </c>
      <c r="I37" s="409" t="s">
        <v>548</v>
      </c>
      <c r="J37" s="409" t="s">
        <v>549</v>
      </c>
      <c r="K37" s="409"/>
      <c r="L37" s="411">
        <v>2271.6448966412163</v>
      </c>
      <c r="M37" s="411">
        <v>1</v>
      </c>
      <c r="N37" s="412">
        <v>2271.6448966412163</v>
      </c>
    </row>
    <row r="38" spans="1:14" ht="14.4" customHeight="1" x14ac:dyDescent="0.3">
      <c r="A38" s="407" t="s">
        <v>479</v>
      </c>
      <c r="B38" s="408" t="s">
        <v>3460</v>
      </c>
      <c r="C38" s="409" t="s">
        <v>480</v>
      </c>
      <c r="D38" s="410" t="s">
        <v>3474</v>
      </c>
      <c r="E38" s="409" t="s">
        <v>446</v>
      </c>
      <c r="F38" s="410" t="s">
        <v>3502</v>
      </c>
      <c r="G38" s="409" t="s">
        <v>447</v>
      </c>
      <c r="H38" s="409" t="s">
        <v>550</v>
      </c>
      <c r="I38" s="409" t="s">
        <v>551</v>
      </c>
      <c r="J38" s="409" t="s">
        <v>552</v>
      </c>
      <c r="K38" s="409"/>
      <c r="L38" s="411">
        <v>4406.6660393893535</v>
      </c>
      <c r="M38" s="411">
        <v>10</v>
      </c>
      <c r="N38" s="412">
        <v>44066.660393893537</v>
      </c>
    </row>
    <row r="39" spans="1:14" ht="14.4" customHeight="1" x14ac:dyDescent="0.3">
      <c r="A39" s="407" t="s">
        <v>479</v>
      </c>
      <c r="B39" s="408" t="s">
        <v>3460</v>
      </c>
      <c r="C39" s="409" t="s">
        <v>480</v>
      </c>
      <c r="D39" s="410" t="s">
        <v>3474</v>
      </c>
      <c r="E39" s="409" t="s">
        <v>446</v>
      </c>
      <c r="F39" s="410" t="s">
        <v>3502</v>
      </c>
      <c r="G39" s="409" t="s">
        <v>447</v>
      </c>
      <c r="H39" s="409" t="s">
        <v>553</v>
      </c>
      <c r="I39" s="409" t="s">
        <v>554</v>
      </c>
      <c r="J39" s="409" t="s">
        <v>555</v>
      </c>
      <c r="K39" s="409" t="s">
        <v>556</v>
      </c>
      <c r="L39" s="411">
        <v>621.6</v>
      </c>
      <c r="M39" s="411">
        <v>6</v>
      </c>
      <c r="N39" s="412">
        <v>3729.6</v>
      </c>
    </row>
    <row r="40" spans="1:14" ht="14.4" customHeight="1" x14ac:dyDescent="0.3">
      <c r="A40" s="407" t="s">
        <v>479</v>
      </c>
      <c r="B40" s="408" t="s">
        <v>3460</v>
      </c>
      <c r="C40" s="409" t="s">
        <v>480</v>
      </c>
      <c r="D40" s="410" t="s">
        <v>3474</v>
      </c>
      <c r="E40" s="409" t="s">
        <v>446</v>
      </c>
      <c r="F40" s="410" t="s">
        <v>3502</v>
      </c>
      <c r="G40" s="409" t="s">
        <v>447</v>
      </c>
      <c r="H40" s="409" t="s">
        <v>557</v>
      </c>
      <c r="I40" s="409" t="s">
        <v>134</v>
      </c>
      <c r="J40" s="409" t="s">
        <v>558</v>
      </c>
      <c r="K40" s="409" t="s">
        <v>559</v>
      </c>
      <c r="L40" s="411">
        <v>61.533333333333339</v>
      </c>
      <c r="M40" s="411">
        <v>4</v>
      </c>
      <c r="N40" s="412">
        <v>246.13333333333335</v>
      </c>
    </row>
    <row r="41" spans="1:14" ht="14.4" customHeight="1" x14ac:dyDescent="0.3">
      <c r="A41" s="407" t="s">
        <v>479</v>
      </c>
      <c r="B41" s="408" t="s">
        <v>3460</v>
      </c>
      <c r="C41" s="409" t="s">
        <v>480</v>
      </c>
      <c r="D41" s="410" t="s">
        <v>3474</v>
      </c>
      <c r="E41" s="409" t="s">
        <v>446</v>
      </c>
      <c r="F41" s="410" t="s">
        <v>3502</v>
      </c>
      <c r="G41" s="409" t="s">
        <v>447</v>
      </c>
      <c r="H41" s="409" t="s">
        <v>560</v>
      </c>
      <c r="I41" s="409" t="s">
        <v>134</v>
      </c>
      <c r="J41" s="409" t="s">
        <v>561</v>
      </c>
      <c r="K41" s="409"/>
      <c r="L41" s="411">
        <v>496.44920771267448</v>
      </c>
      <c r="M41" s="411">
        <v>140</v>
      </c>
      <c r="N41" s="412">
        <v>69502.889079774424</v>
      </c>
    </row>
    <row r="42" spans="1:14" ht="14.4" customHeight="1" x14ac:dyDescent="0.3">
      <c r="A42" s="407" t="s">
        <v>479</v>
      </c>
      <c r="B42" s="408" t="s">
        <v>3460</v>
      </c>
      <c r="C42" s="409" t="s">
        <v>480</v>
      </c>
      <c r="D42" s="410" t="s">
        <v>3474</v>
      </c>
      <c r="E42" s="409" t="s">
        <v>446</v>
      </c>
      <c r="F42" s="410" t="s">
        <v>3502</v>
      </c>
      <c r="G42" s="409" t="s">
        <v>447</v>
      </c>
      <c r="H42" s="409" t="s">
        <v>562</v>
      </c>
      <c r="I42" s="409" t="s">
        <v>134</v>
      </c>
      <c r="J42" s="409" t="s">
        <v>563</v>
      </c>
      <c r="K42" s="409"/>
      <c r="L42" s="411">
        <v>56.421128629319441</v>
      </c>
      <c r="M42" s="411">
        <v>60</v>
      </c>
      <c r="N42" s="412">
        <v>3385.2677177591663</v>
      </c>
    </row>
    <row r="43" spans="1:14" ht="14.4" customHeight="1" x14ac:dyDescent="0.3">
      <c r="A43" s="407" t="s">
        <v>479</v>
      </c>
      <c r="B43" s="408" t="s">
        <v>3460</v>
      </c>
      <c r="C43" s="409" t="s">
        <v>480</v>
      </c>
      <c r="D43" s="410" t="s">
        <v>3474</v>
      </c>
      <c r="E43" s="409" t="s">
        <v>446</v>
      </c>
      <c r="F43" s="410" t="s">
        <v>3502</v>
      </c>
      <c r="G43" s="409" t="s">
        <v>447</v>
      </c>
      <c r="H43" s="409" t="s">
        <v>564</v>
      </c>
      <c r="I43" s="409" t="s">
        <v>134</v>
      </c>
      <c r="J43" s="409" t="s">
        <v>565</v>
      </c>
      <c r="K43" s="409" t="s">
        <v>566</v>
      </c>
      <c r="L43" s="411">
        <v>83.30884724250177</v>
      </c>
      <c r="M43" s="411">
        <v>900</v>
      </c>
      <c r="N43" s="412">
        <v>74977.962518251588</v>
      </c>
    </row>
    <row r="44" spans="1:14" ht="14.4" customHeight="1" x14ac:dyDescent="0.3">
      <c r="A44" s="407" t="s">
        <v>479</v>
      </c>
      <c r="B44" s="408" t="s">
        <v>3460</v>
      </c>
      <c r="C44" s="409" t="s">
        <v>480</v>
      </c>
      <c r="D44" s="410" t="s">
        <v>3474</v>
      </c>
      <c r="E44" s="409" t="s">
        <v>446</v>
      </c>
      <c r="F44" s="410" t="s">
        <v>3502</v>
      </c>
      <c r="G44" s="409" t="s">
        <v>447</v>
      </c>
      <c r="H44" s="409" t="s">
        <v>567</v>
      </c>
      <c r="I44" s="409" t="s">
        <v>134</v>
      </c>
      <c r="J44" s="409" t="s">
        <v>568</v>
      </c>
      <c r="K44" s="409"/>
      <c r="L44" s="411">
        <v>167.25402221769511</v>
      </c>
      <c r="M44" s="411">
        <v>4</v>
      </c>
      <c r="N44" s="412">
        <v>669.01608887078044</v>
      </c>
    </row>
    <row r="45" spans="1:14" ht="14.4" customHeight="1" x14ac:dyDescent="0.3">
      <c r="A45" s="407" t="s">
        <v>479</v>
      </c>
      <c r="B45" s="408" t="s">
        <v>3460</v>
      </c>
      <c r="C45" s="409" t="s">
        <v>480</v>
      </c>
      <c r="D45" s="410" t="s">
        <v>3474</v>
      </c>
      <c r="E45" s="409" t="s">
        <v>446</v>
      </c>
      <c r="F45" s="410" t="s">
        <v>3502</v>
      </c>
      <c r="G45" s="409" t="s">
        <v>447</v>
      </c>
      <c r="H45" s="409" t="s">
        <v>569</v>
      </c>
      <c r="I45" s="409" t="s">
        <v>570</v>
      </c>
      <c r="J45" s="409" t="s">
        <v>571</v>
      </c>
      <c r="K45" s="409" t="s">
        <v>572</v>
      </c>
      <c r="L45" s="411">
        <v>67.320000000000007</v>
      </c>
      <c r="M45" s="411">
        <v>40</v>
      </c>
      <c r="N45" s="412">
        <v>2692.8</v>
      </c>
    </row>
    <row r="46" spans="1:14" ht="14.4" customHeight="1" x14ac:dyDescent="0.3">
      <c r="A46" s="407" t="s">
        <v>479</v>
      </c>
      <c r="B46" s="408" t="s">
        <v>3460</v>
      </c>
      <c r="C46" s="409" t="s">
        <v>480</v>
      </c>
      <c r="D46" s="410" t="s">
        <v>3474</v>
      </c>
      <c r="E46" s="409" t="s">
        <v>446</v>
      </c>
      <c r="F46" s="410" t="s">
        <v>3502</v>
      </c>
      <c r="G46" s="409" t="s">
        <v>447</v>
      </c>
      <c r="H46" s="409" t="s">
        <v>573</v>
      </c>
      <c r="I46" s="409" t="s">
        <v>134</v>
      </c>
      <c r="J46" s="409" t="s">
        <v>574</v>
      </c>
      <c r="K46" s="409" t="s">
        <v>575</v>
      </c>
      <c r="L46" s="411">
        <v>42.093160444682091</v>
      </c>
      <c r="M46" s="411">
        <v>16</v>
      </c>
      <c r="N46" s="412">
        <v>673.49056711491346</v>
      </c>
    </row>
    <row r="47" spans="1:14" ht="14.4" customHeight="1" x14ac:dyDescent="0.3">
      <c r="A47" s="407" t="s">
        <v>479</v>
      </c>
      <c r="B47" s="408" t="s">
        <v>3460</v>
      </c>
      <c r="C47" s="409" t="s">
        <v>480</v>
      </c>
      <c r="D47" s="410" t="s">
        <v>3474</v>
      </c>
      <c r="E47" s="409" t="s">
        <v>446</v>
      </c>
      <c r="F47" s="410" t="s">
        <v>3502</v>
      </c>
      <c r="G47" s="409" t="s">
        <v>447</v>
      </c>
      <c r="H47" s="409" t="s">
        <v>576</v>
      </c>
      <c r="I47" s="409" t="s">
        <v>576</v>
      </c>
      <c r="J47" s="409" t="s">
        <v>577</v>
      </c>
      <c r="K47" s="409" t="s">
        <v>578</v>
      </c>
      <c r="L47" s="411">
        <v>58.121644536969008</v>
      </c>
      <c r="M47" s="411">
        <v>10</v>
      </c>
      <c r="N47" s="412">
        <v>581.21644536969006</v>
      </c>
    </row>
    <row r="48" spans="1:14" ht="14.4" customHeight="1" x14ac:dyDescent="0.3">
      <c r="A48" s="407" t="s">
        <v>479</v>
      </c>
      <c r="B48" s="408" t="s">
        <v>3460</v>
      </c>
      <c r="C48" s="409" t="s">
        <v>480</v>
      </c>
      <c r="D48" s="410" t="s">
        <v>3474</v>
      </c>
      <c r="E48" s="409" t="s">
        <v>446</v>
      </c>
      <c r="F48" s="410" t="s">
        <v>3502</v>
      </c>
      <c r="G48" s="409" t="s">
        <v>447</v>
      </c>
      <c r="H48" s="409" t="s">
        <v>579</v>
      </c>
      <c r="I48" s="409" t="s">
        <v>579</v>
      </c>
      <c r="J48" s="409" t="s">
        <v>580</v>
      </c>
      <c r="K48" s="409" t="s">
        <v>581</v>
      </c>
      <c r="L48" s="411">
        <v>4216.8940000000002</v>
      </c>
      <c r="M48" s="411">
        <v>1</v>
      </c>
      <c r="N48" s="412">
        <v>4216.8940000000002</v>
      </c>
    </row>
    <row r="49" spans="1:14" ht="14.4" customHeight="1" x14ac:dyDescent="0.3">
      <c r="A49" s="407" t="s">
        <v>479</v>
      </c>
      <c r="B49" s="408" t="s">
        <v>3460</v>
      </c>
      <c r="C49" s="409" t="s">
        <v>480</v>
      </c>
      <c r="D49" s="410" t="s">
        <v>3474</v>
      </c>
      <c r="E49" s="409" t="s">
        <v>446</v>
      </c>
      <c r="F49" s="410" t="s">
        <v>3502</v>
      </c>
      <c r="G49" s="409" t="s">
        <v>447</v>
      </c>
      <c r="H49" s="409" t="s">
        <v>582</v>
      </c>
      <c r="I49" s="409" t="s">
        <v>582</v>
      </c>
      <c r="J49" s="409" t="s">
        <v>583</v>
      </c>
      <c r="K49" s="409" t="s">
        <v>584</v>
      </c>
      <c r="L49" s="411">
        <v>112.38085048921563</v>
      </c>
      <c r="M49" s="411">
        <v>2</v>
      </c>
      <c r="N49" s="412">
        <v>224.76170097843126</v>
      </c>
    </row>
    <row r="50" spans="1:14" ht="14.4" customHeight="1" x14ac:dyDescent="0.3">
      <c r="A50" s="407" t="s">
        <v>479</v>
      </c>
      <c r="B50" s="408" t="s">
        <v>3460</v>
      </c>
      <c r="C50" s="409" t="s">
        <v>480</v>
      </c>
      <c r="D50" s="410" t="s">
        <v>3474</v>
      </c>
      <c r="E50" s="409" t="s">
        <v>446</v>
      </c>
      <c r="F50" s="410" t="s">
        <v>3502</v>
      </c>
      <c r="G50" s="409" t="s">
        <v>447</v>
      </c>
      <c r="H50" s="409" t="s">
        <v>585</v>
      </c>
      <c r="I50" s="409" t="s">
        <v>134</v>
      </c>
      <c r="J50" s="409" t="s">
        <v>586</v>
      </c>
      <c r="K50" s="409" t="s">
        <v>587</v>
      </c>
      <c r="L50" s="411">
        <v>42.608762922834899</v>
      </c>
      <c r="M50" s="411">
        <v>2</v>
      </c>
      <c r="N50" s="412">
        <v>85.217525845669797</v>
      </c>
    </row>
    <row r="51" spans="1:14" ht="14.4" customHeight="1" x14ac:dyDescent="0.3">
      <c r="A51" s="407" t="s">
        <v>479</v>
      </c>
      <c r="B51" s="408" t="s">
        <v>3460</v>
      </c>
      <c r="C51" s="409" t="s">
        <v>480</v>
      </c>
      <c r="D51" s="410" t="s">
        <v>3474</v>
      </c>
      <c r="E51" s="409" t="s">
        <v>446</v>
      </c>
      <c r="F51" s="410" t="s">
        <v>3502</v>
      </c>
      <c r="G51" s="409" t="s">
        <v>447</v>
      </c>
      <c r="H51" s="409" t="s">
        <v>588</v>
      </c>
      <c r="I51" s="409" t="s">
        <v>588</v>
      </c>
      <c r="J51" s="409" t="s">
        <v>589</v>
      </c>
      <c r="K51" s="409" t="s">
        <v>590</v>
      </c>
      <c r="L51" s="411">
        <v>4820.5200000000004</v>
      </c>
      <c r="M51" s="411">
        <v>2</v>
      </c>
      <c r="N51" s="412">
        <v>9641.0400000000009</v>
      </c>
    </row>
    <row r="52" spans="1:14" ht="14.4" customHeight="1" x14ac:dyDescent="0.3">
      <c r="A52" s="407" t="s">
        <v>479</v>
      </c>
      <c r="B52" s="408" t="s">
        <v>3460</v>
      </c>
      <c r="C52" s="409" t="s">
        <v>480</v>
      </c>
      <c r="D52" s="410" t="s">
        <v>3474</v>
      </c>
      <c r="E52" s="409" t="s">
        <v>446</v>
      </c>
      <c r="F52" s="410" t="s">
        <v>3502</v>
      </c>
      <c r="G52" s="409" t="s">
        <v>447</v>
      </c>
      <c r="H52" s="409" t="s">
        <v>591</v>
      </c>
      <c r="I52" s="409" t="s">
        <v>591</v>
      </c>
      <c r="J52" s="409" t="s">
        <v>592</v>
      </c>
      <c r="K52" s="409" t="s">
        <v>593</v>
      </c>
      <c r="L52" s="411">
        <v>483.4000000000002</v>
      </c>
      <c r="M52" s="411">
        <v>2</v>
      </c>
      <c r="N52" s="412">
        <v>966.80000000000041</v>
      </c>
    </row>
    <row r="53" spans="1:14" ht="14.4" customHeight="1" x14ac:dyDescent="0.3">
      <c r="A53" s="407" t="s">
        <v>479</v>
      </c>
      <c r="B53" s="408" t="s">
        <v>3460</v>
      </c>
      <c r="C53" s="409" t="s">
        <v>480</v>
      </c>
      <c r="D53" s="410" t="s">
        <v>3474</v>
      </c>
      <c r="E53" s="409" t="s">
        <v>594</v>
      </c>
      <c r="F53" s="410" t="s">
        <v>3503</v>
      </c>
      <c r="G53" s="409" t="s">
        <v>447</v>
      </c>
      <c r="H53" s="409" t="s">
        <v>595</v>
      </c>
      <c r="I53" s="409" t="s">
        <v>596</v>
      </c>
      <c r="J53" s="409" t="s">
        <v>597</v>
      </c>
      <c r="K53" s="409" t="s">
        <v>598</v>
      </c>
      <c r="L53" s="411">
        <v>68.239709073019412</v>
      </c>
      <c r="M53" s="411">
        <v>88</v>
      </c>
      <c r="N53" s="412">
        <v>6005.0943984257083</v>
      </c>
    </row>
    <row r="54" spans="1:14" ht="14.4" customHeight="1" x14ac:dyDescent="0.3">
      <c r="A54" s="407" t="s">
        <v>479</v>
      </c>
      <c r="B54" s="408" t="s">
        <v>3460</v>
      </c>
      <c r="C54" s="409" t="s">
        <v>480</v>
      </c>
      <c r="D54" s="410" t="s">
        <v>3474</v>
      </c>
      <c r="E54" s="409" t="s">
        <v>594</v>
      </c>
      <c r="F54" s="410" t="s">
        <v>3503</v>
      </c>
      <c r="G54" s="409" t="s">
        <v>447</v>
      </c>
      <c r="H54" s="409" t="s">
        <v>599</v>
      </c>
      <c r="I54" s="409" t="s">
        <v>600</v>
      </c>
      <c r="J54" s="409" t="s">
        <v>601</v>
      </c>
      <c r="K54" s="409" t="s">
        <v>602</v>
      </c>
      <c r="L54" s="411">
        <v>88.370000000000019</v>
      </c>
      <c r="M54" s="411">
        <v>3</v>
      </c>
      <c r="N54" s="412">
        <v>265.11000000000007</v>
      </c>
    </row>
    <row r="55" spans="1:14" ht="14.4" customHeight="1" x14ac:dyDescent="0.3">
      <c r="A55" s="407" t="s">
        <v>479</v>
      </c>
      <c r="B55" s="408" t="s">
        <v>3460</v>
      </c>
      <c r="C55" s="409" t="s">
        <v>480</v>
      </c>
      <c r="D55" s="410" t="s">
        <v>3474</v>
      </c>
      <c r="E55" s="409" t="s">
        <v>594</v>
      </c>
      <c r="F55" s="410" t="s">
        <v>3503</v>
      </c>
      <c r="G55" s="409" t="s">
        <v>447</v>
      </c>
      <c r="H55" s="409" t="s">
        <v>603</v>
      </c>
      <c r="I55" s="409" t="s">
        <v>604</v>
      </c>
      <c r="J55" s="409" t="s">
        <v>605</v>
      </c>
      <c r="K55" s="409" t="s">
        <v>598</v>
      </c>
      <c r="L55" s="411">
        <v>60.204890724067646</v>
      </c>
      <c r="M55" s="411">
        <v>22</v>
      </c>
      <c r="N55" s="412">
        <v>1324.5075959294882</v>
      </c>
    </row>
    <row r="56" spans="1:14" ht="14.4" customHeight="1" x14ac:dyDescent="0.3">
      <c r="A56" s="407" t="s">
        <v>479</v>
      </c>
      <c r="B56" s="408" t="s">
        <v>3460</v>
      </c>
      <c r="C56" s="409" t="s">
        <v>480</v>
      </c>
      <c r="D56" s="410" t="s">
        <v>3474</v>
      </c>
      <c r="E56" s="409" t="s">
        <v>594</v>
      </c>
      <c r="F56" s="410" t="s">
        <v>3503</v>
      </c>
      <c r="G56" s="409" t="s">
        <v>606</v>
      </c>
      <c r="H56" s="409" t="s">
        <v>607</v>
      </c>
      <c r="I56" s="409" t="s">
        <v>607</v>
      </c>
      <c r="J56" s="409" t="s">
        <v>608</v>
      </c>
      <c r="K56" s="409" t="s">
        <v>609</v>
      </c>
      <c r="L56" s="411">
        <v>1936.22</v>
      </c>
      <c r="M56" s="411">
        <v>4</v>
      </c>
      <c r="N56" s="412">
        <v>7744.88</v>
      </c>
    </row>
    <row r="57" spans="1:14" ht="14.4" customHeight="1" x14ac:dyDescent="0.3">
      <c r="A57" s="407" t="s">
        <v>479</v>
      </c>
      <c r="B57" s="408" t="s">
        <v>3460</v>
      </c>
      <c r="C57" s="409" t="s">
        <v>610</v>
      </c>
      <c r="D57" s="410" t="s">
        <v>3475</v>
      </c>
      <c r="E57" s="409" t="s">
        <v>446</v>
      </c>
      <c r="F57" s="410" t="s">
        <v>3502</v>
      </c>
      <c r="G57" s="409" t="s">
        <v>447</v>
      </c>
      <c r="H57" s="409" t="s">
        <v>493</v>
      </c>
      <c r="I57" s="409" t="s">
        <v>494</v>
      </c>
      <c r="J57" s="409" t="s">
        <v>495</v>
      </c>
      <c r="K57" s="409" t="s">
        <v>496</v>
      </c>
      <c r="L57" s="411">
        <v>72.289999999999992</v>
      </c>
      <c r="M57" s="411">
        <v>5</v>
      </c>
      <c r="N57" s="412">
        <v>361.44999999999993</v>
      </c>
    </row>
    <row r="58" spans="1:14" ht="14.4" customHeight="1" x14ac:dyDescent="0.3">
      <c r="A58" s="407" t="s">
        <v>479</v>
      </c>
      <c r="B58" s="408" t="s">
        <v>3460</v>
      </c>
      <c r="C58" s="409" t="s">
        <v>610</v>
      </c>
      <c r="D58" s="410" t="s">
        <v>3475</v>
      </c>
      <c r="E58" s="409" t="s">
        <v>446</v>
      </c>
      <c r="F58" s="410" t="s">
        <v>3502</v>
      </c>
      <c r="G58" s="409" t="s">
        <v>447</v>
      </c>
      <c r="H58" s="409" t="s">
        <v>514</v>
      </c>
      <c r="I58" s="409" t="s">
        <v>515</v>
      </c>
      <c r="J58" s="409" t="s">
        <v>516</v>
      </c>
      <c r="K58" s="409" t="s">
        <v>517</v>
      </c>
      <c r="L58" s="411">
        <v>531.26924625708057</v>
      </c>
      <c r="M58" s="411">
        <v>4</v>
      </c>
      <c r="N58" s="412">
        <v>2125.0769850283223</v>
      </c>
    </row>
    <row r="59" spans="1:14" ht="14.4" customHeight="1" x14ac:dyDescent="0.3">
      <c r="A59" s="407" t="s">
        <v>479</v>
      </c>
      <c r="B59" s="408" t="s">
        <v>3460</v>
      </c>
      <c r="C59" s="409" t="s">
        <v>610</v>
      </c>
      <c r="D59" s="410" t="s">
        <v>3475</v>
      </c>
      <c r="E59" s="409" t="s">
        <v>446</v>
      </c>
      <c r="F59" s="410" t="s">
        <v>3502</v>
      </c>
      <c r="G59" s="409" t="s">
        <v>447</v>
      </c>
      <c r="H59" s="409" t="s">
        <v>611</v>
      </c>
      <c r="I59" s="409" t="s">
        <v>612</v>
      </c>
      <c r="J59" s="409" t="s">
        <v>516</v>
      </c>
      <c r="K59" s="409" t="s">
        <v>613</v>
      </c>
      <c r="L59" s="411">
        <v>312.84000000000003</v>
      </c>
      <c r="M59" s="411">
        <v>7</v>
      </c>
      <c r="N59" s="412">
        <v>2189.88</v>
      </c>
    </row>
    <row r="60" spans="1:14" ht="14.4" customHeight="1" x14ac:dyDescent="0.3">
      <c r="A60" s="407" t="s">
        <v>479</v>
      </c>
      <c r="B60" s="408" t="s">
        <v>3460</v>
      </c>
      <c r="C60" s="409" t="s">
        <v>610</v>
      </c>
      <c r="D60" s="410" t="s">
        <v>3475</v>
      </c>
      <c r="E60" s="409" t="s">
        <v>446</v>
      </c>
      <c r="F60" s="410" t="s">
        <v>3502</v>
      </c>
      <c r="G60" s="409" t="s">
        <v>447</v>
      </c>
      <c r="H60" s="409" t="s">
        <v>456</v>
      </c>
      <c r="I60" s="409" t="s">
        <v>134</v>
      </c>
      <c r="J60" s="409" t="s">
        <v>457</v>
      </c>
      <c r="K60" s="409" t="s">
        <v>458</v>
      </c>
      <c r="L60" s="411">
        <v>23.700815224869057</v>
      </c>
      <c r="M60" s="411">
        <v>18</v>
      </c>
      <c r="N60" s="412">
        <v>426.61467404764301</v>
      </c>
    </row>
    <row r="61" spans="1:14" ht="14.4" customHeight="1" x14ac:dyDescent="0.3">
      <c r="A61" s="407" t="s">
        <v>479</v>
      </c>
      <c r="B61" s="408" t="s">
        <v>3460</v>
      </c>
      <c r="C61" s="409" t="s">
        <v>610</v>
      </c>
      <c r="D61" s="410" t="s">
        <v>3475</v>
      </c>
      <c r="E61" s="409" t="s">
        <v>446</v>
      </c>
      <c r="F61" s="410" t="s">
        <v>3502</v>
      </c>
      <c r="G61" s="409" t="s">
        <v>447</v>
      </c>
      <c r="H61" s="409" t="s">
        <v>522</v>
      </c>
      <c r="I61" s="409" t="s">
        <v>523</v>
      </c>
      <c r="J61" s="409" t="s">
        <v>524</v>
      </c>
      <c r="K61" s="409" t="s">
        <v>525</v>
      </c>
      <c r="L61" s="411">
        <v>60.95</v>
      </c>
      <c r="M61" s="411">
        <v>5</v>
      </c>
      <c r="N61" s="412">
        <v>304.75</v>
      </c>
    </row>
    <row r="62" spans="1:14" ht="14.4" customHeight="1" x14ac:dyDescent="0.3">
      <c r="A62" s="407" t="s">
        <v>479</v>
      </c>
      <c r="B62" s="408" t="s">
        <v>3460</v>
      </c>
      <c r="C62" s="409" t="s">
        <v>610</v>
      </c>
      <c r="D62" s="410" t="s">
        <v>3475</v>
      </c>
      <c r="E62" s="409" t="s">
        <v>446</v>
      </c>
      <c r="F62" s="410" t="s">
        <v>3502</v>
      </c>
      <c r="G62" s="409" t="s">
        <v>447</v>
      </c>
      <c r="H62" s="409" t="s">
        <v>529</v>
      </c>
      <c r="I62" s="409" t="s">
        <v>530</v>
      </c>
      <c r="J62" s="409" t="s">
        <v>516</v>
      </c>
      <c r="K62" s="409" t="s">
        <v>531</v>
      </c>
      <c r="L62" s="411">
        <v>201.30000000000004</v>
      </c>
      <c r="M62" s="411">
        <v>3</v>
      </c>
      <c r="N62" s="412">
        <v>603.90000000000009</v>
      </c>
    </row>
    <row r="63" spans="1:14" ht="14.4" customHeight="1" x14ac:dyDescent="0.3">
      <c r="A63" s="407" t="s">
        <v>479</v>
      </c>
      <c r="B63" s="408" t="s">
        <v>3460</v>
      </c>
      <c r="C63" s="409" t="s">
        <v>610</v>
      </c>
      <c r="D63" s="410" t="s">
        <v>3475</v>
      </c>
      <c r="E63" s="409" t="s">
        <v>446</v>
      </c>
      <c r="F63" s="410" t="s">
        <v>3502</v>
      </c>
      <c r="G63" s="409" t="s">
        <v>447</v>
      </c>
      <c r="H63" s="409" t="s">
        <v>545</v>
      </c>
      <c r="I63" s="409" t="s">
        <v>134</v>
      </c>
      <c r="J63" s="409" t="s">
        <v>546</v>
      </c>
      <c r="K63" s="409"/>
      <c r="L63" s="411">
        <v>89.590741612249914</v>
      </c>
      <c r="M63" s="411">
        <v>7</v>
      </c>
      <c r="N63" s="412">
        <v>627.13519128574944</v>
      </c>
    </row>
    <row r="64" spans="1:14" ht="14.4" customHeight="1" x14ac:dyDescent="0.3">
      <c r="A64" s="407" t="s">
        <v>614</v>
      </c>
      <c r="B64" s="408" t="s">
        <v>3461</v>
      </c>
      <c r="C64" s="409" t="s">
        <v>615</v>
      </c>
      <c r="D64" s="410" t="s">
        <v>3476</v>
      </c>
      <c r="E64" s="409" t="s">
        <v>446</v>
      </c>
      <c r="F64" s="410" t="s">
        <v>3502</v>
      </c>
      <c r="G64" s="409" t="s">
        <v>447</v>
      </c>
      <c r="H64" s="409" t="s">
        <v>616</v>
      </c>
      <c r="I64" s="409" t="s">
        <v>134</v>
      </c>
      <c r="J64" s="409" t="s">
        <v>617</v>
      </c>
      <c r="K64" s="409"/>
      <c r="L64" s="411">
        <v>1.0890000000000002</v>
      </c>
      <c r="M64" s="411">
        <v>100</v>
      </c>
      <c r="N64" s="412">
        <v>108.90000000000002</v>
      </c>
    </row>
    <row r="65" spans="1:14" ht="14.4" customHeight="1" x14ac:dyDescent="0.3">
      <c r="A65" s="407" t="s">
        <v>614</v>
      </c>
      <c r="B65" s="408" t="s">
        <v>3461</v>
      </c>
      <c r="C65" s="409" t="s">
        <v>618</v>
      </c>
      <c r="D65" s="410" t="s">
        <v>3477</v>
      </c>
      <c r="E65" s="409" t="s">
        <v>446</v>
      </c>
      <c r="F65" s="410" t="s">
        <v>3502</v>
      </c>
      <c r="G65" s="409" t="s">
        <v>447</v>
      </c>
      <c r="H65" s="409" t="s">
        <v>619</v>
      </c>
      <c r="I65" s="409" t="s">
        <v>134</v>
      </c>
      <c r="J65" s="409" t="s">
        <v>620</v>
      </c>
      <c r="K65" s="409"/>
      <c r="L65" s="411">
        <v>75.165236209147366</v>
      </c>
      <c r="M65" s="411">
        <v>8</v>
      </c>
      <c r="N65" s="412">
        <v>601.32188967317893</v>
      </c>
    </row>
    <row r="66" spans="1:14" ht="14.4" customHeight="1" x14ac:dyDescent="0.3">
      <c r="A66" s="407" t="s">
        <v>614</v>
      </c>
      <c r="B66" s="408" t="s">
        <v>3461</v>
      </c>
      <c r="C66" s="409" t="s">
        <v>618</v>
      </c>
      <c r="D66" s="410" t="s">
        <v>3477</v>
      </c>
      <c r="E66" s="409" t="s">
        <v>446</v>
      </c>
      <c r="F66" s="410" t="s">
        <v>3502</v>
      </c>
      <c r="G66" s="409" t="s">
        <v>447</v>
      </c>
      <c r="H66" s="409" t="s">
        <v>621</v>
      </c>
      <c r="I66" s="409" t="s">
        <v>134</v>
      </c>
      <c r="J66" s="409" t="s">
        <v>622</v>
      </c>
      <c r="K66" s="409"/>
      <c r="L66" s="411">
        <v>494.84854305467263</v>
      </c>
      <c r="M66" s="411">
        <v>60</v>
      </c>
      <c r="N66" s="412">
        <v>29690.912583280358</v>
      </c>
    </row>
    <row r="67" spans="1:14" ht="14.4" customHeight="1" x14ac:dyDescent="0.3">
      <c r="A67" s="407" t="s">
        <v>614</v>
      </c>
      <c r="B67" s="408" t="s">
        <v>3461</v>
      </c>
      <c r="C67" s="409" t="s">
        <v>618</v>
      </c>
      <c r="D67" s="410" t="s">
        <v>3477</v>
      </c>
      <c r="E67" s="409" t="s">
        <v>446</v>
      </c>
      <c r="F67" s="410" t="s">
        <v>3502</v>
      </c>
      <c r="G67" s="409" t="s">
        <v>447</v>
      </c>
      <c r="H67" s="409" t="s">
        <v>623</v>
      </c>
      <c r="I67" s="409" t="s">
        <v>623</v>
      </c>
      <c r="J67" s="409" t="s">
        <v>624</v>
      </c>
      <c r="K67" s="409" t="s">
        <v>478</v>
      </c>
      <c r="L67" s="411">
        <v>112.56538977207431</v>
      </c>
      <c r="M67" s="411">
        <v>1</v>
      </c>
      <c r="N67" s="412">
        <v>112.56538977207431</v>
      </c>
    </row>
    <row r="68" spans="1:14" ht="14.4" customHeight="1" x14ac:dyDescent="0.3">
      <c r="A68" s="407" t="s">
        <v>614</v>
      </c>
      <c r="B68" s="408" t="s">
        <v>3461</v>
      </c>
      <c r="C68" s="409" t="s">
        <v>618</v>
      </c>
      <c r="D68" s="410" t="s">
        <v>3477</v>
      </c>
      <c r="E68" s="409" t="s">
        <v>446</v>
      </c>
      <c r="F68" s="410" t="s">
        <v>3502</v>
      </c>
      <c r="G68" s="409" t="s">
        <v>447</v>
      </c>
      <c r="H68" s="409" t="s">
        <v>625</v>
      </c>
      <c r="I68" s="409" t="s">
        <v>134</v>
      </c>
      <c r="J68" s="409" t="s">
        <v>626</v>
      </c>
      <c r="K68" s="409"/>
      <c r="L68" s="411">
        <v>18.156131578626972</v>
      </c>
      <c r="M68" s="411">
        <v>20</v>
      </c>
      <c r="N68" s="412">
        <v>363.12263157253943</v>
      </c>
    </row>
    <row r="69" spans="1:14" ht="14.4" customHeight="1" x14ac:dyDescent="0.3">
      <c r="A69" s="407" t="s">
        <v>614</v>
      </c>
      <c r="B69" s="408" t="s">
        <v>3461</v>
      </c>
      <c r="C69" s="409" t="s">
        <v>618</v>
      </c>
      <c r="D69" s="410" t="s">
        <v>3477</v>
      </c>
      <c r="E69" s="409" t="s">
        <v>446</v>
      </c>
      <c r="F69" s="410" t="s">
        <v>3502</v>
      </c>
      <c r="G69" s="409" t="s">
        <v>447</v>
      </c>
      <c r="H69" s="409" t="s">
        <v>627</v>
      </c>
      <c r="I69" s="409" t="s">
        <v>134</v>
      </c>
      <c r="J69" s="409" t="s">
        <v>628</v>
      </c>
      <c r="K69" s="409"/>
      <c r="L69" s="411">
        <v>18.948573345468255</v>
      </c>
      <c r="M69" s="411">
        <v>10</v>
      </c>
      <c r="N69" s="412">
        <v>189.48573345468253</v>
      </c>
    </row>
    <row r="70" spans="1:14" ht="14.4" customHeight="1" x14ac:dyDescent="0.3">
      <c r="A70" s="407" t="s">
        <v>614</v>
      </c>
      <c r="B70" s="408" t="s">
        <v>3461</v>
      </c>
      <c r="C70" s="409" t="s">
        <v>618</v>
      </c>
      <c r="D70" s="410" t="s">
        <v>3477</v>
      </c>
      <c r="E70" s="409" t="s">
        <v>446</v>
      </c>
      <c r="F70" s="410" t="s">
        <v>3502</v>
      </c>
      <c r="G70" s="409" t="s">
        <v>447</v>
      </c>
      <c r="H70" s="409" t="s">
        <v>629</v>
      </c>
      <c r="I70" s="409" t="s">
        <v>134</v>
      </c>
      <c r="J70" s="409" t="s">
        <v>630</v>
      </c>
      <c r="K70" s="409"/>
      <c r="L70" s="411">
        <v>34.185379123745015</v>
      </c>
      <c r="M70" s="411">
        <v>4</v>
      </c>
      <c r="N70" s="412">
        <v>136.74151649498006</v>
      </c>
    </row>
    <row r="71" spans="1:14" ht="14.4" customHeight="1" x14ac:dyDescent="0.3">
      <c r="A71" s="407" t="s">
        <v>614</v>
      </c>
      <c r="B71" s="408" t="s">
        <v>3461</v>
      </c>
      <c r="C71" s="409" t="s">
        <v>618</v>
      </c>
      <c r="D71" s="410" t="s">
        <v>3477</v>
      </c>
      <c r="E71" s="409" t="s">
        <v>446</v>
      </c>
      <c r="F71" s="410" t="s">
        <v>3502</v>
      </c>
      <c r="G71" s="409" t="s">
        <v>447</v>
      </c>
      <c r="H71" s="409" t="s">
        <v>631</v>
      </c>
      <c r="I71" s="409" t="s">
        <v>631</v>
      </c>
      <c r="J71" s="409" t="s">
        <v>632</v>
      </c>
      <c r="K71" s="409" t="s">
        <v>633</v>
      </c>
      <c r="L71" s="411">
        <v>96.284610227925683</v>
      </c>
      <c r="M71" s="411">
        <v>1</v>
      </c>
      <c r="N71" s="412">
        <v>96.284610227925683</v>
      </c>
    </row>
    <row r="72" spans="1:14" ht="14.4" customHeight="1" x14ac:dyDescent="0.3">
      <c r="A72" s="407" t="s">
        <v>614</v>
      </c>
      <c r="B72" s="408" t="s">
        <v>3461</v>
      </c>
      <c r="C72" s="409" t="s">
        <v>618</v>
      </c>
      <c r="D72" s="410" t="s">
        <v>3477</v>
      </c>
      <c r="E72" s="409" t="s">
        <v>446</v>
      </c>
      <c r="F72" s="410" t="s">
        <v>3502</v>
      </c>
      <c r="G72" s="409" t="s">
        <v>447</v>
      </c>
      <c r="H72" s="409" t="s">
        <v>634</v>
      </c>
      <c r="I72" s="409" t="s">
        <v>134</v>
      </c>
      <c r="J72" s="409" t="s">
        <v>635</v>
      </c>
      <c r="K72" s="409" t="s">
        <v>636</v>
      </c>
      <c r="L72" s="411">
        <v>151.93378820528747</v>
      </c>
      <c r="M72" s="411">
        <v>10</v>
      </c>
      <c r="N72" s="412">
        <v>1519.3378820528746</v>
      </c>
    </row>
    <row r="73" spans="1:14" ht="14.4" customHeight="1" x14ac:dyDescent="0.3">
      <c r="A73" s="407" t="s">
        <v>614</v>
      </c>
      <c r="B73" s="408" t="s">
        <v>3461</v>
      </c>
      <c r="C73" s="409" t="s">
        <v>618</v>
      </c>
      <c r="D73" s="410" t="s">
        <v>3477</v>
      </c>
      <c r="E73" s="409" t="s">
        <v>446</v>
      </c>
      <c r="F73" s="410" t="s">
        <v>3502</v>
      </c>
      <c r="G73" s="409" t="s">
        <v>447</v>
      </c>
      <c r="H73" s="409" t="s">
        <v>637</v>
      </c>
      <c r="I73" s="409" t="s">
        <v>134</v>
      </c>
      <c r="J73" s="409" t="s">
        <v>638</v>
      </c>
      <c r="K73" s="409" t="s">
        <v>636</v>
      </c>
      <c r="L73" s="411">
        <v>25.323931822717004</v>
      </c>
      <c r="M73" s="411">
        <v>20</v>
      </c>
      <c r="N73" s="412">
        <v>506.47863645434006</v>
      </c>
    </row>
    <row r="74" spans="1:14" ht="14.4" customHeight="1" x14ac:dyDescent="0.3">
      <c r="A74" s="407" t="s">
        <v>614</v>
      </c>
      <c r="B74" s="408" t="s">
        <v>3461</v>
      </c>
      <c r="C74" s="409" t="s">
        <v>618</v>
      </c>
      <c r="D74" s="410" t="s">
        <v>3477</v>
      </c>
      <c r="E74" s="409" t="s">
        <v>446</v>
      </c>
      <c r="F74" s="410" t="s">
        <v>3502</v>
      </c>
      <c r="G74" s="409" t="s">
        <v>447</v>
      </c>
      <c r="H74" s="409" t="s">
        <v>639</v>
      </c>
      <c r="I74" s="409" t="s">
        <v>134</v>
      </c>
      <c r="J74" s="409" t="s">
        <v>640</v>
      </c>
      <c r="K74" s="409" t="s">
        <v>636</v>
      </c>
      <c r="L74" s="411">
        <v>18.362939056597096</v>
      </c>
      <c r="M74" s="411">
        <v>75</v>
      </c>
      <c r="N74" s="412">
        <v>1377.2204292447821</v>
      </c>
    </row>
    <row r="75" spans="1:14" ht="14.4" customHeight="1" x14ac:dyDescent="0.3">
      <c r="A75" s="407" t="s">
        <v>614</v>
      </c>
      <c r="B75" s="408" t="s">
        <v>3461</v>
      </c>
      <c r="C75" s="409" t="s">
        <v>641</v>
      </c>
      <c r="D75" s="410" t="s">
        <v>3478</v>
      </c>
      <c r="E75" s="409" t="s">
        <v>446</v>
      </c>
      <c r="F75" s="410" t="s">
        <v>3502</v>
      </c>
      <c r="G75" s="409" t="s">
        <v>447</v>
      </c>
      <c r="H75" s="409" t="s">
        <v>619</v>
      </c>
      <c r="I75" s="409" t="s">
        <v>134</v>
      </c>
      <c r="J75" s="409" t="s">
        <v>620</v>
      </c>
      <c r="K75" s="409"/>
      <c r="L75" s="411">
        <v>75.165214457814628</v>
      </c>
      <c r="M75" s="411">
        <v>1</v>
      </c>
      <c r="N75" s="412">
        <v>75.165214457814628</v>
      </c>
    </row>
    <row r="76" spans="1:14" ht="14.4" customHeight="1" x14ac:dyDescent="0.3">
      <c r="A76" s="407" t="s">
        <v>614</v>
      </c>
      <c r="B76" s="408" t="s">
        <v>3461</v>
      </c>
      <c r="C76" s="409" t="s">
        <v>641</v>
      </c>
      <c r="D76" s="410" t="s">
        <v>3478</v>
      </c>
      <c r="E76" s="409" t="s">
        <v>446</v>
      </c>
      <c r="F76" s="410" t="s">
        <v>3502</v>
      </c>
      <c r="G76" s="409" t="s">
        <v>447</v>
      </c>
      <c r="H76" s="409" t="s">
        <v>642</v>
      </c>
      <c r="I76" s="409" t="s">
        <v>643</v>
      </c>
      <c r="J76" s="409" t="s">
        <v>644</v>
      </c>
      <c r="K76" s="409" t="s">
        <v>645</v>
      </c>
      <c r="L76" s="411">
        <v>21.88</v>
      </c>
      <c r="M76" s="411">
        <v>10</v>
      </c>
      <c r="N76" s="412">
        <v>218.79999999999998</v>
      </c>
    </row>
    <row r="77" spans="1:14" ht="14.4" customHeight="1" x14ac:dyDescent="0.3">
      <c r="A77" s="407" t="s">
        <v>614</v>
      </c>
      <c r="B77" s="408" t="s">
        <v>3461</v>
      </c>
      <c r="C77" s="409" t="s">
        <v>641</v>
      </c>
      <c r="D77" s="410" t="s">
        <v>3478</v>
      </c>
      <c r="E77" s="409" t="s">
        <v>446</v>
      </c>
      <c r="F77" s="410" t="s">
        <v>3502</v>
      </c>
      <c r="G77" s="409" t="s">
        <v>447</v>
      </c>
      <c r="H77" s="409" t="s">
        <v>512</v>
      </c>
      <c r="I77" s="409" t="s">
        <v>134</v>
      </c>
      <c r="J77" s="409" t="s">
        <v>513</v>
      </c>
      <c r="K77" s="409"/>
      <c r="L77" s="411">
        <v>44.629999999999995</v>
      </c>
      <c r="M77" s="411">
        <v>2</v>
      </c>
      <c r="N77" s="412">
        <v>89.259999999999991</v>
      </c>
    </row>
    <row r="78" spans="1:14" ht="14.4" customHeight="1" x14ac:dyDescent="0.3">
      <c r="A78" s="407" t="s">
        <v>614</v>
      </c>
      <c r="B78" s="408" t="s">
        <v>3461</v>
      </c>
      <c r="C78" s="409" t="s">
        <v>641</v>
      </c>
      <c r="D78" s="410" t="s">
        <v>3478</v>
      </c>
      <c r="E78" s="409" t="s">
        <v>446</v>
      </c>
      <c r="F78" s="410" t="s">
        <v>3502</v>
      </c>
      <c r="G78" s="409" t="s">
        <v>447</v>
      </c>
      <c r="H78" s="409" t="s">
        <v>542</v>
      </c>
      <c r="I78" s="409" t="s">
        <v>543</v>
      </c>
      <c r="J78" s="409" t="s">
        <v>461</v>
      </c>
      <c r="K78" s="409" t="s">
        <v>544</v>
      </c>
      <c r="L78" s="411">
        <v>47.430620615545159</v>
      </c>
      <c r="M78" s="411">
        <v>1</v>
      </c>
      <c r="N78" s="412">
        <v>47.430620615545159</v>
      </c>
    </row>
    <row r="79" spans="1:14" ht="14.4" customHeight="1" x14ac:dyDescent="0.3">
      <c r="A79" s="407" t="s">
        <v>614</v>
      </c>
      <c r="B79" s="408" t="s">
        <v>3461</v>
      </c>
      <c r="C79" s="409" t="s">
        <v>641</v>
      </c>
      <c r="D79" s="410" t="s">
        <v>3478</v>
      </c>
      <c r="E79" s="409" t="s">
        <v>446</v>
      </c>
      <c r="F79" s="410" t="s">
        <v>3502</v>
      </c>
      <c r="G79" s="409" t="s">
        <v>447</v>
      </c>
      <c r="H79" s="409" t="s">
        <v>646</v>
      </c>
      <c r="I79" s="409" t="s">
        <v>647</v>
      </c>
      <c r="J79" s="409" t="s">
        <v>648</v>
      </c>
      <c r="K79" s="409"/>
      <c r="L79" s="411">
        <v>88.97</v>
      </c>
      <c r="M79" s="411">
        <v>1</v>
      </c>
      <c r="N79" s="412">
        <v>88.97</v>
      </c>
    </row>
    <row r="80" spans="1:14" ht="14.4" customHeight="1" x14ac:dyDescent="0.3">
      <c r="A80" s="407" t="s">
        <v>614</v>
      </c>
      <c r="B80" s="408" t="s">
        <v>3461</v>
      </c>
      <c r="C80" s="409" t="s">
        <v>641</v>
      </c>
      <c r="D80" s="410" t="s">
        <v>3478</v>
      </c>
      <c r="E80" s="409" t="s">
        <v>446</v>
      </c>
      <c r="F80" s="410" t="s">
        <v>3502</v>
      </c>
      <c r="G80" s="409" t="s">
        <v>447</v>
      </c>
      <c r="H80" s="409" t="s">
        <v>649</v>
      </c>
      <c r="I80" s="409" t="s">
        <v>134</v>
      </c>
      <c r="J80" s="409" t="s">
        <v>650</v>
      </c>
      <c r="K80" s="409" t="s">
        <v>651</v>
      </c>
      <c r="L80" s="411">
        <v>0.2016</v>
      </c>
      <c r="M80" s="411">
        <v>4000</v>
      </c>
      <c r="N80" s="412">
        <v>806.4</v>
      </c>
    </row>
    <row r="81" spans="1:14" ht="14.4" customHeight="1" x14ac:dyDescent="0.3">
      <c r="A81" s="407" t="s">
        <v>614</v>
      </c>
      <c r="B81" s="408" t="s">
        <v>3461</v>
      </c>
      <c r="C81" s="409" t="s">
        <v>641</v>
      </c>
      <c r="D81" s="410" t="s">
        <v>3478</v>
      </c>
      <c r="E81" s="409" t="s">
        <v>446</v>
      </c>
      <c r="F81" s="410" t="s">
        <v>3502</v>
      </c>
      <c r="G81" s="409" t="s">
        <v>447</v>
      </c>
      <c r="H81" s="409" t="s">
        <v>652</v>
      </c>
      <c r="I81" s="409" t="s">
        <v>134</v>
      </c>
      <c r="J81" s="409" t="s">
        <v>653</v>
      </c>
      <c r="K81" s="409"/>
      <c r="L81" s="411">
        <v>274.7454812943152</v>
      </c>
      <c r="M81" s="411">
        <v>2</v>
      </c>
      <c r="N81" s="412">
        <v>549.4909625886304</v>
      </c>
    </row>
    <row r="82" spans="1:14" ht="14.4" customHeight="1" x14ac:dyDescent="0.3">
      <c r="A82" s="407" t="s">
        <v>614</v>
      </c>
      <c r="B82" s="408" t="s">
        <v>3461</v>
      </c>
      <c r="C82" s="409" t="s">
        <v>641</v>
      </c>
      <c r="D82" s="410" t="s">
        <v>3478</v>
      </c>
      <c r="E82" s="409" t="s">
        <v>446</v>
      </c>
      <c r="F82" s="410" t="s">
        <v>3502</v>
      </c>
      <c r="G82" s="409" t="s">
        <v>447</v>
      </c>
      <c r="H82" s="409" t="s">
        <v>654</v>
      </c>
      <c r="I82" s="409" t="s">
        <v>654</v>
      </c>
      <c r="J82" s="409" t="s">
        <v>452</v>
      </c>
      <c r="K82" s="409" t="s">
        <v>655</v>
      </c>
      <c r="L82" s="411">
        <v>66.850000000000009</v>
      </c>
      <c r="M82" s="411">
        <v>2</v>
      </c>
      <c r="N82" s="412">
        <v>133.70000000000002</v>
      </c>
    </row>
    <row r="83" spans="1:14" ht="14.4" customHeight="1" x14ac:dyDescent="0.3">
      <c r="A83" s="407" t="s">
        <v>614</v>
      </c>
      <c r="B83" s="408" t="s">
        <v>3461</v>
      </c>
      <c r="C83" s="409" t="s">
        <v>656</v>
      </c>
      <c r="D83" s="410" t="s">
        <v>3479</v>
      </c>
      <c r="E83" s="409" t="s">
        <v>446</v>
      </c>
      <c r="F83" s="410" t="s">
        <v>3502</v>
      </c>
      <c r="G83" s="409" t="s">
        <v>447</v>
      </c>
      <c r="H83" s="409" t="s">
        <v>503</v>
      </c>
      <c r="I83" s="409" t="s">
        <v>504</v>
      </c>
      <c r="J83" s="409" t="s">
        <v>505</v>
      </c>
      <c r="K83" s="409" t="s">
        <v>506</v>
      </c>
      <c r="L83" s="411">
        <v>35.929644836032438</v>
      </c>
      <c r="M83" s="411">
        <v>1</v>
      </c>
      <c r="N83" s="412">
        <v>35.929644836032438</v>
      </c>
    </row>
    <row r="84" spans="1:14" ht="14.4" customHeight="1" x14ac:dyDescent="0.3">
      <c r="A84" s="407" t="s">
        <v>614</v>
      </c>
      <c r="B84" s="408" t="s">
        <v>3461</v>
      </c>
      <c r="C84" s="409" t="s">
        <v>656</v>
      </c>
      <c r="D84" s="410" t="s">
        <v>3479</v>
      </c>
      <c r="E84" s="409" t="s">
        <v>446</v>
      </c>
      <c r="F84" s="410" t="s">
        <v>3502</v>
      </c>
      <c r="G84" s="409" t="s">
        <v>447</v>
      </c>
      <c r="H84" s="409" t="s">
        <v>657</v>
      </c>
      <c r="I84" s="409" t="s">
        <v>658</v>
      </c>
      <c r="J84" s="409" t="s">
        <v>659</v>
      </c>
      <c r="K84" s="409" t="s">
        <v>660</v>
      </c>
      <c r="L84" s="411">
        <v>26.910000000000004</v>
      </c>
      <c r="M84" s="411">
        <v>1</v>
      </c>
      <c r="N84" s="412">
        <v>26.910000000000004</v>
      </c>
    </row>
    <row r="85" spans="1:14" ht="14.4" customHeight="1" x14ac:dyDescent="0.3">
      <c r="A85" s="407" t="s">
        <v>614</v>
      </c>
      <c r="B85" s="408" t="s">
        <v>3461</v>
      </c>
      <c r="C85" s="409" t="s">
        <v>656</v>
      </c>
      <c r="D85" s="410" t="s">
        <v>3479</v>
      </c>
      <c r="E85" s="409" t="s">
        <v>446</v>
      </c>
      <c r="F85" s="410" t="s">
        <v>3502</v>
      </c>
      <c r="G85" s="409" t="s">
        <v>447</v>
      </c>
      <c r="H85" s="409" t="s">
        <v>642</v>
      </c>
      <c r="I85" s="409" t="s">
        <v>643</v>
      </c>
      <c r="J85" s="409" t="s">
        <v>644</v>
      </c>
      <c r="K85" s="409" t="s">
        <v>645</v>
      </c>
      <c r="L85" s="411">
        <v>22.08</v>
      </c>
      <c r="M85" s="411">
        <v>12</v>
      </c>
      <c r="N85" s="412">
        <v>264.95999999999998</v>
      </c>
    </row>
    <row r="86" spans="1:14" ht="14.4" customHeight="1" x14ac:dyDescent="0.3">
      <c r="A86" s="407" t="s">
        <v>614</v>
      </c>
      <c r="B86" s="408" t="s">
        <v>3461</v>
      </c>
      <c r="C86" s="409" t="s">
        <v>656</v>
      </c>
      <c r="D86" s="410" t="s">
        <v>3479</v>
      </c>
      <c r="E86" s="409" t="s">
        <v>446</v>
      </c>
      <c r="F86" s="410" t="s">
        <v>3502</v>
      </c>
      <c r="G86" s="409" t="s">
        <v>447</v>
      </c>
      <c r="H86" s="409" t="s">
        <v>661</v>
      </c>
      <c r="I86" s="409" t="s">
        <v>134</v>
      </c>
      <c r="J86" s="409" t="s">
        <v>662</v>
      </c>
      <c r="K86" s="409"/>
      <c r="L86" s="411">
        <v>31.872</v>
      </c>
      <c r="M86" s="411">
        <v>1</v>
      </c>
      <c r="N86" s="412">
        <v>31.872</v>
      </c>
    </row>
    <row r="87" spans="1:14" ht="14.4" customHeight="1" x14ac:dyDescent="0.3">
      <c r="A87" s="407" t="s">
        <v>614</v>
      </c>
      <c r="B87" s="408" t="s">
        <v>3461</v>
      </c>
      <c r="C87" s="409" t="s">
        <v>656</v>
      </c>
      <c r="D87" s="410" t="s">
        <v>3479</v>
      </c>
      <c r="E87" s="409" t="s">
        <v>446</v>
      </c>
      <c r="F87" s="410" t="s">
        <v>3502</v>
      </c>
      <c r="G87" s="409" t="s">
        <v>447</v>
      </c>
      <c r="H87" s="409" t="s">
        <v>663</v>
      </c>
      <c r="I87" s="409" t="s">
        <v>664</v>
      </c>
      <c r="J87" s="409" t="s">
        <v>665</v>
      </c>
      <c r="K87" s="409" t="s">
        <v>666</v>
      </c>
      <c r="L87" s="411">
        <v>136.16999999999999</v>
      </c>
      <c r="M87" s="411">
        <v>1</v>
      </c>
      <c r="N87" s="412">
        <v>136.16999999999999</v>
      </c>
    </row>
    <row r="88" spans="1:14" ht="14.4" customHeight="1" x14ac:dyDescent="0.3">
      <c r="A88" s="407" t="s">
        <v>614</v>
      </c>
      <c r="B88" s="408" t="s">
        <v>3461</v>
      </c>
      <c r="C88" s="409" t="s">
        <v>656</v>
      </c>
      <c r="D88" s="410" t="s">
        <v>3479</v>
      </c>
      <c r="E88" s="409" t="s">
        <v>446</v>
      </c>
      <c r="F88" s="410" t="s">
        <v>3502</v>
      </c>
      <c r="G88" s="409" t="s">
        <v>447</v>
      </c>
      <c r="H88" s="409" t="s">
        <v>465</v>
      </c>
      <c r="I88" s="409" t="s">
        <v>134</v>
      </c>
      <c r="J88" s="409" t="s">
        <v>466</v>
      </c>
      <c r="K88" s="409"/>
      <c r="L88" s="411">
        <v>31.871406689460862</v>
      </c>
      <c r="M88" s="411">
        <v>1</v>
      </c>
      <c r="N88" s="412">
        <v>31.871406689460862</v>
      </c>
    </row>
    <row r="89" spans="1:14" ht="14.4" customHeight="1" x14ac:dyDescent="0.3">
      <c r="A89" s="407" t="s">
        <v>614</v>
      </c>
      <c r="B89" s="408" t="s">
        <v>3461</v>
      </c>
      <c r="C89" s="409" t="s">
        <v>656</v>
      </c>
      <c r="D89" s="410" t="s">
        <v>3479</v>
      </c>
      <c r="E89" s="409" t="s">
        <v>446</v>
      </c>
      <c r="F89" s="410" t="s">
        <v>3502</v>
      </c>
      <c r="G89" s="409" t="s">
        <v>447</v>
      </c>
      <c r="H89" s="409" t="s">
        <v>667</v>
      </c>
      <c r="I89" s="409" t="s">
        <v>667</v>
      </c>
      <c r="J89" s="409" t="s">
        <v>668</v>
      </c>
      <c r="K89" s="409" t="s">
        <v>669</v>
      </c>
      <c r="L89" s="411">
        <v>49.13</v>
      </c>
      <c r="M89" s="411">
        <v>1</v>
      </c>
      <c r="N89" s="412">
        <v>49.13</v>
      </c>
    </row>
    <row r="90" spans="1:14" ht="14.4" customHeight="1" x14ac:dyDescent="0.3">
      <c r="A90" s="407" t="s">
        <v>614</v>
      </c>
      <c r="B90" s="408" t="s">
        <v>3461</v>
      </c>
      <c r="C90" s="409" t="s">
        <v>656</v>
      </c>
      <c r="D90" s="410" t="s">
        <v>3479</v>
      </c>
      <c r="E90" s="409" t="s">
        <v>446</v>
      </c>
      <c r="F90" s="410" t="s">
        <v>3502</v>
      </c>
      <c r="G90" s="409" t="s">
        <v>447</v>
      </c>
      <c r="H90" s="409" t="s">
        <v>670</v>
      </c>
      <c r="I90" s="409" t="s">
        <v>134</v>
      </c>
      <c r="J90" s="409" t="s">
        <v>671</v>
      </c>
      <c r="K90" s="409" t="s">
        <v>672</v>
      </c>
      <c r="L90" s="411">
        <v>0.10419968156564577</v>
      </c>
      <c r="M90" s="411">
        <v>239</v>
      </c>
      <c r="N90" s="412">
        <v>24.903723894189337</v>
      </c>
    </row>
    <row r="91" spans="1:14" ht="14.4" customHeight="1" x14ac:dyDescent="0.3">
      <c r="A91" s="407" t="s">
        <v>614</v>
      </c>
      <c r="B91" s="408" t="s">
        <v>3461</v>
      </c>
      <c r="C91" s="409" t="s">
        <v>656</v>
      </c>
      <c r="D91" s="410" t="s">
        <v>3479</v>
      </c>
      <c r="E91" s="409" t="s">
        <v>446</v>
      </c>
      <c r="F91" s="410" t="s">
        <v>3502</v>
      </c>
      <c r="G91" s="409" t="s">
        <v>447</v>
      </c>
      <c r="H91" s="409" t="s">
        <v>673</v>
      </c>
      <c r="I91" s="409" t="s">
        <v>134</v>
      </c>
      <c r="J91" s="409" t="s">
        <v>674</v>
      </c>
      <c r="K91" s="409"/>
      <c r="L91" s="411">
        <v>374.85570688378976</v>
      </c>
      <c r="M91" s="411">
        <v>1</v>
      </c>
      <c r="N91" s="412">
        <v>374.85570688378976</v>
      </c>
    </row>
    <row r="92" spans="1:14" ht="14.4" customHeight="1" x14ac:dyDescent="0.3">
      <c r="A92" s="407" t="s">
        <v>614</v>
      </c>
      <c r="B92" s="408" t="s">
        <v>3461</v>
      </c>
      <c r="C92" s="409" t="s">
        <v>656</v>
      </c>
      <c r="D92" s="410" t="s">
        <v>3479</v>
      </c>
      <c r="E92" s="409" t="s">
        <v>446</v>
      </c>
      <c r="F92" s="410" t="s">
        <v>3502</v>
      </c>
      <c r="G92" s="409" t="s">
        <v>447</v>
      </c>
      <c r="H92" s="409" t="s">
        <v>675</v>
      </c>
      <c r="I92" s="409" t="s">
        <v>134</v>
      </c>
      <c r="J92" s="409" t="s">
        <v>676</v>
      </c>
      <c r="K92" s="409"/>
      <c r="L92" s="411">
        <v>6.7461968728448687</v>
      </c>
      <c r="M92" s="411">
        <v>50</v>
      </c>
      <c r="N92" s="412">
        <v>337.30984364224344</v>
      </c>
    </row>
    <row r="93" spans="1:14" ht="14.4" customHeight="1" x14ac:dyDescent="0.3">
      <c r="A93" s="407" t="s">
        <v>614</v>
      </c>
      <c r="B93" s="408" t="s">
        <v>3461</v>
      </c>
      <c r="C93" s="409" t="s">
        <v>656</v>
      </c>
      <c r="D93" s="410" t="s">
        <v>3479</v>
      </c>
      <c r="E93" s="409" t="s">
        <v>446</v>
      </c>
      <c r="F93" s="410" t="s">
        <v>3502</v>
      </c>
      <c r="G93" s="409" t="s">
        <v>447</v>
      </c>
      <c r="H93" s="409" t="s">
        <v>677</v>
      </c>
      <c r="I93" s="409" t="s">
        <v>134</v>
      </c>
      <c r="J93" s="409" t="s">
        <v>678</v>
      </c>
      <c r="K93" s="409"/>
      <c r="L93" s="411">
        <v>4.089803191439553</v>
      </c>
      <c r="M93" s="411">
        <v>50</v>
      </c>
      <c r="N93" s="412">
        <v>204.49015957197764</v>
      </c>
    </row>
    <row r="94" spans="1:14" ht="14.4" customHeight="1" x14ac:dyDescent="0.3">
      <c r="A94" s="407" t="s">
        <v>614</v>
      </c>
      <c r="B94" s="408" t="s">
        <v>3461</v>
      </c>
      <c r="C94" s="409" t="s">
        <v>656</v>
      </c>
      <c r="D94" s="410" t="s">
        <v>3479</v>
      </c>
      <c r="E94" s="409" t="s">
        <v>446</v>
      </c>
      <c r="F94" s="410" t="s">
        <v>3502</v>
      </c>
      <c r="G94" s="409" t="s">
        <v>447</v>
      </c>
      <c r="H94" s="409" t="s">
        <v>679</v>
      </c>
      <c r="I94" s="409" t="s">
        <v>134</v>
      </c>
      <c r="J94" s="409" t="s">
        <v>680</v>
      </c>
      <c r="K94" s="409" t="s">
        <v>681</v>
      </c>
      <c r="L94" s="411">
        <v>19.747185760148149</v>
      </c>
      <c r="M94" s="411">
        <v>10</v>
      </c>
      <c r="N94" s="412">
        <v>197.47185760148147</v>
      </c>
    </row>
    <row r="95" spans="1:14" ht="14.4" customHeight="1" x14ac:dyDescent="0.3">
      <c r="A95" s="407" t="s">
        <v>614</v>
      </c>
      <c r="B95" s="408" t="s">
        <v>3461</v>
      </c>
      <c r="C95" s="409" t="s">
        <v>656</v>
      </c>
      <c r="D95" s="410" t="s">
        <v>3479</v>
      </c>
      <c r="E95" s="409" t="s">
        <v>446</v>
      </c>
      <c r="F95" s="410" t="s">
        <v>3502</v>
      </c>
      <c r="G95" s="409" t="s">
        <v>447</v>
      </c>
      <c r="H95" s="409" t="s">
        <v>682</v>
      </c>
      <c r="I95" s="409" t="s">
        <v>134</v>
      </c>
      <c r="J95" s="409" t="s">
        <v>683</v>
      </c>
      <c r="K95" s="409" t="s">
        <v>684</v>
      </c>
      <c r="L95" s="411">
        <v>0.15247492980019559</v>
      </c>
      <c r="M95" s="411">
        <v>800</v>
      </c>
      <c r="N95" s="412">
        <v>121.97994384015647</v>
      </c>
    </row>
    <row r="96" spans="1:14" ht="14.4" customHeight="1" x14ac:dyDescent="0.3">
      <c r="A96" s="407" t="s">
        <v>614</v>
      </c>
      <c r="B96" s="408" t="s">
        <v>3461</v>
      </c>
      <c r="C96" s="409" t="s">
        <v>656</v>
      </c>
      <c r="D96" s="410" t="s">
        <v>3479</v>
      </c>
      <c r="E96" s="409" t="s">
        <v>446</v>
      </c>
      <c r="F96" s="410" t="s">
        <v>3502</v>
      </c>
      <c r="G96" s="409" t="s">
        <v>447</v>
      </c>
      <c r="H96" s="409" t="s">
        <v>685</v>
      </c>
      <c r="I96" s="409" t="s">
        <v>134</v>
      </c>
      <c r="J96" s="409" t="s">
        <v>686</v>
      </c>
      <c r="K96" s="409"/>
      <c r="L96" s="411">
        <v>2.3110858623242043</v>
      </c>
      <c r="M96" s="411">
        <v>50</v>
      </c>
      <c r="N96" s="412">
        <v>115.55429311621022</v>
      </c>
    </row>
    <row r="97" spans="1:14" ht="14.4" customHeight="1" x14ac:dyDescent="0.3">
      <c r="A97" s="407" t="s">
        <v>614</v>
      </c>
      <c r="B97" s="408" t="s">
        <v>3461</v>
      </c>
      <c r="C97" s="409" t="s">
        <v>656</v>
      </c>
      <c r="D97" s="410" t="s">
        <v>3479</v>
      </c>
      <c r="E97" s="409" t="s">
        <v>446</v>
      </c>
      <c r="F97" s="410" t="s">
        <v>3502</v>
      </c>
      <c r="G97" s="409" t="s">
        <v>447</v>
      </c>
      <c r="H97" s="409" t="s">
        <v>687</v>
      </c>
      <c r="I97" s="409" t="s">
        <v>134</v>
      </c>
      <c r="J97" s="409" t="s">
        <v>688</v>
      </c>
      <c r="K97" s="409" t="s">
        <v>689</v>
      </c>
      <c r="L97" s="411">
        <v>4.2060024974143255</v>
      </c>
      <c r="M97" s="411">
        <v>10</v>
      </c>
      <c r="N97" s="412">
        <v>42.060024974143253</v>
      </c>
    </row>
    <row r="98" spans="1:14" ht="14.4" customHeight="1" x14ac:dyDescent="0.3">
      <c r="A98" s="407" t="s">
        <v>614</v>
      </c>
      <c r="B98" s="408" t="s">
        <v>3461</v>
      </c>
      <c r="C98" s="409" t="s">
        <v>656</v>
      </c>
      <c r="D98" s="410" t="s">
        <v>3479</v>
      </c>
      <c r="E98" s="409" t="s">
        <v>446</v>
      </c>
      <c r="F98" s="410" t="s">
        <v>3502</v>
      </c>
      <c r="G98" s="409" t="s">
        <v>447</v>
      </c>
      <c r="H98" s="409" t="s">
        <v>690</v>
      </c>
      <c r="I98" s="409" t="s">
        <v>691</v>
      </c>
      <c r="J98" s="409" t="s">
        <v>692</v>
      </c>
      <c r="K98" s="409" t="s">
        <v>693</v>
      </c>
      <c r="L98" s="411">
        <v>57.01</v>
      </c>
      <c r="M98" s="411">
        <v>1</v>
      </c>
      <c r="N98" s="412">
        <v>57.01</v>
      </c>
    </row>
    <row r="99" spans="1:14" ht="14.4" customHeight="1" x14ac:dyDescent="0.3">
      <c r="A99" s="407" t="s">
        <v>614</v>
      </c>
      <c r="B99" s="408" t="s">
        <v>3461</v>
      </c>
      <c r="C99" s="409" t="s">
        <v>656</v>
      </c>
      <c r="D99" s="410" t="s">
        <v>3479</v>
      </c>
      <c r="E99" s="409" t="s">
        <v>446</v>
      </c>
      <c r="F99" s="410" t="s">
        <v>3502</v>
      </c>
      <c r="G99" s="409" t="s">
        <v>447</v>
      </c>
      <c r="H99" s="409" t="s">
        <v>694</v>
      </c>
      <c r="I99" s="409" t="s">
        <v>134</v>
      </c>
      <c r="J99" s="409" t="s">
        <v>695</v>
      </c>
      <c r="K99" s="409"/>
      <c r="L99" s="411">
        <v>2.5288999999999997</v>
      </c>
      <c r="M99" s="411">
        <v>100</v>
      </c>
      <c r="N99" s="412">
        <v>252.88999999999996</v>
      </c>
    </row>
    <row r="100" spans="1:14" ht="14.4" customHeight="1" x14ac:dyDescent="0.3">
      <c r="A100" s="407" t="s">
        <v>614</v>
      </c>
      <c r="B100" s="408" t="s">
        <v>3461</v>
      </c>
      <c r="C100" s="409" t="s">
        <v>656</v>
      </c>
      <c r="D100" s="410" t="s">
        <v>3479</v>
      </c>
      <c r="E100" s="409" t="s">
        <v>446</v>
      </c>
      <c r="F100" s="410" t="s">
        <v>3502</v>
      </c>
      <c r="G100" s="409" t="s">
        <v>606</v>
      </c>
      <c r="H100" s="409" t="s">
        <v>696</v>
      </c>
      <c r="I100" s="409" t="s">
        <v>697</v>
      </c>
      <c r="J100" s="409" t="s">
        <v>698</v>
      </c>
      <c r="K100" s="409" t="s">
        <v>699</v>
      </c>
      <c r="L100" s="411">
        <v>58.740000000000023</v>
      </c>
      <c r="M100" s="411">
        <v>1</v>
      </c>
      <c r="N100" s="412">
        <v>58.740000000000023</v>
      </c>
    </row>
    <row r="101" spans="1:14" ht="14.4" customHeight="1" x14ac:dyDescent="0.3">
      <c r="A101" s="407" t="s">
        <v>700</v>
      </c>
      <c r="B101" s="408" t="s">
        <v>3462</v>
      </c>
      <c r="C101" s="409" t="s">
        <v>701</v>
      </c>
      <c r="D101" s="410" t="s">
        <v>3480</v>
      </c>
      <c r="E101" s="409" t="s">
        <v>446</v>
      </c>
      <c r="F101" s="410" t="s">
        <v>3502</v>
      </c>
      <c r="G101" s="409"/>
      <c r="H101" s="409" t="s">
        <v>702</v>
      </c>
      <c r="I101" s="409" t="s">
        <v>703</v>
      </c>
      <c r="J101" s="409" t="s">
        <v>704</v>
      </c>
      <c r="K101" s="409" t="s">
        <v>705</v>
      </c>
      <c r="L101" s="411">
        <v>65.989999999999995</v>
      </c>
      <c r="M101" s="411">
        <v>2</v>
      </c>
      <c r="N101" s="412">
        <v>131.97999999999999</v>
      </c>
    </row>
    <row r="102" spans="1:14" ht="14.4" customHeight="1" x14ac:dyDescent="0.3">
      <c r="A102" s="407" t="s">
        <v>700</v>
      </c>
      <c r="B102" s="408" t="s">
        <v>3462</v>
      </c>
      <c r="C102" s="409" t="s">
        <v>701</v>
      </c>
      <c r="D102" s="410" t="s">
        <v>3480</v>
      </c>
      <c r="E102" s="409" t="s">
        <v>446</v>
      </c>
      <c r="F102" s="410" t="s">
        <v>3502</v>
      </c>
      <c r="G102" s="409"/>
      <c r="H102" s="409" t="s">
        <v>706</v>
      </c>
      <c r="I102" s="409" t="s">
        <v>707</v>
      </c>
      <c r="J102" s="409" t="s">
        <v>708</v>
      </c>
      <c r="K102" s="409" t="s">
        <v>709</v>
      </c>
      <c r="L102" s="411">
        <v>108.27</v>
      </c>
      <c r="M102" s="411">
        <v>2</v>
      </c>
      <c r="N102" s="412">
        <v>216.54</v>
      </c>
    </row>
    <row r="103" spans="1:14" ht="14.4" customHeight="1" x14ac:dyDescent="0.3">
      <c r="A103" s="407" t="s">
        <v>700</v>
      </c>
      <c r="B103" s="408" t="s">
        <v>3462</v>
      </c>
      <c r="C103" s="409" t="s">
        <v>701</v>
      </c>
      <c r="D103" s="410" t="s">
        <v>3480</v>
      </c>
      <c r="E103" s="409" t="s">
        <v>446</v>
      </c>
      <c r="F103" s="410" t="s">
        <v>3502</v>
      </c>
      <c r="G103" s="409"/>
      <c r="H103" s="409" t="s">
        <v>710</v>
      </c>
      <c r="I103" s="409" t="s">
        <v>711</v>
      </c>
      <c r="J103" s="409" t="s">
        <v>712</v>
      </c>
      <c r="K103" s="409" t="s">
        <v>713</v>
      </c>
      <c r="L103" s="411">
        <v>99.979999999999976</v>
      </c>
      <c r="M103" s="411">
        <v>3</v>
      </c>
      <c r="N103" s="412">
        <v>299.93999999999994</v>
      </c>
    </row>
    <row r="104" spans="1:14" ht="14.4" customHeight="1" x14ac:dyDescent="0.3">
      <c r="A104" s="407" t="s">
        <v>700</v>
      </c>
      <c r="B104" s="408" t="s">
        <v>3462</v>
      </c>
      <c r="C104" s="409" t="s">
        <v>701</v>
      </c>
      <c r="D104" s="410" t="s">
        <v>3480</v>
      </c>
      <c r="E104" s="409" t="s">
        <v>446</v>
      </c>
      <c r="F104" s="410" t="s">
        <v>3502</v>
      </c>
      <c r="G104" s="409"/>
      <c r="H104" s="409" t="s">
        <v>714</v>
      </c>
      <c r="I104" s="409" t="s">
        <v>714</v>
      </c>
      <c r="J104" s="409" t="s">
        <v>715</v>
      </c>
      <c r="K104" s="409" t="s">
        <v>716</v>
      </c>
      <c r="L104" s="411">
        <v>93.368996986232062</v>
      </c>
      <c r="M104" s="411">
        <v>3</v>
      </c>
      <c r="N104" s="412">
        <v>280.1069909586962</v>
      </c>
    </row>
    <row r="105" spans="1:14" ht="14.4" customHeight="1" x14ac:dyDescent="0.3">
      <c r="A105" s="407" t="s">
        <v>700</v>
      </c>
      <c r="B105" s="408" t="s">
        <v>3462</v>
      </c>
      <c r="C105" s="409" t="s">
        <v>701</v>
      </c>
      <c r="D105" s="410" t="s">
        <v>3480</v>
      </c>
      <c r="E105" s="409" t="s">
        <v>446</v>
      </c>
      <c r="F105" s="410" t="s">
        <v>3502</v>
      </c>
      <c r="G105" s="409"/>
      <c r="H105" s="409" t="s">
        <v>717</v>
      </c>
      <c r="I105" s="409" t="s">
        <v>717</v>
      </c>
      <c r="J105" s="409" t="s">
        <v>718</v>
      </c>
      <c r="K105" s="409" t="s">
        <v>719</v>
      </c>
      <c r="L105" s="411">
        <v>485.29526315789474</v>
      </c>
      <c r="M105" s="411">
        <v>3.8000000000000003</v>
      </c>
      <c r="N105" s="412">
        <v>1844.1220000000001</v>
      </c>
    </row>
    <row r="106" spans="1:14" ht="14.4" customHeight="1" x14ac:dyDescent="0.3">
      <c r="A106" s="407" t="s">
        <v>700</v>
      </c>
      <c r="B106" s="408" t="s">
        <v>3462</v>
      </c>
      <c r="C106" s="409" t="s">
        <v>701</v>
      </c>
      <c r="D106" s="410" t="s">
        <v>3480</v>
      </c>
      <c r="E106" s="409" t="s">
        <v>446</v>
      </c>
      <c r="F106" s="410" t="s">
        <v>3502</v>
      </c>
      <c r="G106" s="409"/>
      <c r="H106" s="409" t="s">
        <v>720</v>
      </c>
      <c r="I106" s="409" t="s">
        <v>720</v>
      </c>
      <c r="J106" s="409" t="s">
        <v>721</v>
      </c>
      <c r="K106" s="409" t="s">
        <v>722</v>
      </c>
      <c r="L106" s="411">
        <v>100.72961693194846</v>
      </c>
      <c r="M106" s="411">
        <v>3</v>
      </c>
      <c r="N106" s="412">
        <v>302.18885079584538</v>
      </c>
    </row>
    <row r="107" spans="1:14" ht="14.4" customHeight="1" x14ac:dyDescent="0.3">
      <c r="A107" s="407" t="s">
        <v>700</v>
      </c>
      <c r="B107" s="408" t="s">
        <v>3462</v>
      </c>
      <c r="C107" s="409" t="s">
        <v>701</v>
      </c>
      <c r="D107" s="410" t="s">
        <v>3480</v>
      </c>
      <c r="E107" s="409" t="s">
        <v>446</v>
      </c>
      <c r="F107" s="410" t="s">
        <v>3502</v>
      </c>
      <c r="G107" s="409"/>
      <c r="H107" s="409" t="s">
        <v>723</v>
      </c>
      <c r="I107" s="409" t="s">
        <v>724</v>
      </c>
      <c r="J107" s="409" t="s">
        <v>725</v>
      </c>
      <c r="K107" s="409" t="s">
        <v>726</v>
      </c>
      <c r="L107" s="411">
        <v>36.629999999999995</v>
      </c>
      <c r="M107" s="411">
        <v>1</v>
      </c>
      <c r="N107" s="412">
        <v>36.629999999999995</v>
      </c>
    </row>
    <row r="108" spans="1:14" ht="14.4" customHeight="1" x14ac:dyDescent="0.3">
      <c r="A108" s="407" t="s">
        <v>700</v>
      </c>
      <c r="B108" s="408" t="s">
        <v>3462</v>
      </c>
      <c r="C108" s="409" t="s">
        <v>701</v>
      </c>
      <c r="D108" s="410" t="s">
        <v>3480</v>
      </c>
      <c r="E108" s="409" t="s">
        <v>446</v>
      </c>
      <c r="F108" s="410" t="s">
        <v>3502</v>
      </c>
      <c r="G108" s="409"/>
      <c r="H108" s="409" t="s">
        <v>727</v>
      </c>
      <c r="I108" s="409" t="s">
        <v>727</v>
      </c>
      <c r="J108" s="409" t="s">
        <v>715</v>
      </c>
      <c r="K108" s="409" t="s">
        <v>728</v>
      </c>
      <c r="L108" s="411">
        <v>289.00818778647988</v>
      </c>
      <c r="M108" s="411">
        <v>1</v>
      </c>
      <c r="N108" s="412">
        <v>289.00818778647988</v>
      </c>
    </row>
    <row r="109" spans="1:14" ht="14.4" customHeight="1" x14ac:dyDescent="0.3">
      <c r="A109" s="407" t="s">
        <v>700</v>
      </c>
      <c r="B109" s="408" t="s">
        <v>3462</v>
      </c>
      <c r="C109" s="409" t="s">
        <v>701</v>
      </c>
      <c r="D109" s="410" t="s">
        <v>3480</v>
      </c>
      <c r="E109" s="409" t="s">
        <v>446</v>
      </c>
      <c r="F109" s="410" t="s">
        <v>3502</v>
      </c>
      <c r="G109" s="409" t="s">
        <v>447</v>
      </c>
      <c r="H109" s="409" t="s">
        <v>729</v>
      </c>
      <c r="I109" s="409" t="s">
        <v>729</v>
      </c>
      <c r="J109" s="409" t="s">
        <v>730</v>
      </c>
      <c r="K109" s="409" t="s">
        <v>731</v>
      </c>
      <c r="L109" s="411">
        <v>171.59999999999994</v>
      </c>
      <c r="M109" s="411">
        <v>30</v>
      </c>
      <c r="N109" s="412">
        <v>5147.9999999999982</v>
      </c>
    </row>
    <row r="110" spans="1:14" ht="14.4" customHeight="1" x14ac:dyDescent="0.3">
      <c r="A110" s="407" t="s">
        <v>700</v>
      </c>
      <c r="B110" s="408" t="s">
        <v>3462</v>
      </c>
      <c r="C110" s="409" t="s">
        <v>701</v>
      </c>
      <c r="D110" s="410" t="s">
        <v>3480</v>
      </c>
      <c r="E110" s="409" t="s">
        <v>446</v>
      </c>
      <c r="F110" s="410" t="s">
        <v>3502</v>
      </c>
      <c r="G110" s="409" t="s">
        <v>447</v>
      </c>
      <c r="H110" s="409" t="s">
        <v>732</v>
      </c>
      <c r="I110" s="409" t="s">
        <v>732</v>
      </c>
      <c r="J110" s="409" t="s">
        <v>733</v>
      </c>
      <c r="K110" s="409" t="s">
        <v>734</v>
      </c>
      <c r="L110" s="411">
        <v>173.69</v>
      </c>
      <c r="M110" s="411">
        <v>4</v>
      </c>
      <c r="N110" s="412">
        <v>694.76</v>
      </c>
    </row>
    <row r="111" spans="1:14" ht="14.4" customHeight="1" x14ac:dyDescent="0.3">
      <c r="A111" s="407" t="s">
        <v>700</v>
      </c>
      <c r="B111" s="408" t="s">
        <v>3462</v>
      </c>
      <c r="C111" s="409" t="s">
        <v>701</v>
      </c>
      <c r="D111" s="410" t="s">
        <v>3480</v>
      </c>
      <c r="E111" s="409" t="s">
        <v>446</v>
      </c>
      <c r="F111" s="410" t="s">
        <v>3502</v>
      </c>
      <c r="G111" s="409" t="s">
        <v>447</v>
      </c>
      <c r="H111" s="409" t="s">
        <v>735</v>
      </c>
      <c r="I111" s="409" t="s">
        <v>735</v>
      </c>
      <c r="J111" s="409" t="s">
        <v>736</v>
      </c>
      <c r="K111" s="409" t="s">
        <v>734</v>
      </c>
      <c r="L111" s="411">
        <v>143</v>
      </c>
      <c r="M111" s="411">
        <v>1</v>
      </c>
      <c r="N111" s="412">
        <v>143</v>
      </c>
    </row>
    <row r="112" spans="1:14" ht="14.4" customHeight="1" x14ac:dyDescent="0.3">
      <c r="A112" s="407" t="s">
        <v>700</v>
      </c>
      <c r="B112" s="408" t="s">
        <v>3462</v>
      </c>
      <c r="C112" s="409" t="s">
        <v>701</v>
      </c>
      <c r="D112" s="410" t="s">
        <v>3480</v>
      </c>
      <c r="E112" s="409" t="s">
        <v>446</v>
      </c>
      <c r="F112" s="410" t="s">
        <v>3502</v>
      </c>
      <c r="G112" s="409" t="s">
        <v>447</v>
      </c>
      <c r="H112" s="409" t="s">
        <v>737</v>
      </c>
      <c r="I112" s="409" t="s">
        <v>737</v>
      </c>
      <c r="J112" s="409" t="s">
        <v>736</v>
      </c>
      <c r="K112" s="409" t="s">
        <v>738</v>
      </c>
      <c r="L112" s="411">
        <v>222.19999999999996</v>
      </c>
      <c r="M112" s="411">
        <v>6</v>
      </c>
      <c r="N112" s="412">
        <v>1333.1999999999998</v>
      </c>
    </row>
    <row r="113" spans="1:14" ht="14.4" customHeight="1" x14ac:dyDescent="0.3">
      <c r="A113" s="407" t="s">
        <v>700</v>
      </c>
      <c r="B113" s="408" t="s">
        <v>3462</v>
      </c>
      <c r="C113" s="409" t="s">
        <v>701</v>
      </c>
      <c r="D113" s="410" t="s">
        <v>3480</v>
      </c>
      <c r="E113" s="409" t="s">
        <v>446</v>
      </c>
      <c r="F113" s="410" t="s">
        <v>3502</v>
      </c>
      <c r="G113" s="409" t="s">
        <v>447</v>
      </c>
      <c r="H113" s="409" t="s">
        <v>739</v>
      </c>
      <c r="I113" s="409" t="s">
        <v>739</v>
      </c>
      <c r="J113" s="409" t="s">
        <v>730</v>
      </c>
      <c r="K113" s="409" t="s">
        <v>740</v>
      </c>
      <c r="L113" s="411">
        <v>93.198823529411754</v>
      </c>
      <c r="M113" s="411">
        <v>51</v>
      </c>
      <c r="N113" s="412">
        <v>4753.1399999999994</v>
      </c>
    </row>
    <row r="114" spans="1:14" ht="14.4" customHeight="1" x14ac:dyDescent="0.3">
      <c r="A114" s="407" t="s">
        <v>700</v>
      </c>
      <c r="B114" s="408" t="s">
        <v>3462</v>
      </c>
      <c r="C114" s="409" t="s">
        <v>701</v>
      </c>
      <c r="D114" s="410" t="s">
        <v>3480</v>
      </c>
      <c r="E114" s="409" t="s">
        <v>446</v>
      </c>
      <c r="F114" s="410" t="s">
        <v>3502</v>
      </c>
      <c r="G114" s="409" t="s">
        <v>447</v>
      </c>
      <c r="H114" s="409" t="s">
        <v>741</v>
      </c>
      <c r="I114" s="409" t="s">
        <v>741</v>
      </c>
      <c r="J114" s="409" t="s">
        <v>730</v>
      </c>
      <c r="K114" s="409" t="s">
        <v>742</v>
      </c>
      <c r="L114" s="411">
        <v>93.500000000000014</v>
      </c>
      <c r="M114" s="411">
        <v>2</v>
      </c>
      <c r="N114" s="412">
        <v>187.00000000000003</v>
      </c>
    </row>
    <row r="115" spans="1:14" ht="14.4" customHeight="1" x14ac:dyDescent="0.3">
      <c r="A115" s="407" t="s">
        <v>700</v>
      </c>
      <c r="B115" s="408" t="s">
        <v>3462</v>
      </c>
      <c r="C115" s="409" t="s">
        <v>701</v>
      </c>
      <c r="D115" s="410" t="s">
        <v>3480</v>
      </c>
      <c r="E115" s="409" t="s">
        <v>446</v>
      </c>
      <c r="F115" s="410" t="s">
        <v>3502</v>
      </c>
      <c r="G115" s="409" t="s">
        <v>447</v>
      </c>
      <c r="H115" s="409" t="s">
        <v>743</v>
      </c>
      <c r="I115" s="409" t="s">
        <v>744</v>
      </c>
      <c r="J115" s="409" t="s">
        <v>745</v>
      </c>
      <c r="K115" s="409" t="s">
        <v>746</v>
      </c>
      <c r="L115" s="411">
        <v>40.069999999999986</v>
      </c>
      <c r="M115" s="411">
        <v>2</v>
      </c>
      <c r="N115" s="412">
        <v>80.139999999999972</v>
      </c>
    </row>
    <row r="116" spans="1:14" ht="14.4" customHeight="1" x14ac:dyDescent="0.3">
      <c r="A116" s="407" t="s">
        <v>700</v>
      </c>
      <c r="B116" s="408" t="s">
        <v>3462</v>
      </c>
      <c r="C116" s="409" t="s">
        <v>701</v>
      </c>
      <c r="D116" s="410" t="s">
        <v>3480</v>
      </c>
      <c r="E116" s="409" t="s">
        <v>446</v>
      </c>
      <c r="F116" s="410" t="s">
        <v>3502</v>
      </c>
      <c r="G116" s="409" t="s">
        <v>447</v>
      </c>
      <c r="H116" s="409" t="s">
        <v>747</v>
      </c>
      <c r="I116" s="409" t="s">
        <v>748</v>
      </c>
      <c r="J116" s="409" t="s">
        <v>749</v>
      </c>
      <c r="K116" s="409" t="s">
        <v>750</v>
      </c>
      <c r="L116" s="411">
        <v>48.763333333333321</v>
      </c>
      <c r="M116" s="411">
        <v>3</v>
      </c>
      <c r="N116" s="412">
        <v>146.28999999999996</v>
      </c>
    </row>
    <row r="117" spans="1:14" ht="14.4" customHeight="1" x14ac:dyDescent="0.3">
      <c r="A117" s="407" t="s">
        <v>700</v>
      </c>
      <c r="B117" s="408" t="s">
        <v>3462</v>
      </c>
      <c r="C117" s="409" t="s">
        <v>701</v>
      </c>
      <c r="D117" s="410" t="s">
        <v>3480</v>
      </c>
      <c r="E117" s="409" t="s">
        <v>446</v>
      </c>
      <c r="F117" s="410" t="s">
        <v>3502</v>
      </c>
      <c r="G117" s="409" t="s">
        <v>447</v>
      </c>
      <c r="H117" s="409" t="s">
        <v>481</v>
      </c>
      <c r="I117" s="409" t="s">
        <v>482</v>
      </c>
      <c r="J117" s="409" t="s">
        <v>483</v>
      </c>
      <c r="K117" s="409" t="s">
        <v>484</v>
      </c>
      <c r="L117" s="411">
        <v>87.029784002637214</v>
      </c>
      <c r="M117" s="411">
        <v>6</v>
      </c>
      <c r="N117" s="412">
        <v>522.17870401582331</v>
      </c>
    </row>
    <row r="118" spans="1:14" ht="14.4" customHeight="1" x14ac:dyDescent="0.3">
      <c r="A118" s="407" t="s">
        <v>700</v>
      </c>
      <c r="B118" s="408" t="s">
        <v>3462</v>
      </c>
      <c r="C118" s="409" t="s">
        <v>701</v>
      </c>
      <c r="D118" s="410" t="s">
        <v>3480</v>
      </c>
      <c r="E118" s="409" t="s">
        <v>446</v>
      </c>
      <c r="F118" s="410" t="s">
        <v>3502</v>
      </c>
      <c r="G118" s="409" t="s">
        <v>447</v>
      </c>
      <c r="H118" s="409" t="s">
        <v>751</v>
      </c>
      <c r="I118" s="409" t="s">
        <v>752</v>
      </c>
      <c r="J118" s="409" t="s">
        <v>753</v>
      </c>
      <c r="K118" s="409" t="s">
        <v>754</v>
      </c>
      <c r="L118" s="411">
        <v>96.9</v>
      </c>
      <c r="M118" s="411">
        <v>4</v>
      </c>
      <c r="N118" s="412">
        <v>387.6</v>
      </c>
    </row>
    <row r="119" spans="1:14" ht="14.4" customHeight="1" x14ac:dyDescent="0.3">
      <c r="A119" s="407" t="s">
        <v>700</v>
      </c>
      <c r="B119" s="408" t="s">
        <v>3462</v>
      </c>
      <c r="C119" s="409" t="s">
        <v>701</v>
      </c>
      <c r="D119" s="410" t="s">
        <v>3480</v>
      </c>
      <c r="E119" s="409" t="s">
        <v>446</v>
      </c>
      <c r="F119" s="410" t="s">
        <v>3502</v>
      </c>
      <c r="G119" s="409" t="s">
        <v>447</v>
      </c>
      <c r="H119" s="409" t="s">
        <v>755</v>
      </c>
      <c r="I119" s="409" t="s">
        <v>756</v>
      </c>
      <c r="J119" s="409" t="s">
        <v>753</v>
      </c>
      <c r="K119" s="409" t="s">
        <v>757</v>
      </c>
      <c r="L119" s="411">
        <v>101.06990996710242</v>
      </c>
      <c r="M119" s="411">
        <v>95</v>
      </c>
      <c r="N119" s="412">
        <v>9601.6414468747298</v>
      </c>
    </row>
    <row r="120" spans="1:14" ht="14.4" customHeight="1" x14ac:dyDescent="0.3">
      <c r="A120" s="407" t="s">
        <v>700</v>
      </c>
      <c r="B120" s="408" t="s">
        <v>3462</v>
      </c>
      <c r="C120" s="409" t="s">
        <v>701</v>
      </c>
      <c r="D120" s="410" t="s">
        <v>3480</v>
      </c>
      <c r="E120" s="409" t="s">
        <v>446</v>
      </c>
      <c r="F120" s="410" t="s">
        <v>3502</v>
      </c>
      <c r="G120" s="409" t="s">
        <v>447</v>
      </c>
      <c r="H120" s="409" t="s">
        <v>485</v>
      </c>
      <c r="I120" s="409" t="s">
        <v>486</v>
      </c>
      <c r="J120" s="409" t="s">
        <v>487</v>
      </c>
      <c r="K120" s="409" t="s">
        <v>488</v>
      </c>
      <c r="L120" s="411">
        <v>167.60964094007156</v>
      </c>
      <c r="M120" s="411">
        <v>11</v>
      </c>
      <c r="N120" s="412">
        <v>1843.706050340787</v>
      </c>
    </row>
    <row r="121" spans="1:14" ht="14.4" customHeight="1" x14ac:dyDescent="0.3">
      <c r="A121" s="407" t="s">
        <v>700</v>
      </c>
      <c r="B121" s="408" t="s">
        <v>3462</v>
      </c>
      <c r="C121" s="409" t="s">
        <v>701</v>
      </c>
      <c r="D121" s="410" t="s">
        <v>3480</v>
      </c>
      <c r="E121" s="409" t="s">
        <v>446</v>
      </c>
      <c r="F121" s="410" t="s">
        <v>3502</v>
      </c>
      <c r="G121" s="409" t="s">
        <v>447</v>
      </c>
      <c r="H121" s="409" t="s">
        <v>758</v>
      </c>
      <c r="I121" s="409" t="s">
        <v>759</v>
      </c>
      <c r="J121" s="409" t="s">
        <v>760</v>
      </c>
      <c r="K121" s="409" t="s">
        <v>761</v>
      </c>
      <c r="L121" s="411">
        <v>64.554002429487738</v>
      </c>
      <c r="M121" s="411">
        <v>7</v>
      </c>
      <c r="N121" s="412">
        <v>451.87801700641415</v>
      </c>
    </row>
    <row r="122" spans="1:14" ht="14.4" customHeight="1" x14ac:dyDescent="0.3">
      <c r="A122" s="407" t="s">
        <v>700</v>
      </c>
      <c r="B122" s="408" t="s">
        <v>3462</v>
      </c>
      <c r="C122" s="409" t="s">
        <v>701</v>
      </c>
      <c r="D122" s="410" t="s">
        <v>3480</v>
      </c>
      <c r="E122" s="409" t="s">
        <v>446</v>
      </c>
      <c r="F122" s="410" t="s">
        <v>3502</v>
      </c>
      <c r="G122" s="409" t="s">
        <v>447</v>
      </c>
      <c r="H122" s="409" t="s">
        <v>762</v>
      </c>
      <c r="I122" s="409" t="s">
        <v>763</v>
      </c>
      <c r="J122" s="409" t="s">
        <v>764</v>
      </c>
      <c r="K122" s="409" t="s">
        <v>765</v>
      </c>
      <c r="L122" s="411">
        <v>79.756252453618032</v>
      </c>
      <c r="M122" s="411">
        <v>3</v>
      </c>
      <c r="N122" s="412">
        <v>239.2687573608541</v>
      </c>
    </row>
    <row r="123" spans="1:14" ht="14.4" customHeight="1" x14ac:dyDescent="0.3">
      <c r="A123" s="407" t="s">
        <v>700</v>
      </c>
      <c r="B123" s="408" t="s">
        <v>3462</v>
      </c>
      <c r="C123" s="409" t="s">
        <v>701</v>
      </c>
      <c r="D123" s="410" t="s">
        <v>3480</v>
      </c>
      <c r="E123" s="409" t="s">
        <v>446</v>
      </c>
      <c r="F123" s="410" t="s">
        <v>3502</v>
      </c>
      <c r="G123" s="409" t="s">
        <v>447</v>
      </c>
      <c r="H123" s="409" t="s">
        <v>489</v>
      </c>
      <c r="I123" s="409" t="s">
        <v>490</v>
      </c>
      <c r="J123" s="409" t="s">
        <v>491</v>
      </c>
      <c r="K123" s="409" t="s">
        <v>492</v>
      </c>
      <c r="L123" s="411">
        <v>43.802832063313296</v>
      </c>
      <c r="M123" s="411">
        <v>2</v>
      </c>
      <c r="N123" s="412">
        <v>87.605664126626593</v>
      </c>
    </row>
    <row r="124" spans="1:14" ht="14.4" customHeight="1" x14ac:dyDescent="0.3">
      <c r="A124" s="407" t="s">
        <v>700</v>
      </c>
      <c r="B124" s="408" t="s">
        <v>3462</v>
      </c>
      <c r="C124" s="409" t="s">
        <v>701</v>
      </c>
      <c r="D124" s="410" t="s">
        <v>3480</v>
      </c>
      <c r="E124" s="409" t="s">
        <v>446</v>
      </c>
      <c r="F124" s="410" t="s">
        <v>3502</v>
      </c>
      <c r="G124" s="409" t="s">
        <v>447</v>
      </c>
      <c r="H124" s="409" t="s">
        <v>766</v>
      </c>
      <c r="I124" s="409" t="s">
        <v>767</v>
      </c>
      <c r="J124" s="409" t="s">
        <v>768</v>
      </c>
      <c r="K124" s="409" t="s">
        <v>769</v>
      </c>
      <c r="L124" s="411">
        <v>80.671499999999995</v>
      </c>
      <c r="M124" s="411">
        <v>32</v>
      </c>
      <c r="N124" s="412">
        <v>2581.4879999999998</v>
      </c>
    </row>
    <row r="125" spans="1:14" ht="14.4" customHeight="1" x14ac:dyDescent="0.3">
      <c r="A125" s="407" t="s">
        <v>700</v>
      </c>
      <c r="B125" s="408" t="s">
        <v>3462</v>
      </c>
      <c r="C125" s="409" t="s">
        <v>701</v>
      </c>
      <c r="D125" s="410" t="s">
        <v>3480</v>
      </c>
      <c r="E125" s="409" t="s">
        <v>446</v>
      </c>
      <c r="F125" s="410" t="s">
        <v>3502</v>
      </c>
      <c r="G125" s="409" t="s">
        <v>447</v>
      </c>
      <c r="H125" s="409" t="s">
        <v>770</v>
      </c>
      <c r="I125" s="409" t="s">
        <v>771</v>
      </c>
      <c r="J125" s="409" t="s">
        <v>772</v>
      </c>
      <c r="K125" s="409" t="s">
        <v>773</v>
      </c>
      <c r="L125" s="411">
        <v>133.92976881024751</v>
      </c>
      <c r="M125" s="411">
        <v>3</v>
      </c>
      <c r="N125" s="412">
        <v>401.7893064307425</v>
      </c>
    </row>
    <row r="126" spans="1:14" ht="14.4" customHeight="1" x14ac:dyDescent="0.3">
      <c r="A126" s="407" t="s">
        <v>700</v>
      </c>
      <c r="B126" s="408" t="s">
        <v>3462</v>
      </c>
      <c r="C126" s="409" t="s">
        <v>701</v>
      </c>
      <c r="D126" s="410" t="s">
        <v>3480</v>
      </c>
      <c r="E126" s="409" t="s">
        <v>446</v>
      </c>
      <c r="F126" s="410" t="s">
        <v>3502</v>
      </c>
      <c r="G126" s="409" t="s">
        <v>447</v>
      </c>
      <c r="H126" s="409" t="s">
        <v>774</v>
      </c>
      <c r="I126" s="409" t="s">
        <v>775</v>
      </c>
      <c r="J126" s="409" t="s">
        <v>776</v>
      </c>
      <c r="K126" s="409" t="s">
        <v>777</v>
      </c>
      <c r="L126" s="411">
        <v>126.19000000000001</v>
      </c>
      <c r="M126" s="411">
        <v>1</v>
      </c>
      <c r="N126" s="412">
        <v>126.19000000000001</v>
      </c>
    </row>
    <row r="127" spans="1:14" ht="14.4" customHeight="1" x14ac:dyDescent="0.3">
      <c r="A127" s="407" t="s">
        <v>700</v>
      </c>
      <c r="B127" s="408" t="s">
        <v>3462</v>
      </c>
      <c r="C127" s="409" t="s">
        <v>701</v>
      </c>
      <c r="D127" s="410" t="s">
        <v>3480</v>
      </c>
      <c r="E127" s="409" t="s">
        <v>446</v>
      </c>
      <c r="F127" s="410" t="s">
        <v>3502</v>
      </c>
      <c r="G127" s="409" t="s">
        <v>447</v>
      </c>
      <c r="H127" s="409" t="s">
        <v>778</v>
      </c>
      <c r="I127" s="409" t="s">
        <v>779</v>
      </c>
      <c r="J127" s="409" t="s">
        <v>780</v>
      </c>
      <c r="K127" s="409" t="s">
        <v>781</v>
      </c>
      <c r="L127" s="411">
        <v>27.75389068161261</v>
      </c>
      <c r="M127" s="411">
        <v>153</v>
      </c>
      <c r="N127" s="412">
        <v>4246.3452742867294</v>
      </c>
    </row>
    <row r="128" spans="1:14" ht="14.4" customHeight="1" x14ac:dyDescent="0.3">
      <c r="A128" s="407" t="s">
        <v>700</v>
      </c>
      <c r="B128" s="408" t="s">
        <v>3462</v>
      </c>
      <c r="C128" s="409" t="s">
        <v>701</v>
      </c>
      <c r="D128" s="410" t="s">
        <v>3480</v>
      </c>
      <c r="E128" s="409" t="s">
        <v>446</v>
      </c>
      <c r="F128" s="410" t="s">
        <v>3502</v>
      </c>
      <c r="G128" s="409" t="s">
        <v>447</v>
      </c>
      <c r="H128" s="409" t="s">
        <v>782</v>
      </c>
      <c r="I128" s="409" t="s">
        <v>783</v>
      </c>
      <c r="J128" s="409" t="s">
        <v>784</v>
      </c>
      <c r="K128" s="409" t="s">
        <v>785</v>
      </c>
      <c r="L128" s="411">
        <v>77.556316802772443</v>
      </c>
      <c r="M128" s="411">
        <v>23</v>
      </c>
      <c r="N128" s="412">
        <v>1783.7952864637662</v>
      </c>
    </row>
    <row r="129" spans="1:14" ht="14.4" customHeight="1" x14ac:dyDescent="0.3">
      <c r="A129" s="407" t="s">
        <v>700</v>
      </c>
      <c r="B129" s="408" t="s">
        <v>3462</v>
      </c>
      <c r="C129" s="409" t="s">
        <v>701</v>
      </c>
      <c r="D129" s="410" t="s">
        <v>3480</v>
      </c>
      <c r="E129" s="409" t="s">
        <v>446</v>
      </c>
      <c r="F129" s="410" t="s">
        <v>3502</v>
      </c>
      <c r="G129" s="409" t="s">
        <v>447</v>
      </c>
      <c r="H129" s="409" t="s">
        <v>786</v>
      </c>
      <c r="I129" s="409" t="s">
        <v>787</v>
      </c>
      <c r="J129" s="409" t="s">
        <v>788</v>
      </c>
      <c r="K129" s="409" t="s">
        <v>789</v>
      </c>
      <c r="L129" s="411">
        <v>61.650000000000006</v>
      </c>
      <c r="M129" s="411">
        <v>2</v>
      </c>
      <c r="N129" s="412">
        <v>123.30000000000001</v>
      </c>
    </row>
    <row r="130" spans="1:14" ht="14.4" customHeight="1" x14ac:dyDescent="0.3">
      <c r="A130" s="407" t="s">
        <v>700</v>
      </c>
      <c r="B130" s="408" t="s">
        <v>3462</v>
      </c>
      <c r="C130" s="409" t="s">
        <v>701</v>
      </c>
      <c r="D130" s="410" t="s">
        <v>3480</v>
      </c>
      <c r="E130" s="409" t="s">
        <v>446</v>
      </c>
      <c r="F130" s="410" t="s">
        <v>3502</v>
      </c>
      <c r="G130" s="409" t="s">
        <v>447</v>
      </c>
      <c r="H130" s="409" t="s">
        <v>790</v>
      </c>
      <c r="I130" s="409" t="s">
        <v>791</v>
      </c>
      <c r="J130" s="409" t="s">
        <v>792</v>
      </c>
      <c r="K130" s="409" t="s">
        <v>793</v>
      </c>
      <c r="L130" s="411">
        <v>63.169211865275933</v>
      </c>
      <c r="M130" s="411">
        <v>1</v>
      </c>
      <c r="N130" s="412">
        <v>63.169211865275933</v>
      </c>
    </row>
    <row r="131" spans="1:14" ht="14.4" customHeight="1" x14ac:dyDescent="0.3">
      <c r="A131" s="407" t="s">
        <v>700</v>
      </c>
      <c r="B131" s="408" t="s">
        <v>3462</v>
      </c>
      <c r="C131" s="409" t="s">
        <v>701</v>
      </c>
      <c r="D131" s="410" t="s">
        <v>3480</v>
      </c>
      <c r="E131" s="409" t="s">
        <v>446</v>
      </c>
      <c r="F131" s="410" t="s">
        <v>3502</v>
      </c>
      <c r="G131" s="409" t="s">
        <v>447</v>
      </c>
      <c r="H131" s="409" t="s">
        <v>794</v>
      </c>
      <c r="I131" s="409" t="s">
        <v>795</v>
      </c>
      <c r="J131" s="409" t="s">
        <v>796</v>
      </c>
      <c r="K131" s="409" t="s">
        <v>797</v>
      </c>
      <c r="L131" s="411">
        <v>176.31</v>
      </c>
      <c r="M131" s="411">
        <v>1</v>
      </c>
      <c r="N131" s="412">
        <v>176.31</v>
      </c>
    </row>
    <row r="132" spans="1:14" ht="14.4" customHeight="1" x14ac:dyDescent="0.3">
      <c r="A132" s="407" t="s">
        <v>700</v>
      </c>
      <c r="B132" s="408" t="s">
        <v>3462</v>
      </c>
      <c r="C132" s="409" t="s">
        <v>701</v>
      </c>
      <c r="D132" s="410" t="s">
        <v>3480</v>
      </c>
      <c r="E132" s="409" t="s">
        <v>446</v>
      </c>
      <c r="F132" s="410" t="s">
        <v>3502</v>
      </c>
      <c r="G132" s="409" t="s">
        <v>447</v>
      </c>
      <c r="H132" s="409" t="s">
        <v>798</v>
      </c>
      <c r="I132" s="409" t="s">
        <v>799</v>
      </c>
      <c r="J132" s="409" t="s">
        <v>800</v>
      </c>
      <c r="K132" s="409" t="s">
        <v>801</v>
      </c>
      <c r="L132" s="411">
        <v>50.60999941310417</v>
      </c>
      <c r="M132" s="411">
        <v>3</v>
      </c>
      <c r="N132" s="412">
        <v>151.82999823931252</v>
      </c>
    </row>
    <row r="133" spans="1:14" ht="14.4" customHeight="1" x14ac:dyDescent="0.3">
      <c r="A133" s="407" t="s">
        <v>700</v>
      </c>
      <c r="B133" s="408" t="s">
        <v>3462</v>
      </c>
      <c r="C133" s="409" t="s">
        <v>701</v>
      </c>
      <c r="D133" s="410" t="s">
        <v>3480</v>
      </c>
      <c r="E133" s="409" t="s">
        <v>446</v>
      </c>
      <c r="F133" s="410" t="s">
        <v>3502</v>
      </c>
      <c r="G133" s="409" t="s">
        <v>447</v>
      </c>
      <c r="H133" s="409" t="s">
        <v>802</v>
      </c>
      <c r="I133" s="409" t="s">
        <v>803</v>
      </c>
      <c r="J133" s="409" t="s">
        <v>804</v>
      </c>
      <c r="K133" s="409" t="s">
        <v>726</v>
      </c>
      <c r="L133" s="411">
        <v>37.260000000000005</v>
      </c>
      <c r="M133" s="411">
        <v>1</v>
      </c>
      <c r="N133" s="412">
        <v>37.260000000000005</v>
      </c>
    </row>
    <row r="134" spans="1:14" ht="14.4" customHeight="1" x14ac:dyDescent="0.3">
      <c r="A134" s="407" t="s">
        <v>700</v>
      </c>
      <c r="B134" s="408" t="s">
        <v>3462</v>
      </c>
      <c r="C134" s="409" t="s">
        <v>701</v>
      </c>
      <c r="D134" s="410" t="s">
        <v>3480</v>
      </c>
      <c r="E134" s="409" t="s">
        <v>446</v>
      </c>
      <c r="F134" s="410" t="s">
        <v>3502</v>
      </c>
      <c r="G134" s="409" t="s">
        <v>447</v>
      </c>
      <c r="H134" s="409" t="s">
        <v>805</v>
      </c>
      <c r="I134" s="409" t="s">
        <v>806</v>
      </c>
      <c r="J134" s="409" t="s">
        <v>807</v>
      </c>
      <c r="K134" s="409" t="s">
        <v>808</v>
      </c>
      <c r="L134" s="411">
        <v>66.181904727997079</v>
      </c>
      <c r="M134" s="411">
        <v>35</v>
      </c>
      <c r="N134" s="412">
        <v>2316.3666654798976</v>
      </c>
    </row>
    <row r="135" spans="1:14" ht="14.4" customHeight="1" x14ac:dyDescent="0.3">
      <c r="A135" s="407" t="s">
        <v>700</v>
      </c>
      <c r="B135" s="408" t="s">
        <v>3462</v>
      </c>
      <c r="C135" s="409" t="s">
        <v>701</v>
      </c>
      <c r="D135" s="410" t="s">
        <v>3480</v>
      </c>
      <c r="E135" s="409" t="s">
        <v>446</v>
      </c>
      <c r="F135" s="410" t="s">
        <v>3502</v>
      </c>
      <c r="G135" s="409" t="s">
        <v>447</v>
      </c>
      <c r="H135" s="409" t="s">
        <v>809</v>
      </c>
      <c r="I135" s="409" t="s">
        <v>810</v>
      </c>
      <c r="J135" s="409" t="s">
        <v>811</v>
      </c>
      <c r="K135" s="409" t="s">
        <v>812</v>
      </c>
      <c r="L135" s="411">
        <v>58.359583326591611</v>
      </c>
      <c r="M135" s="411">
        <v>15</v>
      </c>
      <c r="N135" s="412">
        <v>875.39374989887415</v>
      </c>
    </row>
    <row r="136" spans="1:14" ht="14.4" customHeight="1" x14ac:dyDescent="0.3">
      <c r="A136" s="407" t="s">
        <v>700</v>
      </c>
      <c r="B136" s="408" t="s">
        <v>3462</v>
      </c>
      <c r="C136" s="409" t="s">
        <v>701</v>
      </c>
      <c r="D136" s="410" t="s">
        <v>3480</v>
      </c>
      <c r="E136" s="409" t="s">
        <v>446</v>
      </c>
      <c r="F136" s="410" t="s">
        <v>3502</v>
      </c>
      <c r="G136" s="409" t="s">
        <v>447</v>
      </c>
      <c r="H136" s="409" t="s">
        <v>813</v>
      </c>
      <c r="I136" s="409" t="s">
        <v>814</v>
      </c>
      <c r="J136" s="409" t="s">
        <v>815</v>
      </c>
      <c r="K136" s="409" t="s">
        <v>816</v>
      </c>
      <c r="L136" s="411">
        <v>357.26600000000008</v>
      </c>
      <c r="M136" s="411">
        <v>20</v>
      </c>
      <c r="N136" s="412">
        <v>7145.3200000000015</v>
      </c>
    </row>
    <row r="137" spans="1:14" ht="14.4" customHeight="1" x14ac:dyDescent="0.3">
      <c r="A137" s="407" t="s">
        <v>700</v>
      </c>
      <c r="B137" s="408" t="s">
        <v>3462</v>
      </c>
      <c r="C137" s="409" t="s">
        <v>701</v>
      </c>
      <c r="D137" s="410" t="s">
        <v>3480</v>
      </c>
      <c r="E137" s="409" t="s">
        <v>446</v>
      </c>
      <c r="F137" s="410" t="s">
        <v>3502</v>
      </c>
      <c r="G137" s="409" t="s">
        <v>447</v>
      </c>
      <c r="H137" s="409" t="s">
        <v>817</v>
      </c>
      <c r="I137" s="409" t="s">
        <v>818</v>
      </c>
      <c r="J137" s="409" t="s">
        <v>819</v>
      </c>
      <c r="K137" s="409" t="s">
        <v>820</v>
      </c>
      <c r="L137" s="411">
        <v>57.72985894690985</v>
      </c>
      <c r="M137" s="411">
        <v>42</v>
      </c>
      <c r="N137" s="412">
        <v>2424.6540757702137</v>
      </c>
    </row>
    <row r="138" spans="1:14" ht="14.4" customHeight="1" x14ac:dyDescent="0.3">
      <c r="A138" s="407" t="s">
        <v>700</v>
      </c>
      <c r="B138" s="408" t="s">
        <v>3462</v>
      </c>
      <c r="C138" s="409" t="s">
        <v>701</v>
      </c>
      <c r="D138" s="410" t="s">
        <v>3480</v>
      </c>
      <c r="E138" s="409" t="s">
        <v>446</v>
      </c>
      <c r="F138" s="410" t="s">
        <v>3502</v>
      </c>
      <c r="G138" s="409" t="s">
        <v>447</v>
      </c>
      <c r="H138" s="409" t="s">
        <v>821</v>
      </c>
      <c r="I138" s="409" t="s">
        <v>822</v>
      </c>
      <c r="J138" s="409" t="s">
        <v>823</v>
      </c>
      <c r="K138" s="409" t="s">
        <v>824</v>
      </c>
      <c r="L138" s="411">
        <v>109.69000000000001</v>
      </c>
      <c r="M138" s="411">
        <v>3</v>
      </c>
      <c r="N138" s="412">
        <v>329.07000000000005</v>
      </c>
    </row>
    <row r="139" spans="1:14" ht="14.4" customHeight="1" x14ac:dyDescent="0.3">
      <c r="A139" s="407" t="s">
        <v>700</v>
      </c>
      <c r="B139" s="408" t="s">
        <v>3462</v>
      </c>
      <c r="C139" s="409" t="s">
        <v>701</v>
      </c>
      <c r="D139" s="410" t="s">
        <v>3480</v>
      </c>
      <c r="E139" s="409" t="s">
        <v>446</v>
      </c>
      <c r="F139" s="410" t="s">
        <v>3502</v>
      </c>
      <c r="G139" s="409" t="s">
        <v>447</v>
      </c>
      <c r="H139" s="409" t="s">
        <v>825</v>
      </c>
      <c r="I139" s="409" t="s">
        <v>826</v>
      </c>
      <c r="J139" s="409" t="s">
        <v>827</v>
      </c>
      <c r="K139" s="409" t="s">
        <v>828</v>
      </c>
      <c r="L139" s="411">
        <v>41.349998104250808</v>
      </c>
      <c r="M139" s="411">
        <v>1</v>
      </c>
      <c r="N139" s="412">
        <v>41.349998104250808</v>
      </c>
    </row>
    <row r="140" spans="1:14" ht="14.4" customHeight="1" x14ac:dyDescent="0.3">
      <c r="A140" s="407" t="s">
        <v>700</v>
      </c>
      <c r="B140" s="408" t="s">
        <v>3462</v>
      </c>
      <c r="C140" s="409" t="s">
        <v>701</v>
      </c>
      <c r="D140" s="410" t="s">
        <v>3480</v>
      </c>
      <c r="E140" s="409" t="s">
        <v>446</v>
      </c>
      <c r="F140" s="410" t="s">
        <v>3502</v>
      </c>
      <c r="G140" s="409" t="s">
        <v>447</v>
      </c>
      <c r="H140" s="409" t="s">
        <v>829</v>
      </c>
      <c r="I140" s="409" t="s">
        <v>830</v>
      </c>
      <c r="J140" s="409" t="s">
        <v>831</v>
      </c>
      <c r="K140" s="409" t="s">
        <v>832</v>
      </c>
      <c r="L140" s="411">
        <v>63.347430579988227</v>
      </c>
      <c r="M140" s="411">
        <v>20</v>
      </c>
      <c r="N140" s="412">
        <v>1266.9486115997645</v>
      </c>
    </row>
    <row r="141" spans="1:14" ht="14.4" customHeight="1" x14ac:dyDescent="0.3">
      <c r="A141" s="407" t="s">
        <v>700</v>
      </c>
      <c r="B141" s="408" t="s">
        <v>3462</v>
      </c>
      <c r="C141" s="409" t="s">
        <v>701</v>
      </c>
      <c r="D141" s="410" t="s">
        <v>3480</v>
      </c>
      <c r="E141" s="409" t="s">
        <v>446</v>
      </c>
      <c r="F141" s="410" t="s">
        <v>3502</v>
      </c>
      <c r="G141" s="409" t="s">
        <v>447</v>
      </c>
      <c r="H141" s="409" t="s">
        <v>833</v>
      </c>
      <c r="I141" s="409" t="s">
        <v>834</v>
      </c>
      <c r="J141" s="409" t="s">
        <v>835</v>
      </c>
      <c r="K141" s="409" t="s">
        <v>531</v>
      </c>
      <c r="L141" s="411">
        <v>248.70000000000005</v>
      </c>
      <c r="M141" s="411">
        <v>2</v>
      </c>
      <c r="N141" s="412">
        <v>497.40000000000009</v>
      </c>
    </row>
    <row r="142" spans="1:14" ht="14.4" customHeight="1" x14ac:dyDescent="0.3">
      <c r="A142" s="407" t="s">
        <v>700</v>
      </c>
      <c r="B142" s="408" t="s">
        <v>3462</v>
      </c>
      <c r="C142" s="409" t="s">
        <v>701</v>
      </c>
      <c r="D142" s="410" t="s">
        <v>3480</v>
      </c>
      <c r="E142" s="409" t="s">
        <v>446</v>
      </c>
      <c r="F142" s="410" t="s">
        <v>3502</v>
      </c>
      <c r="G142" s="409" t="s">
        <v>447</v>
      </c>
      <c r="H142" s="409" t="s">
        <v>836</v>
      </c>
      <c r="I142" s="409" t="s">
        <v>837</v>
      </c>
      <c r="J142" s="409" t="s">
        <v>838</v>
      </c>
      <c r="K142" s="409" t="s">
        <v>839</v>
      </c>
      <c r="L142" s="411">
        <v>144.56916729655939</v>
      </c>
      <c r="M142" s="411">
        <v>2</v>
      </c>
      <c r="N142" s="412">
        <v>289.13833459311877</v>
      </c>
    </row>
    <row r="143" spans="1:14" ht="14.4" customHeight="1" x14ac:dyDescent="0.3">
      <c r="A143" s="407" t="s">
        <v>700</v>
      </c>
      <c r="B143" s="408" t="s">
        <v>3462</v>
      </c>
      <c r="C143" s="409" t="s">
        <v>701</v>
      </c>
      <c r="D143" s="410" t="s">
        <v>3480</v>
      </c>
      <c r="E143" s="409" t="s">
        <v>446</v>
      </c>
      <c r="F143" s="410" t="s">
        <v>3502</v>
      </c>
      <c r="G143" s="409" t="s">
        <v>447</v>
      </c>
      <c r="H143" s="409" t="s">
        <v>840</v>
      </c>
      <c r="I143" s="409" t="s">
        <v>841</v>
      </c>
      <c r="J143" s="409" t="s">
        <v>842</v>
      </c>
      <c r="K143" s="409" t="s">
        <v>843</v>
      </c>
      <c r="L143" s="411">
        <v>284.11000000000013</v>
      </c>
      <c r="M143" s="411">
        <v>1</v>
      </c>
      <c r="N143" s="412">
        <v>284.11000000000013</v>
      </c>
    </row>
    <row r="144" spans="1:14" ht="14.4" customHeight="1" x14ac:dyDescent="0.3">
      <c r="A144" s="407" t="s">
        <v>700</v>
      </c>
      <c r="B144" s="408" t="s">
        <v>3462</v>
      </c>
      <c r="C144" s="409" t="s">
        <v>701</v>
      </c>
      <c r="D144" s="410" t="s">
        <v>3480</v>
      </c>
      <c r="E144" s="409" t="s">
        <v>446</v>
      </c>
      <c r="F144" s="410" t="s">
        <v>3502</v>
      </c>
      <c r="G144" s="409" t="s">
        <v>447</v>
      </c>
      <c r="H144" s="409" t="s">
        <v>844</v>
      </c>
      <c r="I144" s="409" t="s">
        <v>845</v>
      </c>
      <c r="J144" s="409" t="s">
        <v>846</v>
      </c>
      <c r="K144" s="409" t="s">
        <v>847</v>
      </c>
      <c r="L144" s="411">
        <v>126.52000000000001</v>
      </c>
      <c r="M144" s="411">
        <v>1</v>
      </c>
      <c r="N144" s="412">
        <v>126.52000000000001</v>
      </c>
    </row>
    <row r="145" spans="1:14" ht="14.4" customHeight="1" x14ac:dyDescent="0.3">
      <c r="A145" s="407" t="s">
        <v>700</v>
      </c>
      <c r="B145" s="408" t="s">
        <v>3462</v>
      </c>
      <c r="C145" s="409" t="s">
        <v>701</v>
      </c>
      <c r="D145" s="410" t="s">
        <v>3480</v>
      </c>
      <c r="E145" s="409" t="s">
        <v>446</v>
      </c>
      <c r="F145" s="410" t="s">
        <v>3502</v>
      </c>
      <c r="G145" s="409" t="s">
        <v>447</v>
      </c>
      <c r="H145" s="409" t="s">
        <v>848</v>
      </c>
      <c r="I145" s="409" t="s">
        <v>849</v>
      </c>
      <c r="J145" s="409" t="s">
        <v>850</v>
      </c>
      <c r="K145" s="409" t="s">
        <v>851</v>
      </c>
      <c r="L145" s="411">
        <v>43.19</v>
      </c>
      <c r="M145" s="411">
        <v>2</v>
      </c>
      <c r="N145" s="412">
        <v>86.38</v>
      </c>
    </row>
    <row r="146" spans="1:14" ht="14.4" customHeight="1" x14ac:dyDescent="0.3">
      <c r="A146" s="407" t="s">
        <v>700</v>
      </c>
      <c r="B146" s="408" t="s">
        <v>3462</v>
      </c>
      <c r="C146" s="409" t="s">
        <v>701</v>
      </c>
      <c r="D146" s="410" t="s">
        <v>3480</v>
      </c>
      <c r="E146" s="409" t="s">
        <v>446</v>
      </c>
      <c r="F146" s="410" t="s">
        <v>3502</v>
      </c>
      <c r="G146" s="409" t="s">
        <v>447</v>
      </c>
      <c r="H146" s="409" t="s">
        <v>852</v>
      </c>
      <c r="I146" s="409" t="s">
        <v>852</v>
      </c>
      <c r="J146" s="409" t="s">
        <v>853</v>
      </c>
      <c r="K146" s="409" t="s">
        <v>854</v>
      </c>
      <c r="L146" s="411">
        <v>36.56878787878788</v>
      </c>
      <c r="M146" s="411">
        <v>33</v>
      </c>
      <c r="N146" s="412">
        <v>1206.77</v>
      </c>
    </row>
    <row r="147" spans="1:14" ht="14.4" customHeight="1" x14ac:dyDescent="0.3">
      <c r="A147" s="407" t="s">
        <v>700</v>
      </c>
      <c r="B147" s="408" t="s">
        <v>3462</v>
      </c>
      <c r="C147" s="409" t="s">
        <v>701</v>
      </c>
      <c r="D147" s="410" t="s">
        <v>3480</v>
      </c>
      <c r="E147" s="409" t="s">
        <v>446</v>
      </c>
      <c r="F147" s="410" t="s">
        <v>3502</v>
      </c>
      <c r="G147" s="409" t="s">
        <v>447</v>
      </c>
      <c r="H147" s="409" t="s">
        <v>855</v>
      </c>
      <c r="I147" s="409" t="s">
        <v>856</v>
      </c>
      <c r="J147" s="409" t="s">
        <v>857</v>
      </c>
      <c r="K147" s="409" t="s">
        <v>858</v>
      </c>
      <c r="L147" s="411">
        <v>172.21839816788275</v>
      </c>
      <c r="M147" s="411">
        <v>8</v>
      </c>
      <c r="N147" s="412">
        <v>1377.747185343062</v>
      </c>
    </row>
    <row r="148" spans="1:14" ht="14.4" customHeight="1" x14ac:dyDescent="0.3">
      <c r="A148" s="407" t="s">
        <v>700</v>
      </c>
      <c r="B148" s="408" t="s">
        <v>3462</v>
      </c>
      <c r="C148" s="409" t="s">
        <v>701</v>
      </c>
      <c r="D148" s="410" t="s">
        <v>3480</v>
      </c>
      <c r="E148" s="409" t="s">
        <v>446</v>
      </c>
      <c r="F148" s="410" t="s">
        <v>3502</v>
      </c>
      <c r="G148" s="409" t="s">
        <v>447</v>
      </c>
      <c r="H148" s="409" t="s">
        <v>859</v>
      </c>
      <c r="I148" s="409" t="s">
        <v>860</v>
      </c>
      <c r="J148" s="409" t="s">
        <v>861</v>
      </c>
      <c r="K148" s="409" t="s">
        <v>862</v>
      </c>
      <c r="L148" s="411">
        <v>1187.1463149579035</v>
      </c>
      <c r="M148" s="411">
        <v>2</v>
      </c>
      <c r="N148" s="412">
        <v>2374.2926299158071</v>
      </c>
    </row>
    <row r="149" spans="1:14" ht="14.4" customHeight="1" x14ac:dyDescent="0.3">
      <c r="A149" s="407" t="s">
        <v>700</v>
      </c>
      <c r="B149" s="408" t="s">
        <v>3462</v>
      </c>
      <c r="C149" s="409" t="s">
        <v>701</v>
      </c>
      <c r="D149" s="410" t="s">
        <v>3480</v>
      </c>
      <c r="E149" s="409" t="s">
        <v>446</v>
      </c>
      <c r="F149" s="410" t="s">
        <v>3502</v>
      </c>
      <c r="G149" s="409" t="s">
        <v>447</v>
      </c>
      <c r="H149" s="409" t="s">
        <v>863</v>
      </c>
      <c r="I149" s="409" t="s">
        <v>864</v>
      </c>
      <c r="J149" s="409" t="s">
        <v>865</v>
      </c>
      <c r="K149" s="409" t="s">
        <v>866</v>
      </c>
      <c r="L149" s="411">
        <v>185.29933333333332</v>
      </c>
      <c r="M149" s="411">
        <v>5</v>
      </c>
      <c r="N149" s="412">
        <v>926.49666666666667</v>
      </c>
    </row>
    <row r="150" spans="1:14" ht="14.4" customHeight="1" x14ac:dyDescent="0.3">
      <c r="A150" s="407" t="s">
        <v>700</v>
      </c>
      <c r="B150" s="408" t="s">
        <v>3462</v>
      </c>
      <c r="C150" s="409" t="s">
        <v>701</v>
      </c>
      <c r="D150" s="410" t="s">
        <v>3480</v>
      </c>
      <c r="E150" s="409" t="s">
        <v>446</v>
      </c>
      <c r="F150" s="410" t="s">
        <v>3502</v>
      </c>
      <c r="G150" s="409" t="s">
        <v>447</v>
      </c>
      <c r="H150" s="409" t="s">
        <v>867</v>
      </c>
      <c r="I150" s="409" t="s">
        <v>868</v>
      </c>
      <c r="J150" s="409" t="s">
        <v>869</v>
      </c>
      <c r="K150" s="409" t="s">
        <v>870</v>
      </c>
      <c r="L150" s="411">
        <v>158.02000000000001</v>
      </c>
      <c r="M150" s="411">
        <v>4</v>
      </c>
      <c r="N150" s="412">
        <v>632.08000000000004</v>
      </c>
    </row>
    <row r="151" spans="1:14" ht="14.4" customHeight="1" x14ac:dyDescent="0.3">
      <c r="A151" s="407" t="s">
        <v>700</v>
      </c>
      <c r="B151" s="408" t="s">
        <v>3462</v>
      </c>
      <c r="C151" s="409" t="s">
        <v>701</v>
      </c>
      <c r="D151" s="410" t="s">
        <v>3480</v>
      </c>
      <c r="E151" s="409" t="s">
        <v>446</v>
      </c>
      <c r="F151" s="410" t="s">
        <v>3502</v>
      </c>
      <c r="G151" s="409" t="s">
        <v>447</v>
      </c>
      <c r="H151" s="409" t="s">
        <v>871</v>
      </c>
      <c r="I151" s="409" t="s">
        <v>872</v>
      </c>
      <c r="J151" s="409" t="s">
        <v>873</v>
      </c>
      <c r="K151" s="409" t="s">
        <v>874</v>
      </c>
      <c r="L151" s="411">
        <v>212.01000000000005</v>
      </c>
      <c r="M151" s="411">
        <v>2</v>
      </c>
      <c r="N151" s="412">
        <v>424.0200000000001</v>
      </c>
    </row>
    <row r="152" spans="1:14" ht="14.4" customHeight="1" x14ac:dyDescent="0.3">
      <c r="A152" s="407" t="s">
        <v>700</v>
      </c>
      <c r="B152" s="408" t="s">
        <v>3462</v>
      </c>
      <c r="C152" s="409" t="s">
        <v>701</v>
      </c>
      <c r="D152" s="410" t="s">
        <v>3480</v>
      </c>
      <c r="E152" s="409" t="s">
        <v>446</v>
      </c>
      <c r="F152" s="410" t="s">
        <v>3502</v>
      </c>
      <c r="G152" s="409" t="s">
        <v>447</v>
      </c>
      <c r="H152" s="409" t="s">
        <v>875</v>
      </c>
      <c r="I152" s="409" t="s">
        <v>876</v>
      </c>
      <c r="J152" s="409" t="s">
        <v>877</v>
      </c>
      <c r="K152" s="409" t="s">
        <v>878</v>
      </c>
      <c r="L152" s="411">
        <v>117.7000000000001</v>
      </c>
      <c r="M152" s="411">
        <v>1</v>
      </c>
      <c r="N152" s="412">
        <v>117.7000000000001</v>
      </c>
    </row>
    <row r="153" spans="1:14" ht="14.4" customHeight="1" x14ac:dyDescent="0.3">
      <c r="A153" s="407" t="s">
        <v>700</v>
      </c>
      <c r="B153" s="408" t="s">
        <v>3462</v>
      </c>
      <c r="C153" s="409" t="s">
        <v>701</v>
      </c>
      <c r="D153" s="410" t="s">
        <v>3480</v>
      </c>
      <c r="E153" s="409" t="s">
        <v>446</v>
      </c>
      <c r="F153" s="410" t="s">
        <v>3502</v>
      </c>
      <c r="G153" s="409" t="s">
        <v>447</v>
      </c>
      <c r="H153" s="409" t="s">
        <v>879</v>
      </c>
      <c r="I153" s="409" t="s">
        <v>880</v>
      </c>
      <c r="J153" s="409" t="s">
        <v>881</v>
      </c>
      <c r="K153" s="409" t="s">
        <v>882</v>
      </c>
      <c r="L153" s="411">
        <v>113.55999999999999</v>
      </c>
      <c r="M153" s="411">
        <v>2</v>
      </c>
      <c r="N153" s="412">
        <v>227.11999999999998</v>
      </c>
    </row>
    <row r="154" spans="1:14" ht="14.4" customHeight="1" x14ac:dyDescent="0.3">
      <c r="A154" s="407" t="s">
        <v>700</v>
      </c>
      <c r="B154" s="408" t="s">
        <v>3462</v>
      </c>
      <c r="C154" s="409" t="s">
        <v>701</v>
      </c>
      <c r="D154" s="410" t="s">
        <v>3480</v>
      </c>
      <c r="E154" s="409" t="s">
        <v>446</v>
      </c>
      <c r="F154" s="410" t="s">
        <v>3502</v>
      </c>
      <c r="G154" s="409" t="s">
        <v>447</v>
      </c>
      <c r="H154" s="409" t="s">
        <v>883</v>
      </c>
      <c r="I154" s="409" t="s">
        <v>884</v>
      </c>
      <c r="J154" s="409" t="s">
        <v>885</v>
      </c>
      <c r="K154" s="409" t="s">
        <v>886</v>
      </c>
      <c r="L154" s="411">
        <v>34.299905555358862</v>
      </c>
      <c r="M154" s="411">
        <v>2</v>
      </c>
      <c r="N154" s="412">
        <v>68.599811110717724</v>
      </c>
    </row>
    <row r="155" spans="1:14" ht="14.4" customHeight="1" x14ac:dyDescent="0.3">
      <c r="A155" s="407" t="s">
        <v>700</v>
      </c>
      <c r="B155" s="408" t="s">
        <v>3462</v>
      </c>
      <c r="C155" s="409" t="s">
        <v>701</v>
      </c>
      <c r="D155" s="410" t="s">
        <v>3480</v>
      </c>
      <c r="E155" s="409" t="s">
        <v>446</v>
      </c>
      <c r="F155" s="410" t="s">
        <v>3502</v>
      </c>
      <c r="G155" s="409" t="s">
        <v>447</v>
      </c>
      <c r="H155" s="409" t="s">
        <v>887</v>
      </c>
      <c r="I155" s="409" t="s">
        <v>888</v>
      </c>
      <c r="J155" s="409" t="s">
        <v>889</v>
      </c>
      <c r="K155" s="409" t="s">
        <v>890</v>
      </c>
      <c r="L155" s="411">
        <v>82.039936207142119</v>
      </c>
      <c r="M155" s="411">
        <v>2</v>
      </c>
      <c r="N155" s="412">
        <v>164.07987241428424</v>
      </c>
    </row>
    <row r="156" spans="1:14" ht="14.4" customHeight="1" x14ac:dyDescent="0.3">
      <c r="A156" s="407" t="s">
        <v>700</v>
      </c>
      <c r="B156" s="408" t="s">
        <v>3462</v>
      </c>
      <c r="C156" s="409" t="s">
        <v>701</v>
      </c>
      <c r="D156" s="410" t="s">
        <v>3480</v>
      </c>
      <c r="E156" s="409" t="s">
        <v>446</v>
      </c>
      <c r="F156" s="410" t="s">
        <v>3502</v>
      </c>
      <c r="G156" s="409" t="s">
        <v>447</v>
      </c>
      <c r="H156" s="409" t="s">
        <v>891</v>
      </c>
      <c r="I156" s="409" t="s">
        <v>892</v>
      </c>
      <c r="J156" s="409" t="s">
        <v>893</v>
      </c>
      <c r="K156" s="409" t="s">
        <v>894</v>
      </c>
      <c r="L156" s="411">
        <v>118.16788994867855</v>
      </c>
      <c r="M156" s="411">
        <v>2</v>
      </c>
      <c r="N156" s="412">
        <v>236.3357798973571</v>
      </c>
    </row>
    <row r="157" spans="1:14" ht="14.4" customHeight="1" x14ac:dyDescent="0.3">
      <c r="A157" s="407" t="s">
        <v>700</v>
      </c>
      <c r="B157" s="408" t="s">
        <v>3462</v>
      </c>
      <c r="C157" s="409" t="s">
        <v>701</v>
      </c>
      <c r="D157" s="410" t="s">
        <v>3480</v>
      </c>
      <c r="E157" s="409" t="s">
        <v>446</v>
      </c>
      <c r="F157" s="410" t="s">
        <v>3502</v>
      </c>
      <c r="G157" s="409" t="s">
        <v>447</v>
      </c>
      <c r="H157" s="409" t="s">
        <v>895</v>
      </c>
      <c r="I157" s="409" t="s">
        <v>895</v>
      </c>
      <c r="J157" s="409" t="s">
        <v>896</v>
      </c>
      <c r="K157" s="409" t="s">
        <v>897</v>
      </c>
      <c r="L157" s="411">
        <v>65.080966897020431</v>
      </c>
      <c r="M157" s="411">
        <v>20</v>
      </c>
      <c r="N157" s="412">
        <v>1301.6193379404087</v>
      </c>
    </row>
    <row r="158" spans="1:14" ht="14.4" customHeight="1" x14ac:dyDescent="0.3">
      <c r="A158" s="407" t="s">
        <v>700</v>
      </c>
      <c r="B158" s="408" t="s">
        <v>3462</v>
      </c>
      <c r="C158" s="409" t="s">
        <v>701</v>
      </c>
      <c r="D158" s="410" t="s">
        <v>3480</v>
      </c>
      <c r="E158" s="409" t="s">
        <v>446</v>
      </c>
      <c r="F158" s="410" t="s">
        <v>3502</v>
      </c>
      <c r="G158" s="409" t="s">
        <v>447</v>
      </c>
      <c r="H158" s="409" t="s">
        <v>898</v>
      </c>
      <c r="I158" s="409" t="s">
        <v>899</v>
      </c>
      <c r="J158" s="409" t="s">
        <v>900</v>
      </c>
      <c r="K158" s="409" t="s">
        <v>901</v>
      </c>
      <c r="L158" s="411">
        <v>327.77516531577658</v>
      </c>
      <c r="M158" s="411">
        <v>14</v>
      </c>
      <c r="N158" s="412">
        <v>4588.8523144208721</v>
      </c>
    </row>
    <row r="159" spans="1:14" ht="14.4" customHeight="1" x14ac:dyDescent="0.3">
      <c r="A159" s="407" t="s">
        <v>700</v>
      </c>
      <c r="B159" s="408" t="s">
        <v>3462</v>
      </c>
      <c r="C159" s="409" t="s">
        <v>701</v>
      </c>
      <c r="D159" s="410" t="s">
        <v>3480</v>
      </c>
      <c r="E159" s="409" t="s">
        <v>446</v>
      </c>
      <c r="F159" s="410" t="s">
        <v>3502</v>
      </c>
      <c r="G159" s="409" t="s">
        <v>447</v>
      </c>
      <c r="H159" s="409" t="s">
        <v>902</v>
      </c>
      <c r="I159" s="409" t="s">
        <v>903</v>
      </c>
      <c r="J159" s="409" t="s">
        <v>904</v>
      </c>
      <c r="K159" s="409" t="s">
        <v>901</v>
      </c>
      <c r="L159" s="411">
        <v>336.56508790877393</v>
      </c>
      <c r="M159" s="411">
        <v>8</v>
      </c>
      <c r="N159" s="412">
        <v>2692.5207032701915</v>
      </c>
    </row>
    <row r="160" spans="1:14" ht="14.4" customHeight="1" x14ac:dyDescent="0.3">
      <c r="A160" s="407" t="s">
        <v>700</v>
      </c>
      <c r="B160" s="408" t="s">
        <v>3462</v>
      </c>
      <c r="C160" s="409" t="s">
        <v>701</v>
      </c>
      <c r="D160" s="410" t="s">
        <v>3480</v>
      </c>
      <c r="E160" s="409" t="s">
        <v>446</v>
      </c>
      <c r="F160" s="410" t="s">
        <v>3502</v>
      </c>
      <c r="G160" s="409" t="s">
        <v>447</v>
      </c>
      <c r="H160" s="409" t="s">
        <v>905</v>
      </c>
      <c r="I160" s="409" t="s">
        <v>906</v>
      </c>
      <c r="J160" s="409" t="s">
        <v>907</v>
      </c>
      <c r="K160" s="409" t="s">
        <v>908</v>
      </c>
      <c r="L160" s="411">
        <v>53.109999999999992</v>
      </c>
      <c r="M160" s="411">
        <v>1</v>
      </c>
      <c r="N160" s="412">
        <v>53.109999999999992</v>
      </c>
    </row>
    <row r="161" spans="1:14" ht="14.4" customHeight="1" x14ac:dyDescent="0.3">
      <c r="A161" s="407" t="s">
        <v>700</v>
      </c>
      <c r="B161" s="408" t="s">
        <v>3462</v>
      </c>
      <c r="C161" s="409" t="s">
        <v>701</v>
      </c>
      <c r="D161" s="410" t="s">
        <v>3480</v>
      </c>
      <c r="E161" s="409" t="s">
        <v>446</v>
      </c>
      <c r="F161" s="410" t="s">
        <v>3502</v>
      </c>
      <c r="G161" s="409" t="s">
        <v>447</v>
      </c>
      <c r="H161" s="409" t="s">
        <v>909</v>
      </c>
      <c r="I161" s="409" t="s">
        <v>910</v>
      </c>
      <c r="J161" s="409" t="s">
        <v>911</v>
      </c>
      <c r="K161" s="409" t="s">
        <v>912</v>
      </c>
      <c r="L161" s="411">
        <v>73.579888683530626</v>
      </c>
      <c r="M161" s="411">
        <v>6</v>
      </c>
      <c r="N161" s="412">
        <v>441.47933210118379</v>
      </c>
    </row>
    <row r="162" spans="1:14" ht="14.4" customHeight="1" x14ac:dyDescent="0.3">
      <c r="A162" s="407" t="s">
        <v>700</v>
      </c>
      <c r="B162" s="408" t="s">
        <v>3462</v>
      </c>
      <c r="C162" s="409" t="s">
        <v>701</v>
      </c>
      <c r="D162" s="410" t="s">
        <v>3480</v>
      </c>
      <c r="E162" s="409" t="s">
        <v>446</v>
      </c>
      <c r="F162" s="410" t="s">
        <v>3502</v>
      </c>
      <c r="G162" s="409" t="s">
        <v>447</v>
      </c>
      <c r="H162" s="409" t="s">
        <v>913</v>
      </c>
      <c r="I162" s="409" t="s">
        <v>914</v>
      </c>
      <c r="J162" s="409" t="s">
        <v>915</v>
      </c>
      <c r="K162" s="409" t="s">
        <v>916</v>
      </c>
      <c r="L162" s="411">
        <v>51.099750599282885</v>
      </c>
      <c r="M162" s="411">
        <v>2</v>
      </c>
      <c r="N162" s="412">
        <v>102.19950119856577</v>
      </c>
    </row>
    <row r="163" spans="1:14" ht="14.4" customHeight="1" x14ac:dyDescent="0.3">
      <c r="A163" s="407" t="s">
        <v>700</v>
      </c>
      <c r="B163" s="408" t="s">
        <v>3462</v>
      </c>
      <c r="C163" s="409" t="s">
        <v>701</v>
      </c>
      <c r="D163" s="410" t="s">
        <v>3480</v>
      </c>
      <c r="E163" s="409" t="s">
        <v>446</v>
      </c>
      <c r="F163" s="410" t="s">
        <v>3502</v>
      </c>
      <c r="G163" s="409" t="s">
        <v>447</v>
      </c>
      <c r="H163" s="409" t="s">
        <v>917</v>
      </c>
      <c r="I163" s="409" t="s">
        <v>918</v>
      </c>
      <c r="J163" s="409" t="s">
        <v>919</v>
      </c>
      <c r="K163" s="409" t="s">
        <v>920</v>
      </c>
      <c r="L163" s="411">
        <v>316.09418025374362</v>
      </c>
      <c r="M163" s="411">
        <v>12</v>
      </c>
      <c r="N163" s="412">
        <v>3793.1301630449234</v>
      </c>
    </row>
    <row r="164" spans="1:14" ht="14.4" customHeight="1" x14ac:dyDescent="0.3">
      <c r="A164" s="407" t="s">
        <v>700</v>
      </c>
      <c r="B164" s="408" t="s">
        <v>3462</v>
      </c>
      <c r="C164" s="409" t="s">
        <v>701</v>
      </c>
      <c r="D164" s="410" t="s">
        <v>3480</v>
      </c>
      <c r="E164" s="409" t="s">
        <v>446</v>
      </c>
      <c r="F164" s="410" t="s">
        <v>3502</v>
      </c>
      <c r="G164" s="409" t="s">
        <v>447</v>
      </c>
      <c r="H164" s="409" t="s">
        <v>921</v>
      </c>
      <c r="I164" s="409" t="s">
        <v>922</v>
      </c>
      <c r="J164" s="409" t="s">
        <v>923</v>
      </c>
      <c r="K164" s="409" t="s">
        <v>924</v>
      </c>
      <c r="L164" s="411">
        <v>85.207294221377794</v>
      </c>
      <c r="M164" s="411">
        <v>4</v>
      </c>
      <c r="N164" s="412">
        <v>340.82917688551117</v>
      </c>
    </row>
    <row r="165" spans="1:14" ht="14.4" customHeight="1" x14ac:dyDescent="0.3">
      <c r="A165" s="407" t="s">
        <v>700</v>
      </c>
      <c r="B165" s="408" t="s">
        <v>3462</v>
      </c>
      <c r="C165" s="409" t="s">
        <v>701</v>
      </c>
      <c r="D165" s="410" t="s">
        <v>3480</v>
      </c>
      <c r="E165" s="409" t="s">
        <v>446</v>
      </c>
      <c r="F165" s="410" t="s">
        <v>3502</v>
      </c>
      <c r="G165" s="409" t="s">
        <v>447</v>
      </c>
      <c r="H165" s="409" t="s">
        <v>925</v>
      </c>
      <c r="I165" s="409" t="s">
        <v>926</v>
      </c>
      <c r="J165" s="409" t="s">
        <v>819</v>
      </c>
      <c r="K165" s="409" t="s">
        <v>927</v>
      </c>
      <c r="L165" s="411">
        <v>32.337918696474233</v>
      </c>
      <c r="M165" s="411">
        <v>20</v>
      </c>
      <c r="N165" s="412">
        <v>646.75837392948472</v>
      </c>
    </row>
    <row r="166" spans="1:14" ht="14.4" customHeight="1" x14ac:dyDescent="0.3">
      <c r="A166" s="407" t="s">
        <v>700</v>
      </c>
      <c r="B166" s="408" t="s">
        <v>3462</v>
      </c>
      <c r="C166" s="409" t="s">
        <v>701</v>
      </c>
      <c r="D166" s="410" t="s">
        <v>3480</v>
      </c>
      <c r="E166" s="409" t="s">
        <v>446</v>
      </c>
      <c r="F166" s="410" t="s">
        <v>3502</v>
      </c>
      <c r="G166" s="409" t="s">
        <v>447</v>
      </c>
      <c r="H166" s="409" t="s">
        <v>928</v>
      </c>
      <c r="I166" s="409" t="s">
        <v>929</v>
      </c>
      <c r="J166" s="409" t="s">
        <v>930</v>
      </c>
      <c r="K166" s="409" t="s">
        <v>777</v>
      </c>
      <c r="L166" s="411">
        <v>190.27000000000004</v>
      </c>
      <c r="M166" s="411">
        <v>1</v>
      </c>
      <c r="N166" s="412">
        <v>190.27000000000004</v>
      </c>
    </row>
    <row r="167" spans="1:14" ht="14.4" customHeight="1" x14ac:dyDescent="0.3">
      <c r="A167" s="407" t="s">
        <v>700</v>
      </c>
      <c r="B167" s="408" t="s">
        <v>3462</v>
      </c>
      <c r="C167" s="409" t="s">
        <v>701</v>
      </c>
      <c r="D167" s="410" t="s">
        <v>3480</v>
      </c>
      <c r="E167" s="409" t="s">
        <v>446</v>
      </c>
      <c r="F167" s="410" t="s">
        <v>3502</v>
      </c>
      <c r="G167" s="409" t="s">
        <v>447</v>
      </c>
      <c r="H167" s="409" t="s">
        <v>931</v>
      </c>
      <c r="I167" s="409" t="s">
        <v>932</v>
      </c>
      <c r="J167" s="409" t="s">
        <v>933</v>
      </c>
      <c r="K167" s="409" t="s">
        <v>934</v>
      </c>
      <c r="L167" s="411">
        <v>73.672490563483507</v>
      </c>
      <c r="M167" s="411">
        <v>41</v>
      </c>
      <c r="N167" s="412">
        <v>3020.5721131028236</v>
      </c>
    </row>
    <row r="168" spans="1:14" ht="14.4" customHeight="1" x14ac:dyDescent="0.3">
      <c r="A168" s="407" t="s">
        <v>700</v>
      </c>
      <c r="B168" s="408" t="s">
        <v>3462</v>
      </c>
      <c r="C168" s="409" t="s">
        <v>701</v>
      </c>
      <c r="D168" s="410" t="s">
        <v>3480</v>
      </c>
      <c r="E168" s="409" t="s">
        <v>446</v>
      </c>
      <c r="F168" s="410" t="s">
        <v>3502</v>
      </c>
      <c r="G168" s="409" t="s">
        <v>447</v>
      </c>
      <c r="H168" s="409" t="s">
        <v>935</v>
      </c>
      <c r="I168" s="409" t="s">
        <v>936</v>
      </c>
      <c r="J168" s="409" t="s">
        <v>937</v>
      </c>
      <c r="K168" s="409" t="s">
        <v>938</v>
      </c>
      <c r="L168" s="411">
        <v>101.09887739806726</v>
      </c>
      <c r="M168" s="411">
        <v>8</v>
      </c>
      <c r="N168" s="412">
        <v>808.79101918453807</v>
      </c>
    </row>
    <row r="169" spans="1:14" ht="14.4" customHeight="1" x14ac:dyDescent="0.3">
      <c r="A169" s="407" t="s">
        <v>700</v>
      </c>
      <c r="B169" s="408" t="s">
        <v>3462</v>
      </c>
      <c r="C169" s="409" t="s">
        <v>701</v>
      </c>
      <c r="D169" s="410" t="s">
        <v>3480</v>
      </c>
      <c r="E169" s="409" t="s">
        <v>446</v>
      </c>
      <c r="F169" s="410" t="s">
        <v>3502</v>
      </c>
      <c r="G169" s="409" t="s">
        <v>447</v>
      </c>
      <c r="H169" s="409" t="s">
        <v>939</v>
      </c>
      <c r="I169" s="409" t="s">
        <v>940</v>
      </c>
      <c r="J169" s="409" t="s">
        <v>937</v>
      </c>
      <c r="K169" s="409" t="s">
        <v>941</v>
      </c>
      <c r="L169" s="411">
        <v>150.56400630344041</v>
      </c>
      <c r="M169" s="411">
        <v>26</v>
      </c>
      <c r="N169" s="412">
        <v>3914.6641638894503</v>
      </c>
    </row>
    <row r="170" spans="1:14" ht="14.4" customHeight="1" x14ac:dyDescent="0.3">
      <c r="A170" s="407" t="s">
        <v>700</v>
      </c>
      <c r="B170" s="408" t="s">
        <v>3462</v>
      </c>
      <c r="C170" s="409" t="s">
        <v>701</v>
      </c>
      <c r="D170" s="410" t="s">
        <v>3480</v>
      </c>
      <c r="E170" s="409" t="s">
        <v>446</v>
      </c>
      <c r="F170" s="410" t="s">
        <v>3502</v>
      </c>
      <c r="G170" s="409" t="s">
        <v>447</v>
      </c>
      <c r="H170" s="409" t="s">
        <v>942</v>
      </c>
      <c r="I170" s="409" t="s">
        <v>943</v>
      </c>
      <c r="J170" s="409" t="s">
        <v>944</v>
      </c>
      <c r="K170" s="409" t="s">
        <v>945</v>
      </c>
      <c r="L170" s="411">
        <v>99.149999999999977</v>
      </c>
      <c r="M170" s="411">
        <v>1</v>
      </c>
      <c r="N170" s="412">
        <v>99.149999999999977</v>
      </c>
    </row>
    <row r="171" spans="1:14" ht="14.4" customHeight="1" x14ac:dyDescent="0.3">
      <c r="A171" s="407" t="s">
        <v>700</v>
      </c>
      <c r="B171" s="408" t="s">
        <v>3462</v>
      </c>
      <c r="C171" s="409" t="s">
        <v>701</v>
      </c>
      <c r="D171" s="410" t="s">
        <v>3480</v>
      </c>
      <c r="E171" s="409" t="s">
        <v>446</v>
      </c>
      <c r="F171" s="410" t="s">
        <v>3502</v>
      </c>
      <c r="G171" s="409" t="s">
        <v>447</v>
      </c>
      <c r="H171" s="409" t="s">
        <v>946</v>
      </c>
      <c r="I171" s="409" t="s">
        <v>947</v>
      </c>
      <c r="J171" s="409" t="s">
        <v>948</v>
      </c>
      <c r="K171" s="409" t="s">
        <v>949</v>
      </c>
      <c r="L171" s="411">
        <v>96.675800782105028</v>
      </c>
      <c r="M171" s="411">
        <v>5</v>
      </c>
      <c r="N171" s="412">
        <v>483.37900391052511</v>
      </c>
    </row>
    <row r="172" spans="1:14" ht="14.4" customHeight="1" x14ac:dyDescent="0.3">
      <c r="A172" s="407" t="s">
        <v>700</v>
      </c>
      <c r="B172" s="408" t="s">
        <v>3462</v>
      </c>
      <c r="C172" s="409" t="s">
        <v>701</v>
      </c>
      <c r="D172" s="410" t="s">
        <v>3480</v>
      </c>
      <c r="E172" s="409" t="s">
        <v>446</v>
      </c>
      <c r="F172" s="410" t="s">
        <v>3502</v>
      </c>
      <c r="G172" s="409" t="s">
        <v>447</v>
      </c>
      <c r="H172" s="409" t="s">
        <v>950</v>
      </c>
      <c r="I172" s="409" t="s">
        <v>951</v>
      </c>
      <c r="J172" s="409" t="s">
        <v>952</v>
      </c>
      <c r="K172" s="409" t="s">
        <v>953</v>
      </c>
      <c r="L172" s="411">
        <v>236.39562902054993</v>
      </c>
      <c r="M172" s="411">
        <v>1</v>
      </c>
      <c r="N172" s="412">
        <v>236.39562902054993</v>
      </c>
    </row>
    <row r="173" spans="1:14" ht="14.4" customHeight="1" x14ac:dyDescent="0.3">
      <c r="A173" s="407" t="s">
        <v>700</v>
      </c>
      <c r="B173" s="408" t="s">
        <v>3462</v>
      </c>
      <c r="C173" s="409" t="s">
        <v>701</v>
      </c>
      <c r="D173" s="410" t="s">
        <v>3480</v>
      </c>
      <c r="E173" s="409" t="s">
        <v>446</v>
      </c>
      <c r="F173" s="410" t="s">
        <v>3502</v>
      </c>
      <c r="G173" s="409" t="s">
        <v>447</v>
      </c>
      <c r="H173" s="409" t="s">
        <v>954</v>
      </c>
      <c r="I173" s="409" t="s">
        <v>955</v>
      </c>
      <c r="J173" s="409" t="s">
        <v>956</v>
      </c>
      <c r="K173" s="409" t="s">
        <v>957</v>
      </c>
      <c r="L173" s="411">
        <v>115.46938869977744</v>
      </c>
      <c r="M173" s="411">
        <v>1</v>
      </c>
      <c r="N173" s="412">
        <v>115.46938869977744</v>
      </c>
    </row>
    <row r="174" spans="1:14" ht="14.4" customHeight="1" x14ac:dyDescent="0.3">
      <c r="A174" s="407" t="s">
        <v>700</v>
      </c>
      <c r="B174" s="408" t="s">
        <v>3462</v>
      </c>
      <c r="C174" s="409" t="s">
        <v>701</v>
      </c>
      <c r="D174" s="410" t="s">
        <v>3480</v>
      </c>
      <c r="E174" s="409" t="s">
        <v>446</v>
      </c>
      <c r="F174" s="410" t="s">
        <v>3502</v>
      </c>
      <c r="G174" s="409" t="s">
        <v>447</v>
      </c>
      <c r="H174" s="409" t="s">
        <v>958</v>
      </c>
      <c r="I174" s="409" t="s">
        <v>959</v>
      </c>
      <c r="J174" s="409" t="s">
        <v>960</v>
      </c>
      <c r="K174" s="409" t="s">
        <v>961</v>
      </c>
      <c r="L174" s="411">
        <v>71.760000000000034</v>
      </c>
      <c r="M174" s="411">
        <v>2</v>
      </c>
      <c r="N174" s="412">
        <v>143.52000000000007</v>
      </c>
    </row>
    <row r="175" spans="1:14" ht="14.4" customHeight="1" x14ac:dyDescent="0.3">
      <c r="A175" s="407" t="s">
        <v>700</v>
      </c>
      <c r="B175" s="408" t="s">
        <v>3462</v>
      </c>
      <c r="C175" s="409" t="s">
        <v>701</v>
      </c>
      <c r="D175" s="410" t="s">
        <v>3480</v>
      </c>
      <c r="E175" s="409" t="s">
        <v>446</v>
      </c>
      <c r="F175" s="410" t="s">
        <v>3502</v>
      </c>
      <c r="G175" s="409" t="s">
        <v>447</v>
      </c>
      <c r="H175" s="409" t="s">
        <v>962</v>
      </c>
      <c r="I175" s="409" t="s">
        <v>963</v>
      </c>
      <c r="J175" s="409" t="s">
        <v>964</v>
      </c>
      <c r="K175" s="409" t="s">
        <v>965</v>
      </c>
      <c r="L175" s="411">
        <v>124.20006930206061</v>
      </c>
      <c r="M175" s="411">
        <v>5</v>
      </c>
      <c r="N175" s="412">
        <v>621.00034651030307</v>
      </c>
    </row>
    <row r="176" spans="1:14" ht="14.4" customHeight="1" x14ac:dyDescent="0.3">
      <c r="A176" s="407" t="s">
        <v>700</v>
      </c>
      <c r="B176" s="408" t="s">
        <v>3462</v>
      </c>
      <c r="C176" s="409" t="s">
        <v>701</v>
      </c>
      <c r="D176" s="410" t="s">
        <v>3480</v>
      </c>
      <c r="E176" s="409" t="s">
        <v>446</v>
      </c>
      <c r="F176" s="410" t="s">
        <v>3502</v>
      </c>
      <c r="G176" s="409" t="s">
        <v>447</v>
      </c>
      <c r="H176" s="409" t="s">
        <v>966</v>
      </c>
      <c r="I176" s="409" t="s">
        <v>967</v>
      </c>
      <c r="J176" s="409" t="s">
        <v>968</v>
      </c>
      <c r="K176" s="409" t="s">
        <v>969</v>
      </c>
      <c r="L176" s="411">
        <v>176.24000122123144</v>
      </c>
      <c r="M176" s="411">
        <v>1</v>
      </c>
      <c r="N176" s="412">
        <v>176.24000122123144</v>
      </c>
    </row>
    <row r="177" spans="1:14" ht="14.4" customHeight="1" x14ac:dyDescent="0.3">
      <c r="A177" s="407" t="s">
        <v>700</v>
      </c>
      <c r="B177" s="408" t="s">
        <v>3462</v>
      </c>
      <c r="C177" s="409" t="s">
        <v>701</v>
      </c>
      <c r="D177" s="410" t="s">
        <v>3480</v>
      </c>
      <c r="E177" s="409" t="s">
        <v>446</v>
      </c>
      <c r="F177" s="410" t="s">
        <v>3502</v>
      </c>
      <c r="G177" s="409" t="s">
        <v>447</v>
      </c>
      <c r="H177" s="409" t="s">
        <v>970</v>
      </c>
      <c r="I177" s="409" t="s">
        <v>971</v>
      </c>
      <c r="J177" s="409" t="s">
        <v>972</v>
      </c>
      <c r="K177" s="409" t="s">
        <v>973</v>
      </c>
      <c r="L177" s="411">
        <v>21.330000000000009</v>
      </c>
      <c r="M177" s="411">
        <v>1</v>
      </c>
      <c r="N177" s="412">
        <v>21.330000000000009</v>
      </c>
    </row>
    <row r="178" spans="1:14" ht="14.4" customHeight="1" x14ac:dyDescent="0.3">
      <c r="A178" s="407" t="s">
        <v>700</v>
      </c>
      <c r="B178" s="408" t="s">
        <v>3462</v>
      </c>
      <c r="C178" s="409" t="s">
        <v>701</v>
      </c>
      <c r="D178" s="410" t="s">
        <v>3480</v>
      </c>
      <c r="E178" s="409" t="s">
        <v>446</v>
      </c>
      <c r="F178" s="410" t="s">
        <v>3502</v>
      </c>
      <c r="G178" s="409" t="s">
        <v>447</v>
      </c>
      <c r="H178" s="409" t="s">
        <v>974</v>
      </c>
      <c r="I178" s="409" t="s">
        <v>975</v>
      </c>
      <c r="J178" s="409" t="s">
        <v>976</v>
      </c>
      <c r="K178" s="409" t="s">
        <v>977</v>
      </c>
      <c r="L178" s="411">
        <v>359.67896214148118</v>
      </c>
      <c r="M178" s="411">
        <v>2</v>
      </c>
      <c r="N178" s="412">
        <v>719.35792428296236</v>
      </c>
    </row>
    <row r="179" spans="1:14" ht="14.4" customHeight="1" x14ac:dyDescent="0.3">
      <c r="A179" s="407" t="s">
        <v>700</v>
      </c>
      <c r="B179" s="408" t="s">
        <v>3462</v>
      </c>
      <c r="C179" s="409" t="s">
        <v>701</v>
      </c>
      <c r="D179" s="410" t="s">
        <v>3480</v>
      </c>
      <c r="E179" s="409" t="s">
        <v>446</v>
      </c>
      <c r="F179" s="410" t="s">
        <v>3502</v>
      </c>
      <c r="G179" s="409" t="s">
        <v>447</v>
      </c>
      <c r="H179" s="409" t="s">
        <v>978</v>
      </c>
      <c r="I179" s="409" t="s">
        <v>979</v>
      </c>
      <c r="J179" s="409" t="s">
        <v>980</v>
      </c>
      <c r="K179" s="409" t="s">
        <v>981</v>
      </c>
      <c r="L179" s="411">
        <v>63.580000000000005</v>
      </c>
      <c r="M179" s="411">
        <v>3</v>
      </c>
      <c r="N179" s="412">
        <v>190.74</v>
      </c>
    </row>
    <row r="180" spans="1:14" ht="14.4" customHeight="1" x14ac:dyDescent="0.3">
      <c r="A180" s="407" t="s">
        <v>700</v>
      </c>
      <c r="B180" s="408" t="s">
        <v>3462</v>
      </c>
      <c r="C180" s="409" t="s">
        <v>701</v>
      </c>
      <c r="D180" s="410" t="s">
        <v>3480</v>
      </c>
      <c r="E180" s="409" t="s">
        <v>446</v>
      </c>
      <c r="F180" s="410" t="s">
        <v>3502</v>
      </c>
      <c r="G180" s="409" t="s">
        <v>447</v>
      </c>
      <c r="H180" s="409" t="s">
        <v>982</v>
      </c>
      <c r="I180" s="409" t="s">
        <v>983</v>
      </c>
      <c r="J180" s="409" t="s">
        <v>984</v>
      </c>
      <c r="K180" s="409" t="s">
        <v>985</v>
      </c>
      <c r="L180" s="411">
        <v>162.58000000000001</v>
      </c>
      <c r="M180" s="411">
        <v>1</v>
      </c>
      <c r="N180" s="412">
        <v>162.58000000000001</v>
      </c>
    </row>
    <row r="181" spans="1:14" ht="14.4" customHeight="1" x14ac:dyDescent="0.3">
      <c r="A181" s="407" t="s">
        <v>700</v>
      </c>
      <c r="B181" s="408" t="s">
        <v>3462</v>
      </c>
      <c r="C181" s="409" t="s">
        <v>701</v>
      </c>
      <c r="D181" s="410" t="s">
        <v>3480</v>
      </c>
      <c r="E181" s="409" t="s">
        <v>446</v>
      </c>
      <c r="F181" s="410" t="s">
        <v>3502</v>
      </c>
      <c r="G181" s="409" t="s">
        <v>447</v>
      </c>
      <c r="H181" s="409" t="s">
        <v>986</v>
      </c>
      <c r="I181" s="409" t="s">
        <v>987</v>
      </c>
      <c r="J181" s="409" t="s">
        <v>988</v>
      </c>
      <c r="K181" s="409" t="s">
        <v>989</v>
      </c>
      <c r="L181" s="411">
        <v>39.83</v>
      </c>
      <c r="M181" s="411">
        <v>12</v>
      </c>
      <c r="N181" s="412">
        <v>477.96</v>
      </c>
    </row>
    <row r="182" spans="1:14" ht="14.4" customHeight="1" x14ac:dyDescent="0.3">
      <c r="A182" s="407" t="s">
        <v>700</v>
      </c>
      <c r="B182" s="408" t="s">
        <v>3462</v>
      </c>
      <c r="C182" s="409" t="s">
        <v>701</v>
      </c>
      <c r="D182" s="410" t="s">
        <v>3480</v>
      </c>
      <c r="E182" s="409" t="s">
        <v>446</v>
      </c>
      <c r="F182" s="410" t="s">
        <v>3502</v>
      </c>
      <c r="G182" s="409" t="s">
        <v>447</v>
      </c>
      <c r="H182" s="409" t="s">
        <v>990</v>
      </c>
      <c r="I182" s="409" t="s">
        <v>991</v>
      </c>
      <c r="J182" s="409" t="s">
        <v>992</v>
      </c>
      <c r="K182" s="409" t="s">
        <v>993</v>
      </c>
      <c r="L182" s="411">
        <v>121.83947308021345</v>
      </c>
      <c r="M182" s="411">
        <v>4</v>
      </c>
      <c r="N182" s="412">
        <v>487.35789232085381</v>
      </c>
    </row>
    <row r="183" spans="1:14" ht="14.4" customHeight="1" x14ac:dyDescent="0.3">
      <c r="A183" s="407" t="s">
        <v>700</v>
      </c>
      <c r="B183" s="408" t="s">
        <v>3462</v>
      </c>
      <c r="C183" s="409" t="s">
        <v>701</v>
      </c>
      <c r="D183" s="410" t="s">
        <v>3480</v>
      </c>
      <c r="E183" s="409" t="s">
        <v>446</v>
      </c>
      <c r="F183" s="410" t="s">
        <v>3502</v>
      </c>
      <c r="G183" s="409" t="s">
        <v>447</v>
      </c>
      <c r="H183" s="409" t="s">
        <v>994</v>
      </c>
      <c r="I183" s="409" t="s">
        <v>995</v>
      </c>
      <c r="J183" s="409" t="s">
        <v>996</v>
      </c>
      <c r="K183" s="409" t="s">
        <v>997</v>
      </c>
      <c r="L183" s="411">
        <v>138.18860857403644</v>
      </c>
      <c r="M183" s="411">
        <v>48</v>
      </c>
      <c r="N183" s="412">
        <v>6633.053211553749</v>
      </c>
    </row>
    <row r="184" spans="1:14" ht="14.4" customHeight="1" x14ac:dyDescent="0.3">
      <c r="A184" s="407" t="s">
        <v>700</v>
      </c>
      <c r="B184" s="408" t="s">
        <v>3462</v>
      </c>
      <c r="C184" s="409" t="s">
        <v>701</v>
      </c>
      <c r="D184" s="410" t="s">
        <v>3480</v>
      </c>
      <c r="E184" s="409" t="s">
        <v>446</v>
      </c>
      <c r="F184" s="410" t="s">
        <v>3502</v>
      </c>
      <c r="G184" s="409" t="s">
        <v>447</v>
      </c>
      <c r="H184" s="409" t="s">
        <v>998</v>
      </c>
      <c r="I184" s="409" t="s">
        <v>999</v>
      </c>
      <c r="J184" s="409" t="s">
        <v>1000</v>
      </c>
      <c r="K184" s="409" t="s">
        <v>1001</v>
      </c>
      <c r="L184" s="411">
        <v>81.07975263655743</v>
      </c>
      <c r="M184" s="411">
        <v>1</v>
      </c>
      <c r="N184" s="412">
        <v>81.07975263655743</v>
      </c>
    </row>
    <row r="185" spans="1:14" ht="14.4" customHeight="1" x14ac:dyDescent="0.3">
      <c r="A185" s="407" t="s">
        <v>700</v>
      </c>
      <c r="B185" s="408" t="s">
        <v>3462</v>
      </c>
      <c r="C185" s="409" t="s">
        <v>701</v>
      </c>
      <c r="D185" s="410" t="s">
        <v>3480</v>
      </c>
      <c r="E185" s="409" t="s">
        <v>446</v>
      </c>
      <c r="F185" s="410" t="s">
        <v>3502</v>
      </c>
      <c r="G185" s="409" t="s">
        <v>447</v>
      </c>
      <c r="H185" s="409" t="s">
        <v>1002</v>
      </c>
      <c r="I185" s="409" t="s">
        <v>1003</v>
      </c>
      <c r="J185" s="409" t="s">
        <v>1004</v>
      </c>
      <c r="K185" s="409" t="s">
        <v>1005</v>
      </c>
      <c r="L185" s="411">
        <v>68.76995268672232</v>
      </c>
      <c r="M185" s="411">
        <v>1</v>
      </c>
      <c r="N185" s="412">
        <v>68.76995268672232</v>
      </c>
    </row>
    <row r="186" spans="1:14" ht="14.4" customHeight="1" x14ac:dyDescent="0.3">
      <c r="A186" s="407" t="s">
        <v>700</v>
      </c>
      <c r="B186" s="408" t="s">
        <v>3462</v>
      </c>
      <c r="C186" s="409" t="s">
        <v>701</v>
      </c>
      <c r="D186" s="410" t="s">
        <v>3480</v>
      </c>
      <c r="E186" s="409" t="s">
        <v>446</v>
      </c>
      <c r="F186" s="410" t="s">
        <v>3502</v>
      </c>
      <c r="G186" s="409" t="s">
        <v>447</v>
      </c>
      <c r="H186" s="409" t="s">
        <v>1006</v>
      </c>
      <c r="I186" s="409" t="s">
        <v>1007</v>
      </c>
      <c r="J186" s="409" t="s">
        <v>1008</v>
      </c>
      <c r="K186" s="409" t="s">
        <v>1009</v>
      </c>
      <c r="L186" s="411">
        <v>127.43903117572886</v>
      </c>
      <c r="M186" s="411">
        <v>2</v>
      </c>
      <c r="N186" s="412">
        <v>254.87806235145771</v>
      </c>
    </row>
    <row r="187" spans="1:14" ht="14.4" customHeight="1" x14ac:dyDescent="0.3">
      <c r="A187" s="407" t="s">
        <v>700</v>
      </c>
      <c r="B187" s="408" t="s">
        <v>3462</v>
      </c>
      <c r="C187" s="409" t="s">
        <v>701</v>
      </c>
      <c r="D187" s="410" t="s">
        <v>3480</v>
      </c>
      <c r="E187" s="409" t="s">
        <v>446</v>
      </c>
      <c r="F187" s="410" t="s">
        <v>3502</v>
      </c>
      <c r="G187" s="409" t="s">
        <v>447</v>
      </c>
      <c r="H187" s="409" t="s">
        <v>1010</v>
      </c>
      <c r="I187" s="409" t="s">
        <v>1011</v>
      </c>
      <c r="J187" s="409" t="s">
        <v>1012</v>
      </c>
      <c r="K187" s="409" t="s">
        <v>1013</v>
      </c>
      <c r="L187" s="411">
        <v>88.459649904554226</v>
      </c>
      <c r="M187" s="411">
        <v>7</v>
      </c>
      <c r="N187" s="412">
        <v>619.21754933187958</v>
      </c>
    </row>
    <row r="188" spans="1:14" ht="14.4" customHeight="1" x14ac:dyDescent="0.3">
      <c r="A188" s="407" t="s">
        <v>700</v>
      </c>
      <c r="B188" s="408" t="s">
        <v>3462</v>
      </c>
      <c r="C188" s="409" t="s">
        <v>701</v>
      </c>
      <c r="D188" s="410" t="s">
        <v>3480</v>
      </c>
      <c r="E188" s="409" t="s">
        <v>446</v>
      </c>
      <c r="F188" s="410" t="s">
        <v>3502</v>
      </c>
      <c r="G188" s="409" t="s">
        <v>447</v>
      </c>
      <c r="H188" s="409" t="s">
        <v>1014</v>
      </c>
      <c r="I188" s="409" t="s">
        <v>1014</v>
      </c>
      <c r="J188" s="409" t="s">
        <v>831</v>
      </c>
      <c r="K188" s="409" t="s">
        <v>1015</v>
      </c>
      <c r="L188" s="411">
        <v>106.44999999999999</v>
      </c>
      <c r="M188" s="411">
        <v>1</v>
      </c>
      <c r="N188" s="412">
        <v>106.44999999999999</v>
      </c>
    </row>
    <row r="189" spans="1:14" ht="14.4" customHeight="1" x14ac:dyDescent="0.3">
      <c r="A189" s="407" t="s">
        <v>700</v>
      </c>
      <c r="B189" s="408" t="s">
        <v>3462</v>
      </c>
      <c r="C189" s="409" t="s">
        <v>701</v>
      </c>
      <c r="D189" s="410" t="s">
        <v>3480</v>
      </c>
      <c r="E189" s="409" t="s">
        <v>446</v>
      </c>
      <c r="F189" s="410" t="s">
        <v>3502</v>
      </c>
      <c r="G189" s="409" t="s">
        <v>447</v>
      </c>
      <c r="H189" s="409" t="s">
        <v>1016</v>
      </c>
      <c r="I189" s="409" t="s">
        <v>1017</v>
      </c>
      <c r="J189" s="409" t="s">
        <v>1018</v>
      </c>
      <c r="K189" s="409" t="s">
        <v>1019</v>
      </c>
      <c r="L189" s="411">
        <v>40.453145169774281</v>
      </c>
      <c r="M189" s="411">
        <v>3</v>
      </c>
      <c r="N189" s="412">
        <v>121.35943550932285</v>
      </c>
    </row>
    <row r="190" spans="1:14" ht="14.4" customHeight="1" x14ac:dyDescent="0.3">
      <c r="A190" s="407" t="s">
        <v>700</v>
      </c>
      <c r="B190" s="408" t="s">
        <v>3462</v>
      </c>
      <c r="C190" s="409" t="s">
        <v>701</v>
      </c>
      <c r="D190" s="410" t="s">
        <v>3480</v>
      </c>
      <c r="E190" s="409" t="s">
        <v>446</v>
      </c>
      <c r="F190" s="410" t="s">
        <v>3502</v>
      </c>
      <c r="G190" s="409" t="s">
        <v>447</v>
      </c>
      <c r="H190" s="409" t="s">
        <v>1020</v>
      </c>
      <c r="I190" s="409" t="s">
        <v>1021</v>
      </c>
      <c r="J190" s="409" t="s">
        <v>1018</v>
      </c>
      <c r="K190" s="409" t="s">
        <v>1022</v>
      </c>
      <c r="L190" s="411">
        <v>286.1099999999999</v>
      </c>
      <c r="M190" s="411">
        <v>2</v>
      </c>
      <c r="N190" s="412">
        <v>572.2199999999998</v>
      </c>
    </row>
    <row r="191" spans="1:14" ht="14.4" customHeight="1" x14ac:dyDescent="0.3">
      <c r="A191" s="407" t="s">
        <v>700</v>
      </c>
      <c r="B191" s="408" t="s">
        <v>3462</v>
      </c>
      <c r="C191" s="409" t="s">
        <v>701</v>
      </c>
      <c r="D191" s="410" t="s">
        <v>3480</v>
      </c>
      <c r="E191" s="409" t="s">
        <v>446</v>
      </c>
      <c r="F191" s="410" t="s">
        <v>3502</v>
      </c>
      <c r="G191" s="409" t="s">
        <v>447</v>
      </c>
      <c r="H191" s="409" t="s">
        <v>497</v>
      </c>
      <c r="I191" s="409" t="s">
        <v>498</v>
      </c>
      <c r="J191" s="409" t="s">
        <v>499</v>
      </c>
      <c r="K191" s="409" t="s">
        <v>500</v>
      </c>
      <c r="L191" s="411">
        <v>375.80000139567932</v>
      </c>
      <c r="M191" s="411">
        <v>10</v>
      </c>
      <c r="N191" s="412">
        <v>3758.0000139567933</v>
      </c>
    </row>
    <row r="192" spans="1:14" ht="14.4" customHeight="1" x14ac:dyDescent="0.3">
      <c r="A192" s="407" t="s">
        <v>700</v>
      </c>
      <c r="B192" s="408" t="s">
        <v>3462</v>
      </c>
      <c r="C192" s="409" t="s">
        <v>701</v>
      </c>
      <c r="D192" s="410" t="s">
        <v>3480</v>
      </c>
      <c r="E192" s="409" t="s">
        <v>446</v>
      </c>
      <c r="F192" s="410" t="s">
        <v>3502</v>
      </c>
      <c r="G192" s="409" t="s">
        <v>447</v>
      </c>
      <c r="H192" s="409" t="s">
        <v>1023</v>
      </c>
      <c r="I192" s="409" t="s">
        <v>1024</v>
      </c>
      <c r="J192" s="409" t="s">
        <v>1025</v>
      </c>
      <c r="K192" s="409" t="s">
        <v>1026</v>
      </c>
      <c r="L192" s="411">
        <v>45.642500000000013</v>
      </c>
      <c r="M192" s="411">
        <v>4</v>
      </c>
      <c r="N192" s="412">
        <v>182.57000000000005</v>
      </c>
    </row>
    <row r="193" spans="1:14" ht="14.4" customHeight="1" x14ac:dyDescent="0.3">
      <c r="A193" s="407" t="s">
        <v>700</v>
      </c>
      <c r="B193" s="408" t="s">
        <v>3462</v>
      </c>
      <c r="C193" s="409" t="s">
        <v>701</v>
      </c>
      <c r="D193" s="410" t="s">
        <v>3480</v>
      </c>
      <c r="E193" s="409" t="s">
        <v>446</v>
      </c>
      <c r="F193" s="410" t="s">
        <v>3502</v>
      </c>
      <c r="G193" s="409" t="s">
        <v>447</v>
      </c>
      <c r="H193" s="409" t="s">
        <v>1027</v>
      </c>
      <c r="I193" s="409" t="s">
        <v>1028</v>
      </c>
      <c r="J193" s="409" t="s">
        <v>842</v>
      </c>
      <c r="K193" s="409" t="s">
        <v>1029</v>
      </c>
      <c r="L193" s="411">
        <v>161.04307692307691</v>
      </c>
      <c r="M193" s="411">
        <v>13</v>
      </c>
      <c r="N193" s="412">
        <v>2093.56</v>
      </c>
    </row>
    <row r="194" spans="1:14" ht="14.4" customHeight="1" x14ac:dyDescent="0.3">
      <c r="A194" s="407" t="s">
        <v>700</v>
      </c>
      <c r="B194" s="408" t="s">
        <v>3462</v>
      </c>
      <c r="C194" s="409" t="s">
        <v>701</v>
      </c>
      <c r="D194" s="410" t="s">
        <v>3480</v>
      </c>
      <c r="E194" s="409" t="s">
        <v>446</v>
      </c>
      <c r="F194" s="410" t="s">
        <v>3502</v>
      </c>
      <c r="G194" s="409" t="s">
        <v>447</v>
      </c>
      <c r="H194" s="409" t="s">
        <v>1030</v>
      </c>
      <c r="I194" s="409" t="s">
        <v>1031</v>
      </c>
      <c r="J194" s="409" t="s">
        <v>1032</v>
      </c>
      <c r="K194" s="409" t="s">
        <v>1033</v>
      </c>
      <c r="L194" s="411">
        <v>45.037150138048716</v>
      </c>
      <c r="M194" s="411">
        <v>29</v>
      </c>
      <c r="N194" s="412">
        <v>1306.0773540034127</v>
      </c>
    </row>
    <row r="195" spans="1:14" ht="14.4" customHeight="1" x14ac:dyDescent="0.3">
      <c r="A195" s="407" t="s">
        <v>700</v>
      </c>
      <c r="B195" s="408" t="s">
        <v>3462</v>
      </c>
      <c r="C195" s="409" t="s">
        <v>701</v>
      </c>
      <c r="D195" s="410" t="s">
        <v>3480</v>
      </c>
      <c r="E195" s="409" t="s">
        <v>446</v>
      </c>
      <c r="F195" s="410" t="s">
        <v>3502</v>
      </c>
      <c r="G195" s="409" t="s">
        <v>447</v>
      </c>
      <c r="H195" s="409" t="s">
        <v>1034</v>
      </c>
      <c r="I195" s="409" t="s">
        <v>1035</v>
      </c>
      <c r="J195" s="409" t="s">
        <v>1036</v>
      </c>
      <c r="K195" s="409" t="s">
        <v>1037</v>
      </c>
      <c r="L195" s="411">
        <v>26.356184910109278</v>
      </c>
      <c r="M195" s="411">
        <v>50</v>
      </c>
      <c r="N195" s="412">
        <v>1317.8092455054639</v>
      </c>
    </row>
    <row r="196" spans="1:14" ht="14.4" customHeight="1" x14ac:dyDescent="0.3">
      <c r="A196" s="407" t="s">
        <v>700</v>
      </c>
      <c r="B196" s="408" t="s">
        <v>3462</v>
      </c>
      <c r="C196" s="409" t="s">
        <v>701</v>
      </c>
      <c r="D196" s="410" t="s">
        <v>3480</v>
      </c>
      <c r="E196" s="409" t="s">
        <v>446</v>
      </c>
      <c r="F196" s="410" t="s">
        <v>3502</v>
      </c>
      <c r="G196" s="409" t="s">
        <v>447</v>
      </c>
      <c r="H196" s="409" t="s">
        <v>1038</v>
      </c>
      <c r="I196" s="409" t="s">
        <v>1039</v>
      </c>
      <c r="J196" s="409" t="s">
        <v>1040</v>
      </c>
      <c r="K196" s="409" t="s">
        <v>1041</v>
      </c>
      <c r="L196" s="411">
        <v>219.99221706544358</v>
      </c>
      <c r="M196" s="411">
        <v>9</v>
      </c>
      <c r="N196" s="412">
        <v>1979.9299535889922</v>
      </c>
    </row>
    <row r="197" spans="1:14" ht="14.4" customHeight="1" x14ac:dyDescent="0.3">
      <c r="A197" s="407" t="s">
        <v>700</v>
      </c>
      <c r="B197" s="408" t="s">
        <v>3462</v>
      </c>
      <c r="C197" s="409" t="s">
        <v>701</v>
      </c>
      <c r="D197" s="410" t="s">
        <v>3480</v>
      </c>
      <c r="E197" s="409" t="s">
        <v>446</v>
      </c>
      <c r="F197" s="410" t="s">
        <v>3502</v>
      </c>
      <c r="G197" s="409" t="s">
        <v>447</v>
      </c>
      <c r="H197" s="409" t="s">
        <v>1042</v>
      </c>
      <c r="I197" s="409" t="s">
        <v>1042</v>
      </c>
      <c r="J197" s="409" t="s">
        <v>1043</v>
      </c>
      <c r="K197" s="409" t="s">
        <v>1044</v>
      </c>
      <c r="L197" s="411">
        <v>319.02</v>
      </c>
      <c r="M197" s="411">
        <v>1</v>
      </c>
      <c r="N197" s="412">
        <v>319.02</v>
      </c>
    </row>
    <row r="198" spans="1:14" ht="14.4" customHeight="1" x14ac:dyDescent="0.3">
      <c r="A198" s="407" t="s">
        <v>700</v>
      </c>
      <c r="B198" s="408" t="s">
        <v>3462</v>
      </c>
      <c r="C198" s="409" t="s">
        <v>701</v>
      </c>
      <c r="D198" s="410" t="s">
        <v>3480</v>
      </c>
      <c r="E198" s="409" t="s">
        <v>446</v>
      </c>
      <c r="F198" s="410" t="s">
        <v>3502</v>
      </c>
      <c r="G198" s="409" t="s">
        <v>447</v>
      </c>
      <c r="H198" s="409" t="s">
        <v>1045</v>
      </c>
      <c r="I198" s="409" t="s">
        <v>1046</v>
      </c>
      <c r="J198" s="409" t="s">
        <v>1047</v>
      </c>
      <c r="K198" s="409" t="s">
        <v>1048</v>
      </c>
      <c r="L198" s="411">
        <v>150.12379107294879</v>
      </c>
      <c r="M198" s="411">
        <v>7</v>
      </c>
      <c r="N198" s="412">
        <v>1050.8665375106416</v>
      </c>
    </row>
    <row r="199" spans="1:14" ht="14.4" customHeight="1" x14ac:dyDescent="0.3">
      <c r="A199" s="407" t="s">
        <v>700</v>
      </c>
      <c r="B199" s="408" t="s">
        <v>3462</v>
      </c>
      <c r="C199" s="409" t="s">
        <v>701</v>
      </c>
      <c r="D199" s="410" t="s">
        <v>3480</v>
      </c>
      <c r="E199" s="409" t="s">
        <v>446</v>
      </c>
      <c r="F199" s="410" t="s">
        <v>3502</v>
      </c>
      <c r="G199" s="409" t="s">
        <v>447</v>
      </c>
      <c r="H199" s="409" t="s">
        <v>448</v>
      </c>
      <c r="I199" s="409" t="s">
        <v>134</v>
      </c>
      <c r="J199" s="409" t="s">
        <v>449</v>
      </c>
      <c r="K199" s="409"/>
      <c r="L199" s="411">
        <v>97.32018745799266</v>
      </c>
      <c r="M199" s="411">
        <v>74</v>
      </c>
      <c r="N199" s="412">
        <v>7201.6938718914571</v>
      </c>
    </row>
    <row r="200" spans="1:14" ht="14.4" customHeight="1" x14ac:dyDescent="0.3">
      <c r="A200" s="407" t="s">
        <v>700</v>
      </c>
      <c r="B200" s="408" t="s">
        <v>3462</v>
      </c>
      <c r="C200" s="409" t="s">
        <v>701</v>
      </c>
      <c r="D200" s="410" t="s">
        <v>3480</v>
      </c>
      <c r="E200" s="409" t="s">
        <v>446</v>
      </c>
      <c r="F200" s="410" t="s">
        <v>3502</v>
      </c>
      <c r="G200" s="409" t="s">
        <v>447</v>
      </c>
      <c r="H200" s="409" t="s">
        <v>1049</v>
      </c>
      <c r="I200" s="409" t="s">
        <v>134</v>
      </c>
      <c r="J200" s="409" t="s">
        <v>1050</v>
      </c>
      <c r="K200" s="409"/>
      <c r="L200" s="411">
        <v>36.300000000000004</v>
      </c>
      <c r="M200" s="411">
        <v>3</v>
      </c>
      <c r="N200" s="412">
        <v>108.90000000000002</v>
      </c>
    </row>
    <row r="201" spans="1:14" ht="14.4" customHeight="1" x14ac:dyDescent="0.3">
      <c r="A201" s="407" t="s">
        <v>700</v>
      </c>
      <c r="B201" s="408" t="s">
        <v>3462</v>
      </c>
      <c r="C201" s="409" t="s">
        <v>701</v>
      </c>
      <c r="D201" s="410" t="s">
        <v>3480</v>
      </c>
      <c r="E201" s="409" t="s">
        <v>446</v>
      </c>
      <c r="F201" s="410" t="s">
        <v>3502</v>
      </c>
      <c r="G201" s="409" t="s">
        <v>447</v>
      </c>
      <c r="H201" s="409" t="s">
        <v>1051</v>
      </c>
      <c r="I201" s="409" t="s">
        <v>134</v>
      </c>
      <c r="J201" s="409" t="s">
        <v>1052</v>
      </c>
      <c r="K201" s="409"/>
      <c r="L201" s="411">
        <v>216.65422383894841</v>
      </c>
      <c r="M201" s="411">
        <v>4</v>
      </c>
      <c r="N201" s="412">
        <v>866.61689535579364</v>
      </c>
    </row>
    <row r="202" spans="1:14" ht="14.4" customHeight="1" x14ac:dyDescent="0.3">
      <c r="A202" s="407" t="s">
        <v>700</v>
      </c>
      <c r="B202" s="408" t="s">
        <v>3462</v>
      </c>
      <c r="C202" s="409" t="s">
        <v>701</v>
      </c>
      <c r="D202" s="410" t="s">
        <v>3480</v>
      </c>
      <c r="E202" s="409" t="s">
        <v>446</v>
      </c>
      <c r="F202" s="410" t="s">
        <v>3502</v>
      </c>
      <c r="G202" s="409" t="s">
        <v>447</v>
      </c>
      <c r="H202" s="409" t="s">
        <v>1053</v>
      </c>
      <c r="I202" s="409" t="s">
        <v>134</v>
      </c>
      <c r="J202" s="409" t="s">
        <v>1054</v>
      </c>
      <c r="K202" s="409"/>
      <c r="L202" s="411">
        <v>32.004120256567937</v>
      </c>
      <c r="M202" s="411">
        <v>12</v>
      </c>
      <c r="N202" s="412">
        <v>384.04944307881527</v>
      </c>
    </row>
    <row r="203" spans="1:14" ht="14.4" customHeight="1" x14ac:dyDescent="0.3">
      <c r="A203" s="407" t="s">
        <v>700</v>
      </c>
      <c r="B203" s="408" t="s">
        <v>3462</v>
      </c>
      <c r="C203" s="409" t="s">
        <v>701</v>
      </c>
      <c r="D203" s="410" t="s">
        <v>3480</v>
      </c>
      <c r="E203" s="409" t="s">
        <v>446</v>
      </c>
      <c r="F203" s="410" t="s">
        <v>3502</v>
      </c>
      <c r="G203" s="409" t="s">
        <v>447</v>
      </c>
      <c r="H203" s="409" t="s">
        <v>1055</v>
      </c>
      <c r="I203" s="409" t="s">
        <v>134</v>
      </c>
      <c r="J203" s="409" t="s">
        <v>1056</v>
      </c>
      <c r="K203" s="409"/>
      <c r="L203" s="411">
        <v>144.85857142857142</v>
      </c>
      <c r="M203" s="411">
        <v>7</v>
      </c>
      <c r="N203" s="412">
        <v>1014.0099999999999</v>
      </c>
    </row>
    <row r="204" spans="1:14" ht="14.4" customHeight="1" x14ac:dyDescent="0.3">
      <c r="A204" s="407" t="s">
        <v>700</v>
      </c>
      <c r="B204" s="408" t="s">
        <v>3462</v>
      </c>
      <c r="C204" s="409" t="s">
        <v>701</v>
      </c>
      <c r="D204" s="410" t="s">
        <v>3480</v>
      </c>
      <c r="E204" s="409" t="s">
        <v>446</v>
      </c>
      <c r="F204" s="410" t="s">
        <v>3502</v>
      </c>
      <c r="G204" s="409" t="s">
        <v>447</v>
      </c>
      <c r="H204" s="409" t="s">
        <v>1057</v>
      </c>
      <c r="I204" s="409" t="s">
        <v>134</v>
      </c>
      <c r="J204" s="409" t="s">
        <v>1058</v>
      </c>
      <c r="K204" s="409"/>
      <c r="L204" s="411">
        <v>95.960956401894677</v>
      </c>
      <c r="M204" s="411">
        <v>23</v>
      </c>
      <c r="N204" s="412">
        <v>2207.1019972435774</v>
      </c>
    </row>
    <row r="205" spans="1:14" ht="14.4" customHeight="1" x14ac:dyDescent="0.3">
      <c r="A205" s="407" t="s">
        <v>700</v>
      </c>
      <c r="B205" s="408" t="s">
        <v>3462</v>
      </c>
      <c r="C205" s="409" t="s">
        <v>701</v>
      </c>
      <c r="D205" s="410" t="s">
        <v>3480</v>
      </c>
      <c r="E205" s="409" t="s">
        <v>446</v>
      </c>
      <c r="F205" s="410" t="s">
        <v>3502</v>
      </c>
      <c r="G205" s="409" t="s">
        <v>447</v>
      </c>
      <c r="H205" s="409" t="s">
        <v>1059</v>
      </c>
      <c r="I205" s="409" t="s">
        <v>1060</v>
      </c>
      <c r="J205" s="409" t="s">
        <v>1061</v>
      </c>
      <c r="K205" s="409" t="s">
        <v>1062</v>
      </c>
      <c r="L205" s="411">
        <v>28.632452774424905</v>
      </c>
      <c r="M205" s="411">
        <v>12</v>
      </c>
      <c r="N205" s="412">
        <v>343.58943329309886</v>
      </c>
    </row>
    <row r="206" spans="1:14" ht="14.4" customHeight="1" x14ac:dyDescent="0.3">
      <c r="A206" s="407" t="s">
        <v>700</v>
      </c>
      <c r="B206" s="408" t="s">
        <v>3462</v>
      </c>
      <c r="C206" s="409" t="s">
        <v>701</v>
      </c>
      <c r="D206" s="410" t="s">
        <v>3480</v>
      </c>
      <c r="E206" s="409" t="s">
        <v>446</v>
      </c>
      <c r="F206" s="410" t="s">
        <v>3502</v>
      </c>
      <c r="G206" s="409" t="s">
        <v>447</v>
      </c>
      <c r="H206" s="409" t="s">
        <v>1063</v>
      </c>
      <c r="I206" s="409" t="s">
        <v>1064</v>
      </c>
      <c r="J206" s="409" t="s">
        <v>1065</v>
      </c>
      <c r="K206" s="409" t="s">
        <v>1066</v>
      </c>
      <c r="L206" s="411">
        <v>38.850000000000016</v>
      </c>
      <c r="M206" s="411">
        <v>1</v>
      </c>
      <c r="N206" s="412">
        <v>38.850000000000016</v>
      </c>
    </row>
    <row r="207" spans="1:14" ht="14.4" customHeight="1" x14ac:dyDescent="0.3">
      <c r="A207" s="407" t="s">
        <v>700</v>
      </c>
      <c r="B207" s="408" t="s">
        <v>3462</v>
      </c>
      <c r="C207" s="409" t="s">
        <v>701</v>
      </c>
      <c r="D207" s="410" t="s">
        <v>3480</v>
      </c>
      <c r="E207" s="409" t="s">
        <v>446</v>
      </c>
      <c r="F207" s="410" t="s">
        <v>3502</v>
      </c>
      <c r="G207" s="409" t="s">
        <v>447</v>
      </c>
      <c r="H207" s="409" t="s">
        <v>1067</v>
      </c>
      <c r="I207" s="409" t="s">
        <v>134</v>
      </c>
      <c r="J207" s="409" t="s">
        <v>1068</v>
      </c>
      <c r="K207" s="409" t="s">
        <v>1069</v>
      </c>
      <c r="L207" s="411">
        <v>1377.51</v>
      </c>
      <c r="M207" s="411">
        <v>1</v>
      </c>
      <c r="N207" s="412">
        <v>1377.51</v>
      </c>
    </row>
    <row r="208" spans="1:14" ht="14.4" customHeight="1" x14ac:dyDescent="0.3">
      <c r="A208" s="407" t="s">
        <v>700</v>
      </c>
      <c r="B208" s="408" t="s">
        <v>3462</v>
      </c>
      <c r="C208" s="409" t="s">
        <v>701</v>
      </c>
      <c r="D208" s="410" t="s">
        <v>3480</v>
      </c>
      <c r="E208" s="409" t="s">
        <v>446</v>
      </c>
      <c r="F208" s="410" t="s">
        <v>3502</v>
      </c>
      <c r="G208" s="409" t="s">
        <v>447</v>
      </c>
      <c r="H208" s="409" t="s">
        <v>1070</v>
      </c>
      <c r="I208" s="409" t="s">
        <v>1071</v>
      </c>
      <c r="J208" s="409" t="s">
        <v>1036</v>
      </c>
      <c r="K208" s="409" t="s">
        <v>1072</v>
      </c>
      <c r="L208" s="411">
        <v>58.040000000000006</v>
      </c>
      <c r="M208" s="411">
        <v>8</v>
      </c>
      <c r="N208" s="412">
        <v>464.32000000000005</v>
      </c>
    </row>
    <row r="209" spans="1:14" ht="14.4" customHeight="1" x14ac:dyDescent="0.3">
      <c r="A209" s="407" t="s">
        <v>700</v>
      </c>
      <c r="B209" s="408" t="s">
        <v>3462</v>
      </c>
      <c r="C209" s="409" t="s">
        <v>701</v>
      </c>
      <c r="D209" s="410" t="s">
        <v>3480</v>
      </c>
      <c r="E209" s="409" t="s">
        <v>446</v>
      </c>
      <c r="F209" s="410" t="s">
        <v>3502</v>
      </c>
      <c r="G209" s="409" t="s">
        <v>447</v>
      </c>
      <c r="H209" s="409" t="s">
        <v>1073</v>
      </c>
      <c r="I209" s="409" t="s">
        <v>1074</v>
      </c>
      <c r="J209" s="409" t="s">
        <v>1075</v>
      </c>
      <c r="K209" s="409" t="s">
        <v>1076</v>
      </c>
      <c r="L209" s="411">
        <v>64.25</v>
      </c>
      <c r="M209" s="411">
        <v>1</v>
      </c>
      <c r="N209" s="412">
        <v>64.25</v>
      </c>
    </row>
    <row r="210" spans="1:14" ht="14.4" customHeight="1" x14ac:dyDescent="0.3">
      <c r="A210" s="407" t="s">
        <v>700</v>
      </c>
      <c r="B210" s="408" t="s">
        <v>3462</v>
      </c>
      <c r="C210" s="409" t="s">
        <v>701</v>
      </c>
      <c r="D210" s="410" t="s">
        <v>3480</v>
      </c>
      <c r="E210" s="409" t="s">
        <v>446</v>
      </c>
      <c r="F210" s="410" t="s">
        <v>3502</v>
      </c>
      <c r="G210" s="409" t="s">
        <v>447</v>
      </c>
      <c r="H210" s="409" t="s">
        <v>1077</v>
      </c>
      <c r="I210" s="409" t="s">
        <v>1078</v>
      </c>
      <c r="J210" s="409" t="s">
        <v>1079</v>
      </c>
      <c r="K210" s="409" t="s">
        <v>1080</v>
      </c>
      <c r="L210" s="411">
        <v>112.96000000000001</v>
      </c>
      <c r="M210" s="411">
        <v>5</v>
      </c>
      <c r="N210" s="412">
        <v>564.80000000000007</v>
      </c>
    </row>
    <row r="211" spans="1:14" ht="14.4" customHeight="1" x14ac:dyDescent="0.3">
      <c r="A211" s="407" t="s">
        <v>700</v>
      </c>
      <c r="B211" s="408" t="s">
        <v>3462</v>
      </c>
      <c r="C211" s="409" t="s">
        <v>701</v>
      </c>
      <c r="D211" s="410" t="s">
        <v>3480</v>
      </c>
      <c r="E211" s="409" t="s">
        <v>446</v>
      </c>
      <c r="F211" s="410" t="s">
        <v>3502</v>
      </c>
      <c r="G211" s="409" t="s">
        <v>447</v>
      </c>
      <c r="H211" s="409" t="s">
        <v>1081</v>
      </c>
      <c r="I211" s="409" t="s">
        <v>1082</v>
      </c>
      <c r="J211" s="409" t="s">
        <v>1083</v>
      </c>
      <c r="K211" s="409" t="s">
        <v>1084</v>
      </c>
      <c r="L211" s="411">
        <v>31.689534167848201</v>
      </c>
      <c r="M211" s="411">
        <v>36</v>
      </c>
      <c r="N211" s="412">
        <v>1140.8232300425352</v>
      </c>
    </row>
    <row r="212" spans="1:14" ht="14.4" customHeight="1" x14ac:dyDescent="0.3">
      <c r="A212" s="407" t="s">
        <v>700</v>
      </c>
      <c r="B212" s="408" t="s">
        <v>3462</v>
      </c>
      <c r="C212" s="409" t="s">
        <v>701</v>
      </c>
      <c r="D212" s="410" t="s">
        <v>3480</v>
      </c>
      <c r="E212" s="409" t="s">
        <v>446</v>
      </c>
      <c r="F212" s="410" t="s">
        <v>3502</v>
      </c>
      <c r="G212" s="409" t="s">
        <v>447</v>
      </c>
      <c r="H212" s="409" t="s">
        <v>1085</v>
      </c>
      <c r="I212" s="409" t="s">
        <v>1086</v>
      </c>
      <c r="J212" s="409" t="s">
        <v>1087</v>
      </c>
      <c r="K212" s="409" t="s">
        <v>1088</v>
      </c>
      <c r="L212" s="411">
        <v>116.62923016330225</v>
      </c>
      <c r="M212" s="411">
        <v>1</v>
      </c>
      <c r="N212" s="412">
        <v>116.62923016330225</v>
      </c>
    </row>
    <row r="213" spans="1:14" ht="14.4" customHeight="1" x14ac:dyDescent="0.3">
      <c r="A213" s="407" t="s">
        <v>700</v>
      </c>
      <c r="B213" s="408" t="s">
        <v>3462</v>
      </c>
      <c r="C213" s="409" t="s">
        <v>701</v>
      </c>
      <c r="D213" s="410" t="s">
        <v>3480</v>
      </c>
      <c r="E213" s="409" t="s">
        <v>446</v>
      </c>
      <c r="F213" s="410" t="s">
        <v>3502</v>
      </c>
      <c r="G213" s="409" t="s">
        <v>447</v>
      </c>
      <c r="H213" s="409" t="s">
        <v>1089</v>
      </c>
      <c r="I213" s="409" t="s">
        <v>1090</v>
      </c>
      <c r="J213" s="409" t="s">
        <v>1091</v>
      </c>
      <c r="K213" s="409"/>
      <c r="L213" s="411">
        <v>134.1</v>
      </c>
      <c r="M213" s="411">
        <v>1</v>
      </c>
      <c r="N213" s="412">
        <v>134.1</v>
      </c>
    </row>
    <row r="214" spans="1:14" ht="14.4" customHeight="1" x14ac:dyDescent="0.3">
      <c r="A214" s="407" t="s">
        <v>700</v>
      </c>
      <c r="B214" s="408" t="s">
        <v>3462</v>
      </c>
      <c r="C214" s="409" t="s">
        <v>701</v>
      </c>
      <c r="D214" s="410" t="s">
        <v>3480</v>
      </c>
      <c r="E214" s="409" t="s">
        <v>446</v>
      </c>
      <c r="F214" s="410" t="s">
        <v>3502</v>
      </c>
      <c r="G214" s="409" t="s">
        <v>447</v>
      </c>
      <c r="H214" s="409" t="s">
        <v>1092</v>
      </c>
      <c r="I214" s="409" t="s">
        <v>1093</v>
      </c>
      <c r="J214" s="409" t="s">
        <v>1094</v>
      </c>
      <c r="K214" s="409" t="s">
        <v>1095</v>
      </c>
      <c r="L214" s="411">
        <v>68.549569478926273</v>
      </c>
      <c r="M214" s="411">
        <v>3</v>
      </c>
      <c r="N214" s="412">
        <v>205.64870843677883</v>
      </c>
    </row>
    <row r="215" spans="1:14" ht="14.4" customHeight="1" x14ac:dyDescent="0.3">
      <c r="A215" s="407" t="s">
        <v>700</v>
      </c>
      <c r="B215" s="408" t="s">
        <v>3462</v>
      </c>
      <c r="C215" s="409" t="s">
        <v>701</v>
      </c>
      <c r="D215" s="410" t="s">
        <v>3480</v>
      </c>
      <c r="E215" s="409" t="s">
        <v>446</v>
      </c>
      <c r="F215" s="410" t="s">
        <v>3502</v>
      </c>
      <c r="G215" s="409" t="s">
        <v>447</v>
      </c>
      <c r="H215" s="409" t="s">
        <v>475</v>
      </c>
      <c r="I215" s="409" t="s">
        <v>476</v>
      </c>
      <c r="J215" s="409" t="s">
        <v>477</v>
      </c>
      <c r="K215" s="409" t="s">
        <v>478</v>
      </c>
      <c r="L215" s="411">
        <v>88.318403582031777</v>
      </c>
      <c r="M215" s="411">
        <v>13</v>
      </c>
      <c r="N215" s="412">
        <v>1148.139246566413</v>
      </c>
    </row>
    <row r="216" spans="1:14" ht="14.4" customHeight="1" x14ac:dyDescent="0.3">
      <c r="A216" s="407" t="s">
        <v>700</v>
      </c>
      <c r="B216" s="408" t="s">
        <v>3462</v>
      </c>
      <c r="C216" s="409" t="s">
        <v>701</v>
      </c>
      <c r="D216" s="410" t="s">
        <v>3480</v>
      </c>
      <c r="E216" s="409" t="s">
        <v>446</v>
      </c>
      <c r="F216" s="410" t="s">
        <v>3502</v>
      </c>
      <c r="G216" s="409" t="s">
        <v>447</v>
      </c>
      <c r="H216" s="409" t="s">
        <v>1096</v>
      </c>
      <c r="I216" s="409" t="s">
        <v>1097</v>
      </c>
      <c r="J216" s="409" t="s">
        <v>1098</v>
      </c>
      <c r="K216" s="409" t="s">
        <v>1099</v>
      </c>
      <c r="L216" s="411">
        <v>112.75750206574213</v>
      </c>
      <c r="M216" s="411">
        <v>4</v>
      </c>
      <c r="N216" s="412">
        <v>451.03000826296852</v>
      </c>
    </row>
    <row r="217" spans="1:14" ht="14.4" customHeight="1" x14ac:dyDescent="0.3">
      <c r="A217" s="407" t="s">
        <v>700</v>
      </c>
      <c r="B217" s="408" t="s">
        <v>3462</v>
      </c>
      <c r="C217" s="409" t="s">
        <v>701</v>
      </c>
      <c r="D217" s="410" t="s">
        <v>3480</v>
      </c>
      <c r="E217" s="409" t="s">
        <v>446</v>
      </c>
      <c r="F217" s="410" t="s">
        <v>3502</v>
      </c>
      <c r="G217" s="409" t="s">
        <v>447</v>
      </c>
      <c r="H217" s="409" t="s">
        <v>1100</v>
      </c>
      <c r="I217" s="409" t="s">
        <v>1101</v>
      </c>
      <c r="J217" s="409" t="s">
        <v>1102</v>
      </c>
      <c r="K217" s="409" t="s">
        <v>1103</v>
      </c>
      <c r="L217" s="411">
        <v>53.899925721649467</v>
      </c>
      <c r="M217" s="411">
        <v>4</v>
      </c>
      <c r="N217" s="412">
        <v>215.59970288659787</v>
      </c>
    </row>
    <row r="218" spans="1:14" ht="14.4" customHeight="1" x14ac:dyDescent="0.3">
      <c r="A218" s="407" t="s">
        <v>700</v>
      </c>
      <c r="B218" s="408" t="s">
        <v>3462</v>
      </c>
      <c r="C218" s="409" t="s">
        <v>701</v>
      </c>
      <c r="D218" s="410" t="s">
        <v>3480</v>
      </c>
      <c r="E218" s="409" t="s">
        <v>446</v>
      </c>
      <c r="F218" s="410" t="s">
        <v>3502</v>
      </c>
      <c r="G218" s="409" t="s">
        <v>447</v>
      </c>
      <c r="H218" s="409" t="s">
        <v>1104</v>
      </c>
      <c r="I218" s="409" t="s">
        <v>1105</v>
      </c>
      <c r="J218" s="409" t="s">
        <v>911</v>
      </c>
      <c r="K218" s="409" t="s">
        <v>1106</v>
      </c>
      <c r="L218" s="411">
        <v>62.349846938775521</v>
      </c>
      <c r="M218" s="411">
        <v>98</v>
      </c>
      <c r="N218" s="412">
        <v>6110.2850000000008</v>
      </c>
    </row>
    <row r="219" spans="1:14" ht="14.4" customHeight="1" x14ac:dyDescent="0.3">
      <c r="A219" s="407" t="s">
        <v>700</v>
      </c>
      <c r="B219" s="408" t="s">
        <v>3462</v>
      </c>
      <c r="C219" s="409" t="s">
        <v>701</v>
      </c>
      <c r="D219" s="410" t="s">
        <v>3480</v>
      </c>
      <c r="E219" s="409" t="s">
        <v>446</v>
      </c>
      <c r="F219" s="410" t="s">
        <v>3502</v>
      </c>
      <c r="G219" s="409" t="s">
        <v>447</v>
      </c>
      <c r="H219" s="409" t="s">
        <v>1107</v>
      </c>
      <c r="I219" s="409" t="s">
        <v>1108</v>
      </c>
      <c r="J219" s="409" t="s">
        <v>1109</v>
      </c>
      <c r="K219" s="409" t="s">
        <v>1110</v>
      </c>
      <c r="L219" s="411">
        <v>175.18393741588912</v>
      </c>
      <c r="M219" s="411">
        <v>5</v>
      </c>
      <c r="N219" s="412">
        <v>875.91968707944557</v>
      </c>
    </row>
    <row r="220" spans="1:14" ht="14.4" customHeight="1" x14ac:dyDescent="0.3">
      <c r="A220" s="407" t="s">
        <v>700</v>
      </c>
      <c r="B220" s="408" t="s">
        <v>3462</v>
      </c>
      <c r="C220" s="409" t="s">
        <v>701</v>
      </c>
      <c r="D220" s="410" t="s">
        <v>3480</v>
      </c>
      <c r="E220" s="409" t="s">
        <v>446</v>
      </c>
      <c r="F220" s="410" t="s">
        <v>3502</v>
      </c>
      <c r="G220" s="409" t="s">
        <v>447</v>
      </c>
      <c r="H220" s="409" t="s">
        <v>1111</v>
      </c>
      <c r="I220" s="409" t="s">
        <v>1112</v>
      </c>
      <c r="J220" s="409" t="s">
        <v>1102</v>
      </c>
      <c r="K220" s="409" t="s">
        <v>908</v>
      </c>
      <c r="L220" s="411">
        <v>26.189955014138256</v>
      </c>
      <c r="M220" s="411">
        <v>4</v>
      </c>
      <c r="N220" s="412">
        <v>104.75982005655302</v>
      </c>
    </row>
    <row r="221" spans="1:14" ht="14.4" customHeight="1" x14ac:dyDescent="0.3">
      <c r="A221" s="407" t="s">
        <v>700</v>
      </c>
      <c r="B221" s="408" t="s">
        <v>3462</v>
      </c>
      <c r="C221" s="409" t="s">
        <v>701</v>
      </c>
      <c r="D221" s="410" t="s">
        <v>3480</v>
      </c>
      <c r="E221" s="409" t="s">
        <v>446</v>
      </c>
      <c r="F221" s="410" t="s">
        <v>3502</v>
      </c>
      <c r="G221" s="409" t="s">
        <v>447</v>
      </c>
      <c r="H221" s="409" t="s">
        <v>1113</v>
      </c>
      <c r="I221" s="409" t="s">
        <v>1114</v>
      </c>
      <c r="J221" s="409" t="s">
        <v>659</v>
      </c>
      <c r="K221" s="409" t="s">
        <v>1115</v>
      </c>
      <c r="L221" s="411">
        <v>19.040000000000003</v>
      </c>
      <c r="M221" s="411">
        <v>2</v>
      </c>
      <c r="N221" s="412">
        <v>38.080000000000005</v>
      </c>
    </row>
    <row r="222" spans="1:14" ht="14.4" customHeight="1" x14ac:dyDescent="0.3">
      <c r="A222" s="407" t="s">
        <v>700</v>
      </c>
      <c r="B222" s="408" t="s">
        <v>3462</v>
      </c>
      <c r="C222" s="409" t="s">
        <v>701</v>
      </c>
      <c r="D222" s="410" t="s">
        <v>3480</v>
      </c>
      <c r="E222" s="409" t="s">
        <v>446</v>
      </c>
      <c r="F222" s="410" t="s">
        <v>3502</v>
      </c>
      <c r="G222" s="409" t="s">
        <v>447</v>
      </c>
      <c r="H222" s="409" t="s">
        <v>1116</v>
      </c>
      <c r="I222" s="409" t="s">
        <v>1117</v>
      </c>
      <c r="J222" s="409" t="s">
        <v>1118</v>
      </c>
      <c r="K222" s="409" t="s">
        <v>1119</v>
      </c>
      <c r="L222" s="411">
        <v>107.02937756803543</v>
      </c>
      <c r="M222" s="411">
        <v>3</v>
      </c>
      <c r="N222" s="412">
        <v>321.08813270410627</v>
      </c>
    </row>
    <row r="223" spans="1:14" ht="14.4" customHeight="1" x14ac:dyDescent="0.3">
      <c r="A223" s="407" t="s">
        <v>700</v>
      </c>
      <c r="B223" s="408" t="s">
        <v>3462</v>
      </c>
      <c r="C223" s="409" t="s">
        <v>701</v>
      </c>
      <c r="D223" s="410" t="s">
        <v>3480</v>
      </c>
      <c r="E223" s="409" t="s">
        <v>446</v>
      </c>
      <c r="F223" s="410" t="s">
        <v>3502</v>
      </c>
      <c r="G223" s="409" t="s">
        <v>447</v>
      </c>
      <c r="H223" s="409" t="s">
        <v>1120</v>
      </c>
      <c r="I223" s="409" t="s">
        <v>1121</v>
      </c>
      <c r="J223" s="409" t="s">
        <v>1118</v>
      </c>
      <c r="K223" s="409" t="s">
        <v>1066</v>
      </c>
      <c r="L223" s="411">
        <v>34.670000000000009</v>
      </c>
      <c r="M223" s="411">
        <v>3</v>
      </c>
      <c r="N223" s="412">
        <v>104.01000000000002</v>
      </c>
    </row>
    <row r="224" spans="1:14" ht="14.4" customHeight="1" x14ac:dyDescent="0.3">
      <c r="A224" s="407" t="s">
        <v>700</v>
      </c>
      <c r="B224" s="408" t="s">
        <v>3462</v>
      </c>
      <c r="C224" s="409" t="s">
        <v>701</v>
      </c>
      <c r="D224" s="410" t="s">
        <v>3480</v>
      </c>
      <c r="E224" s="409" t="s">
        <v>446</v>
      </c>
      <c r="F224" s="410" t="s">
        <v>3502</v>
      </c>
      <c r="G224" s="409" t="s">
        <v>447</v>
      </c>
      <c r="H224" s="409" t="s">
        <v>1122</v>
      </c>
      <c r="I224" s="409" t="s">
        <v>1123</v>
      </c>
      <c r="J224" s="409" t="s">
        <v>1124</v>
      </c>
      <c r="K224" s="409" t="s">
        <v>1125</v>
      </c>
      <c r="L224" s="411">
        <v>61.73001977766868</v>
      </c>
      <c r="M224" s="411">
        <v>2</v>
      </c>
      <c r="N224" s="412">
        <v>123.46003955533736</v>
      </c>
    </row>
    <row r="225" spans="1:14" ht="14.4" customHeight="1" x14ac:dyDescent="0.3">
      <c r="A225" s="407" t="s">
        <v>700</v>
      </c>
      <c r="B225" s="408" t="s">
        <v>3462</v>
      </c>
      <c r="C225" s="409" t="s">
        <v>701</v>
      </c>
      <c r="D225" s="410" t="s">
        <v>3480</v>
      </c>
      <c r="E225" s="409" t="s">
        <v>446</v>
      </c>
      <c r="F225" s="410" t="s">
        <v>3502</v>
      </c>
      <c r="G225" s="409" t="s">
        <v>447</v>
      </c>
      <c r="H225" s="409" t="s">
        <v>657</v>
      </c>
      <c r="I225" s="409" t="s">
        <v>658</v>
      </c>
      <c r="J225" s="409" t="s">
        <v>659</v>
      </c>
      <c r="K225" s="409" t="s">
        <v>660</v>
      </c>
      <c r="L225" s="411">
        <v>26.949885597683615</v>
      </c>
      <c r="M225" s="411">
        <v>18</v>
      </c>
      <c r="N225" s="412">
        <v>485.09794075830507</v>
      </c>
    </row>
    <row r="226" spans="1:14" ht="14.4" customHeight="1" x14ac:dyDescent="0.3">
      <c r="A226" s="407" t="s">
        <v>700</v>
      </c>
      <c r="B226" s="408" t="s">
        <v>3462</v>
      </c>
      <c r="C226" s="409" t="s">
        <v>701</v>
      </c>
      <c r="D226" s="410" t="s">
        <v>3480</v>
      </c>
      <c r="E226" s="409" t="s">
        <v>446</v>
      </c>
      <c r="F226" s="410" t="s">
        <v>3502</v>
      </c>
      <c r="G226" s="409" t="s">
        <v>447</v>
      </c>
      <c r="H226" s="409" t="s">
        <v>1126</v>
      </c>
      <c r="I226" s="409" t="s">
        <v>1127</v>
      </c>
      <c r="J226" s="409" t="s">
        <v>1128</v>
      </c>
      <c r="K226" s="409" t="s">
        <v>1129</v>
      </c>
      <c r="L226" s="411">
        <v>229.30999999999997</v>
      </c>
      <c r="M226" s="411">
        <v>2</v>
      </c>
      <c r="N226" s="412">
        <v>458.61999999999995</v>
      </c>
    </row>
    <row r="227" spans="1:14" ht="14.4" customHeight="1" x14ac:dyDescent="0.3">
      <c r="A227" s="407" t="s">
        <v>700</v>
      </c>
      <c r="B227" s="408" t="s">
        <v>3462</v>
      </c>
      <c r="C227" s="409" t="s">
        <v>701</v>
      </c>
      <c r="D227" s="410" t="s">
        <v>3480</v>
      </c>
      <c r="E227" s="409" t="s">
        <v>446</v>
      </c>
      <c r="F227" s="410" t="s">
        <v>3502</v>
      </c>
      <c r="G227" s="409" t="s">
        <v>447</v>
      </c>
      <c r="H227" s="409" t="s">
        <v>1130</v>
      </c>
      <c r="I227" s="409" t="s">
        <v>1131</v>
      </c>
      <c r="J227" s="409" t="s">
        <v>1132</v>
      </c>
      <c r="K227" s="409" t="s">
        <v>866</v>
      </c>
      <c r="L227" s="411">
        <v>324.19</v>
      </c>
      <c r="M227" s="411">
        <v>2</v>
      </c>
      <c r="N227" s="412">
        <v>648.38</v>
      </c>
    </row>
    <row r="228" spans="1:14" ht="14.4" customHeight="1" x14ac:dyDescent="0.3">
      <c r="A228" s="407" t="s">
        <v>700</v>
      </c>
      <c r="B228" s="408" t="s">
        <v>3462</v>
      </c>
      <c r="C228" s="409" t="s">
        <v>701</v>
      </c>
      <c r="D228" s="410" t="s">
        <v>3480</v>
      </c>
      <c r="E228" s="409" t="s">
        <v>446</v>
      </c>
      <c r="F228" s="410" t="s">
        <v>3502</v>
      </c>
      <c r="G228" s="409" t="s">
        <v>447</v>
      </c>
      <c r="H228" s="409" t="s">
        <v>1133</v>
      </c>
      <c r="I228" s="409" t="s">
        <v>1134</v>
      </c>
      <c r="J228" s="409" t="s">
        <v>1135</v>
      </c>
      <c r="K228" s="409" t="s">
        <v>1136</v>
      </c>
      <c r="L228" s="411">
        <v>208.69050765187896</v>
      </c>
      <c r="M228" s="411">
        <v>3</v>
      </c>
      <c r="N228" s="412">
        <v>626.07152295563685</v>
      </c>
    </row>
    <row r="229" spans="1:14" ht="14.4" customHeight="1" x14ac:dyDescent="0.3">
      <c r="A229" s="407" t="s">
        <v>700</v>
      </c>
      <c r="B229" s="408" t="s">
        <v>3462</v>
      </c>
      <c r="C229" s="409" t="s">
        <v>701</v>
      </c>
      <c r="D229" s="410" t="s">
        <v>3480</v>
      </c>
      <c r="E229" s="409" t="s">
        <v>446</v>
      </c>
      <c r="F229" s="410" t="s">
        <v>3502</v>
      </c>
      <c r="G229" s="409" t="s">
        <v>447</v>
      </c>
      <c r="H229" s="409" t="s">
        <v>1137</v>
      </c>
      <c r="I229" s="409" t="s">
        <v>134</v>
      </c>
      <c r="J229" s="409" t="s">
        <v>1138</v>
      </c>
      <c r="K229" s="409"/>
      <c r="L229" s="411">
        <v>191.13044312374313</v>
      </c>
      <c r="M229" s="411">
        <v>9</v>
      </c>
      <c r="N229" s="412">
        <v>1720.1739881136882</v>
      </c>
    </row>
    <row r="230" spans="1:14" ht="14.4" customHeight="1" x14ac:dyDescent="0.3">
      <c r="A230" s="407" t="s">
        <v>700</v>
      </c>
      <c r="B230" s="408" t="s">
        <v>3462</v>
      </c>
      <c r="C230" s="409" t="s">
        <v>701</v>
      </c>
      <c r="D230" s="410" t="s">
        <v>3480</v>
      </c>
      <c r="E230" s="409" t="s">
        <v>446</v>
      </c>
      <c r="F230" s="410" t="s">
        <v>3502</v>
      </c>
      <c r="G230" s="409" t="s">
        <v>447</v>
      </c>
      <c r="H230" s="409" t="s">
        <v>1139</v>
      </c>
      <c r="I230" s="409" t="s">
        <v>134</v>
      </c>
      <c r="J230" s="409" t="s">
        <v>1140</v>
      </c>
      <c r="K230" s="409"/>
      <c r="L230" s="411">
        <v>37.434312068504028</v>
      </c>
      <c r="M230" s="411">
        <v>2</v>
      </c>
      <c r="N230" s="412">
        <v>74.868624137008055</v>
      </c>
    </row>
    <row r="231" spans="1:14" ht="14.4" customHeight="1" x14ac:dyDescent="0.3">
      <c r="A231" s="407" t="s">
        <v>700</v>
      </c>
      <c r="B231" s="408" t="s">
        <v>3462</v>
      </c>
      <c r="C231" s="409" t="s">
        <v>701</v>
      </c>
      <c r="D231" s="410" t="s">
        <v>3480</v>
      </c>
      <c r="E231" s="409" t="s">
        <v>446</v>
      </c>
      <c r="F231" s="410" t="s">
        <v>3502</v>
      </c>
      <c r="G231" s="409" t="s">
        <v>447</v>
      </c>
      <c r="H231" s="409" t="s">
        <v>1141</v>
      </c>
      <c r="I231" s="409" t="s">
        <v>134</v>
      </c>
      <c r="J231" s="409" t="s">
        <v>1142</v>
      </c>
      <c r="K231" s="409"/>
      <c r="L231" s="411">
        <v>162.88999999999999</v>
      </c>
      <c r="M231" s="411">
        <v>2</v>
      </c>
      <c r="N231" s="412">
        <v>325.77999999999997</v>
      </c>
    </row>
    <row r="232" spans="1:14" ht="14.4" customHeight="1" x14ac:dyDescent="0.3">
      <c r="A232" s="407" t="s">
        <v>700</v>
      </c>
      <c r="B232" s="408" t="s">
        <v>3462</v>
      </c>
      <c r="C232" s="409" t="s">
        <v>701</v>
      </c>
      <c r="D232" s="410" t="s">
        <v>3480</v>
      </c>
      <c r="E232" s="409" t="s">
        <v>446</v>
      </c>
      <c r="F232" s="410" t="s">
        <v>3502</v>
      </c>
      <c r="G232" s="409" t="s">
        <v>447</v>
      </c>
      <c r="H232" s="409" t="s">
        <v>1143</v>
      </c>
      <c r="I232" s="409" t="s">
        <v>1143</v>
      </c>
      <c r="J232" s="409" t="s">
        <v>730</v>
      </c>
      <c r="K232" s="409" t="s">
        <v>1144</v>
      </c>
      <c r="L232" s="411">
        <v>192.5</v>
      </c>
      <c r="M232" s="411">
        <v>1</v>
      </c>
      <c r="N232" s="412">
        <v>192.5</v>
      </c>
    </row>
    <row r="233" spans="1:14" ht="14.4" customHeight="1" x14ac:dyDescent="0.3">
      <c r="A233" s="407" t="s">
        <v>700</v>
      </c>
      <c r="B233" s="408" t="s">
        <v>3462</v>
      </c>
      <c r="C233" s="409" t="s">
        <v>701</v>
      </c>
      <c r="D233" s="410" t="s">
        <v>3480</v>
      </c>
      <c r="E233" s="409" t="s">
        <v>446</v>
      </c>
      <c r="F233" s="410" t="s">
        <v>3502</v>
      </c>
      <c r="G233" s="409" t="s">
        <v>447</v>
      </c>
      <c r="H233" s="409" t="s">
        <v>1145</v>
      </c>
      <c r="I233" s="409" t="s">
        <v>1145</v>
      </c>
      <c r="J233" s="409" t="s">
        <v>1146</v>
      </c>
      <c r="K233" s="409" t="s">
        <v>1147</v>
      </c>
      <c r="L233" s="411">
        <v>94.297344471600866</v>
      </c>
      <c r="M233" s="411">
        <v>4</v>
      </c>
      <c r="N233" s="412">
        <v>377.18937788640346</v>
      </c>
    </row>
    <row r="234" spans="1:14" ht="14.4" customHeight="1" x14ac:dyDescent="0.3">
      <c r="A234" s="407" t="s">
        <v>700</v>
      </c>
      <c r="B234" s="408" t="s">
        <v>3462</v>
      </c>
      <c r="C234" s="409" t="s">
        <v>701</v>
      </c>
      <c r="D234" s="410" t="s">
        <v>3480</v>
      </c>
      <c r="E234" s="409" t="s">
        <v>446</v>
      </c>
      <c r="F234" s="410" t="s">
        <v>3502</v>
      </c>
      <c r="G234" s="409" t="s">
        <v>447</v>
      </c>
      <c r="H234" s="409" t="s">
        <v>1148</v>
      </c>
      <c r="I234" s="409" t="s">
        <v>1149</v>
      </c>
      <c r="J234" s="409" t="s">
        <v>1150</v>
      </c>
      <c r="K234" s="409" t="s">
        <v>1151</v>
      </c>
      <c r="L234" s="411">
        <v>66.14</v>
      </c>
      <c r="M234" s="411">
        <v>2</v>
      </c>
      <c r="N234" s="412">
        <v>132.28</v>
      </c>
    </row>
    <row r="235" spans="1:14" ht="14.4" customHeight="1" x14ac:dyDescent="0.3">
      <c r="A235" s="407" t="s">
        <v>700</v>
      </c>
      <c r="B235" s="408" t="s">
        <v>3462</v>
      </c>
      <c r="C235" s="409" t="s">
        <v>701</v>
      </c>
      <c r="D235" s="410" t="s">
        <v>3480</v>
      </c>
      <c r="E235" s="409" t="s">
        <v>446</v>
      </c>
      <c r="F235" s="410" t="s">
        <v>3502</v>
      </c>
      <c r="G235" s="409" t="s">
        <v>447</v>
      </c>
      <c r="H235" s="409" t="s">
        <v>1152</v>
      </c>
      <c r="I235" s="409" t="s">
        <v>1153</v>
      </c>
      <c r="J235" s="409" t="s">
        <v>764</v>
      </c>
      <c r="K235" s="409" t="s">
        <v>1154</v>
      </c>
      <c r="L235" s="411">
        <v>42.240000000000009</v>
      </c>
      <c r="M235" s="411">
        <v>1</v>
      </c>
      <c r="N235" s="412">
        <v>42.240000000000009</v>
      </c>
    </row>
    <row r="236" spans="1:14" ht="14.4" customHeight="1" x14ac:dyDescent="0.3">
      <c r="A236" s="407" t="s">
        <v>700</v>
      </c>
      <c r="B236" s="408" t="s">
        <v>3462</v>
      </c>
      <c r="C236" s="409" t="s">
        <v>701</v>
      </c>
      <c r="D236" s="410" t="s">
        <v>3480</v>
      </c>
      <c r="E236" s="409" t="s">
        <v>446</v>
      </c>
      <c r="F236" s="410" t="s">
        <v>3502</v>
      </c>
      <c r="G236" s="409" t="s">
        <v>447</v>
      </c>
      <c r="H236" s="409" t="s">
        <v>1155</v>
      </c>
      <c r="I236" s="409" t="s">
        <v>1156</v>
      </c>
      <c r="J236" s="409" t="s">
        <v>1157</v>
      </c>
      <c r="K236" s="409" t="s">
        <v>484</v>
      </c>
      <c r="L236" s="411">
        <v>124.25246395041457</v>
      </c>
      <c r="M236" s="411">
        <v>55</v>
      </c>
      <c r="N236" s="412">
        <v>6833.8855172728008</v>
      </c>
    </row>
    <row r="237" spans="1:14" ht="14.4" customHeight="1" x14ac:dyDescent="0.3">
      <c r="A237" s="407" t="s">
        <v>700</v>
      </c>
      <c r="B237" s="408" t="s">
        <v>3462</v>
      </c>
      <c r="C237" s="409" t="s">
        <v>701</v>
      </c>
      <c r="D237" s="410" t="s">
        <v>3480</v>
      </c>
      <c r="E237" s="409" t="s">
        <v>446</v>
      </c>
      <c r="F237" s="410" t="s">
        <v>3502</v>
      </c>
      <c r="G237" s="409" t="s">
        <v>447</v>
      </c>
      <c r="H237" s="409" t="s">
        <v>1158</v>
      </c>
      <c r="I237" s="409" t="s">
        <v>1159</v>
      </c>
      <c r="J237" s="409" t="s">
        <v>1160</v>
      </c>
      <c r="K237" s="409" t="s">
        <v>1161</v>
      </c>
      <c r="L237" s="411">
        <v>60.279327251715912</v>
      </c>
      <c r="M237" s="411">
        <v>8</v>
      </c>
      <c r="N237" s="412">
        <v>482.2346180137273</v>
      </c>
    </row>
    <row r="238" spans="1:14" ht="14.4" customHeight="1" x14ac:dyDescent="0.3">
      <c r="A238" s="407" t="s">
        <v>700</v>
      </c>
      <c r="B238" s="408" t="s">
        <v>3462</v>
      </c>
      <c r="C238" s="409" t="s">
        <v>701</v>
      </c>
      <c r="D238" s="410" t="s">
        <v>3480</v>
      </c>
      <c r="E238" s="409" t="s">
        <v>446</v>
      </c>
      <c r="F238" s="410" t="s">
        <v>3502</v>
      </c>
      <c r="G238" s="409" t="s">
        <v>447</v>
      </c>
      <c r="H238" s="409" t="s">
        <v>1162</v>
      </c>
      <c r="I238" s="409" t="s">
        <v>1163</v>
      </c>
      <c r="J238" s="409" t="s">
        <v>1164</v>
      </c>
      <c r="K238" s="409" t="s">
        <v>1165</v>
      </c>
      <c r="L238" s="411">
        <v>32.9</v>
      </c>
      <c r="M238" s="411">
        <v>1</v>
      </c>
      <c r="N238" s="412">
        <v>32.9</v>
      </c>
    </row>
    <row r="239" spans="1:14" ht="14.4" customHeight="1" x14ac:dyDescent="0.3">
      <c r="A239" s="407" t="s">
        <v>700</v>
      </c>
      <c r="B239" s="408" t="s">
        <v>3462</v>
      </c>
      <c r="C239" s="409" t="s">
        <v>701</v>
      </c>
      <c r="D239" s="410" t="s">
        <v>3480</v>
      </c>
      <c r="E239" s="409" t="s">
        <v>446</v>
      </c>
      <c r="F239" s="410" t="s">
        <v>3502</v>
      </c>
      <c r="G239" s="409" t="s">
        <v>447</v>
      </c>
      <c r="H239" s="409" t="s">
        <v>1166</v>
      </c>
      <c r="I239" s="409" t="s">
        <v>1167</v>
      </c>
      <c r="J239" s="409" t="s">
        <v>1168</v>
      </c>
      <c r="K239" s="409" t="s">
        <v>1169</v>
      </c>
      <c r="L239" s="411">
        <v>676.25975939390742</v>
      </c>
      <c r="M239" s="411">
        <v>5</v>
      </c>
      <c r="N239" s="412">
        <v>3381.2987969695369</v>
      </c>
    </row>
    <row r="240" spans="1:14" ht="14.4" customHeight="1" x14ac:dyDescent="0.3">
      <c r="A240" s="407" t="s">
        <v>700</v>
      </c>
      <c r="B240" s="408" t="s">
        <v>3462</v>
      </c>
      <c r="C240" s="409" t="s">
        <v>701</v>
      </c>
      <c r="D240" s="410" t="s">
        <v>3480</v>
      </c>
      <c r="E240" s="409" t="s">
        <v>446</v>
      </c>
      <c r="F240" s="410" t="s">
        <v>3502</v>
      </c>
      <c r="G240" s="409" t="s">
        <v>447</v>
      </c>
      <c r="H240" s="409" t="s">
        <v>1170</v>
      </c>
      <c r="I240" s="409" t="s">
        <v>1171</v>
      </c>
      <c r="J240" s="409" t="s">
        <v>1172</v>
      </c>
      <c r="K240" s="409" t="s">
        <v>1173</v>
      </c>
      <c r="L240" s="411">
        <v>1592.7925559174696</v>
      </c>
      <c r="M240" s="411">
        <v>7</v>
      </c>
      <c r="N240" s="412">
        <v>11149.547891422288</v>
      </c>
    </row>
    <row r="241" spans="1:14" ht="14.4" customHeight="1" x14ac:dyDescent="0.3">
      <c r="A241" s="407" t="s">
        <v>700</v>
      </c>
      <c r="B241" s="408" t="s">
        <v>3462</v>
      </c>
      <c r="C241" s="409" t="s">
        <v>701</v>
      </c>
      <c r="D241" s="410" t="s">
        <v>3480</v>
      </c>
      <c r="E241" s="409" t="s">
        <v>446</v>
      </c>
      <c r="F241" s="410" t="s">
        <v>3502</v>
      </c>
      <c r="G241" s="409" t="s">
        <v>447</v>
      </c>
      <c r="H241" s="409" t="s">
        <v>1174</v>
      </c>
      <c r="I241" s="409" t="s">
        <v>1175</v>
      </c>
      <c r="J241" s="409" t="s">
        <v>1176</v>
      </c>
      <c r="K241" s="409" t="s">
        <v>1177</v>
      </c>
      <c r="L241" s="411">
        <v>74.880023990795891</v>
      </c>
      <c r="M241" s="411">
        <v>2</v>
      </c>
      <c r="N241" s="412">
        <v>149.76004798159178</v>
      </c>
    </row>
    <row r="242" spans="1:14" ht="14.4" customHeight="1" x14ac:dyDescent="0.3">
      <c r="A242" s="407" t="s">
        <v>700</v>
      </c>
      <c r="B242" s="408" t="s">
        <v>3462</v>
      </c>
      <c r="C242" s="409" t="s">
        <v>701</v>
      </c>
      <c r="D242" s="410" t="s">
        <v>3480</v>
      </c>
      <c r="E242" s="409" t="s">
        <v>446</v>
      </c>
      <c r="F242" s="410" t="s">
        <v>3502</v>
      </c>
      <c r="G242" s="409" t="s">
        <v>447</v>
      </c>
      <c r="H242" s="409" t="s">
        <v>1178</v>
      </c>
      <c r="I242" s="409" t="s">
        <v>1179</v>
      </c>
      <c r="J242" s="409" t="s">
        <v>1180</v>
      </c>
      <c r="K242" s="409" t="s">
        <v>1181</v>
      </c>
      <c r="L242" s="411">
        <v>237.522940539068</v>
      </c>
      <c r="M242" s="411">
        <v>31</v>
      </c>
      <c r="N242" s="412">
        <v>7363.2111567111078</v>
      </c>
    </row>
    <row r="243" spans="1:14" ht="14.4" customHeight="1" x14ac:dyDescent="0.3">
      <c r="A243" s="407" t="s">
        <v>700</v>
      </c>
      <c r="B243" s="408" t="s">
        <v>3462</v>
      </c>
      <c r="C243" s="409" t="s">
        <v>701</v>
      </c>
      <c r="D243" s="410" t="s">
        <v>3480</v>
      </c>
      <c r="E243" s="409" t="s">
        <v>446</v>
      </c>
      <c r="F243" s="410" t="s">
        <v>3502</v>
      </c>
      <c r="G243" s="409" t="s">
        <v>447</v>
      </c>
      <c r="H243" s="409" t="s">
        <v>1182</v>
      </c>
      <c r="I243" s="409" t="s">
        <v>1183</v>
      </c>
      <c r="J243" s="409" t="s">
        <v>1184</v>
      </c>
      <c r="K243" s="409" t="s">
        <v>1185</v>
      </c>
      <c r="L243" s="411">
        <v>304.87999999999994</v>
      </c>
      <c r="M243" s="411">
        <v>1</v>
      </c>
      <c r="N243" s="412">
        <v>304.87999999999994</v>
      </c>
    </row>
    <row r="244" spans="1:14" ht="14.4" customHeight="1" x14ac:dyDescent="0.3">
      <c r="A244" s="407" t="s">
        <v>700</v>
      </c>
      <c r="B244" s="408" t="s">
        <v>3462</v>
      </c>
      <c r="C244" s="409" t="s">
        <v>701</v>
      </c>
      <c r="D244" s="410" t="s">
        <v>3480</v>
      </c>
      <c r="E244" s="409" t="s">
        <v>446</v>
      </c>
      <c r="F244" s="410" t="s">
        <v>3502</v>
      </c>
      <c r="G244" s="409" t="s">
        <v>447</v>
      </c>
      <c r="H244" s="409" t="s">
        <v>1186</v>
      </c>
      <c r="I244" s="409" t="s">
        <v>1187</v>
      </c>
      <c r="J244" s="409" t="s">
        <v>819</v>
      </c>
      <c r="K244" s="409" t="s">
        <v>1188</v>
      </c>
      <c r="L244" s="411">
        <v>57.729797988779445</v>
      </c>
      <c r="M244" s="411">
        <v>12</v>
      </c>
      <c r="N244" s="412">
        <v>692.75757586535337</v>
      </c>
    </row>
    <row r="245" spans="1:14" ht="14.4" customHeight="1" x14ac:dyDescent="0.3">
      <c r="A245" s="407" t="s">
        <v>700</v>
      </c>
      <c r="B245" s="408" t="s">
        <v>3462</v>
      </c>
      <c r="C245" s="409" t="s">
        <v>701</v>
      </c>
      <c r="D245" s="410" t="s">
        <v>3480</v>
      </c>
      <c r="E245" s="409" t="s">
        <v>446</v>
      </c>
      <c r="F245" s="410" t="s">
        <v>3502</v>
      </c>
      <c r="G245" s="409" t="s">
        <v>447</v>
      </c>
      <c r="H245" s="409" t="s">
        <v>1189</v>
      </c>
      <c r="I245" s="409" t="s">
        <v>1190</v>
      </c>
      <c r="J245" s="409" t="s">
        <v>1191</v>
      </c>
      <c r="K245" s="409" t="s">
        <v>1185</v>
      </c>
      <c r="L245" s="411">
        <v>63.319627107824253</v>
      </c>
      <c r="M245" s="411">
        <v>1</v>
      </c>
      <c r="N245" s="412">
        <v>63.319627107824253</v>
      </c>
    </row>
    <row r="246" spans="1:14" ht="14.4" customHeight="1" x14ac:dyDescent="0.3">
      <c r="A246" s="407" t="s">
        <v>700</v>
      </c>
      <c r="B246" s="408" t="s">
        <v>3462</v>
      </c>
      <c r="C246" s="409" t="s">
        <v>701</v>
      </c>
      <c r="D246" s="410" t="s">
        <v>3480</v>
      </c>
      <c r="E246" s="409" t="s">
        <v>446</v>
      </c>
      <c r="F246" s="410" t="s">
        <v>3502</v>
      </c>
      <c r="G246" s="409" t="s">
        <v>447</v>
      </c>
      <c r="H246" s="409" t="s">
        <v>1192</v>
      </c>
      <c r="I246" s="409" t="s">
        <v>1193</v>
      </c>
      <c r="J246" s="409" t="s">
        <v>1194</v>
      </c>
      <c r="K246" s="409" t="s">
        <v>1195</v>
      </c>
      <c r="L246" s="411">
        <v>188.88</v>
      </c>
      <c r="M246" s="411">
        <v>2</v>
      </c>
      <c r="N246" s="412">
        <v>377.76</v>
      </c>
    </row>
    <row r="247" spans="1:14" ht="14.4" customHeight="1" x14ac:dyDescent="0.3">
      <c r="A247" s="407" t="s">
        <v>700</v>
      </c>
      <c r="B247" s="408" t="s">
        <v>3462</v>
      </c>
      <c r="C247" s="409" t="s">
        <v>701</v>
      </c>
      <c r="D247" s="410" t="s">
        <v>3480</v>
      </c>
      <c r="E247" s="409" t="s">
        <v>446</v>
      </c>
      <c r="F247" s="410" t="s">
        <v>3502</v>
      </c>
      <c r="G247" s="409" t="s">
        <v>447</v>
      </c>
      <c r="H247" s="409" t="s">
        <v>1196</v>
      </c>
      <c r="I247" s="409" t="s">
        <v>1196</v>
      </c>
      <c r="J247" s="409" t="s">
        <v>1197</v>
      </c>
      <c r="K247" s="409" t="s">
        <v>897</v>
      </c>
      <c r="L247" s="411">
        <v>107.77</v>
      </c>
      <c r="M247" s="411">
        <v>3</v>
      </c>
      <c r="N247" s="412">
        <v>323.31</v>
      </c>
    </row>
    <row r="248" spans="1:14" ht="14.4" customHeight="1" x14ac:dyDescent="0.3">
      <c r="A248" s="407" t="s">
        <v>700</v>
      </c>
      <c r="B248" s="408" t="s">
        <v>3462</v>
      </c>
      <c r="C248" s="409" t="s">
        <v>701</v>
      </c>
      <c r="D248" s="410" t="s">
        <v>3480</v>
      </c>
      <c r="E248" s="409" t="s">
        <v>446</v>
      </c>
      <c r="F248" s="410" t="s">
        <v>3502</v>
      </c>
      <c r="G248" s="409" t="s">
        <v>447</v>
      </c>
      <c r="H248" s="409" t="s">
        <v>1198</v>
      </c>
      <c r="I248" s="409" t="s">
        <v>1199</v>
      </c>
      <c r="J248" s="409" t="s">
        <v>1200</v>
      </c>
      <c r="K248" s="409" t="s">
        <v>1201</v>
      </c>
      <c r="L248" s="411">
        <v>573.17000000000007</v>
      </c>
      <c r="M248" s="411">
        <v>4</v>
      </c>
      <c r="N248" s="412">
        <v>2292.6800000000003</v>
      </c>
    </row>
    <row r="249" spans="1:14" ht="14.4" customHeight="1" x14ac:dyDescent="0.3">
      <c r="A249" s="407" t="s">
        <v>700</v>
      </c>
      <c r="B249" s="408" t="s">
        <v>3462</v>
      </c>
      <c r="C249" s="409" t="s">
        <v>701</v>
      </c>
      <c r="D249" s="410" t="s">
        <v>3480</v>
      </c>
      <c r="E249" s="409" t="s">
        <v>446</v>
      </c>
      <c r="F249" s="410" t="s">
        <v>3502</v>
      </c>
      <c r="G249" s="409" t="s">
        <v>447</v>
      </c>
      <c r="H249" s="409" t="s">
        <v>1202</v>
      </c>
      <c r="I249" s="409" t="s">
        <v>1203</v>
      </c>
      <c r="J249" s="409" t="s">
        <v>644</v>
      </c>
      <c r="K249" s="409" t="s">
        <v>1204</v>
      </c>
      <c r="L249" s="411">
        <v>20.826529437827791</v>
      </c>
      <c r="M249" s="411">
        <v>270</v>
      </c>
      <c r="N249" s="412">
        <v>5623.1629482135031</v>
      </c>
    </row>
    <row r="250" spans="1:14" ht="14.4" customHeight="1" x14ac:dyDescent="0.3">
      <c r="A250" s="407" t="s">
        <v>700</v>
      </c>
      <c r="B250" s="408" t="s">
        <v>3462</v>
      </c>
      <c r="C250" s="409" t="s">
        <v>701</v>
      </c>
      <c r="D250" s="410" t="s">
        <v>3480</v>
      </c>
      <c r="E250" s="409" t="s">
        <v>446</v>
      </c>
      <c r="F250" s="410" t="s">
        <v>3502</v>
      </c>
      <c r="G250" s="409" t="s">
        <v>447</v>
      </c>
      <c r="H250" s="409" t="s">
        <v>1205</v>
      </c>
      <c r="I250" s="409" t="s">
        <v>1206</v>
      </c>
      <c r="J250" s="409" t="s">
        <v>992</v>
      </c>
      <c r="K250" s="409" t="s">
        <v>1207</v>
      </c>
      <c r="L250" s="411">
        <v>74.117204580182587</v>
      </c>
      <c r="M250" s="411">
        <v>16</v>
      </c>
      <c r="N250" s="412">
        <v>1185.8752732829214</v>
      </c>
    </row>
    <row r="251" spans="1:14" ht="14.4" customHeight="1" x14ac:dyDescent="0.3">
      <c r="A251" s="407" t="s">
        <v>700</v>
      </c>
      <c r="B251" s="408" t="s">
        <v>3462</v>
      </c>
      <c r="C251" s="409" t="s">
        <v>701</v>
      </c>
      <c r="D251" s="410" t="s">
        <v>3480</v>
      </c>
      <c r="E251" s="409" t="s">
        <v>446</v>
      </c>
      <c r="F251" s="410" t="s">
        <v>3502</v>
      </c>
      <c r="G251" s="409" t="s">
        <v>447</v>
      </c>
      <c r="H251" s="409" t="s">
        <v>1208</v>
      </c>
      <c r="I251" s="409" t="s">
        <v>1209</v>
      </c>
      <c r="J251" s="409" t="s">
        <v>1210</v>
      </c>
      <c r="K251" s="409" t="s">
        <v>1211</v>
      </c>
      <c r="L251" s="411">
        <v>68.939216028784372</v>
      </c>
      <c r="M251" s="411">
        <v>1</v>
      </c>
      <c r="N251" s="412">
        <v>68.939216028784372</v>
      </c>
    </row>
    <row r="252" spans="1:14" ht="14.4" customHeight="1" x14ac:dyDescent="0.3">
      <c r="A252" s="407" t="s">
        <v>700</v>
      </c>
      <c r="B252" s="408" t="s">
        <v>3462</v>
      </c>
      <c r="C252" s="409" t="s">
        <v>701</v>
      </c>
      <c r="D252" s="410" t="s">
        <v>3480</v>
      </c>
      <c r="E252" s="409" t="s">
        <v>446</v>
      </c>
      <c r="F252" s="410" t="s">
        <v>3502</v>
      </c>
      <c r="G252" s="409" t="s">
        <v>447</v>
      </c>
      <c r="H252" s="409" t="s">
        <v>1212</v>
      </c>
      <c r="I252" s="409" t="s">
        <v>1213</v>
      </c>
      <c r="J252" s="409" t="s">
        <v>1214</v>
      </c>
      <c r="K252" s="409" t="s">
        <v>1215</v>
      </c>
      <c r="L252" s="411">
        <v>77.36999999999999</v>
      </c>
      <c r="M252" s="411">
        <v>1</v>
      </c>
      <c r="N252" s="412">
        <v>77.36999999999999</v>
      </c>
    </row>
    <row r="253" spans="1:14" ht="14.4" customHeight="1" x14ac:dyDescent="0.3">
      <c r="A253" s="407" t="s">
        <v>700</v>
      </c>
      <c r="B253" s="408" t="s">
        <v>3462</v>
      </c>
      <c r="C253" s="409" t="s">
        <v>701</v>
      </c>
      <c r="D253" s="410" t="s">
        <v>3480</v>
      </c>
      <c r="E253" s="409" t="s">
        <v>446</v>
      </c>
      <c r="F253" s="410" t="s">
        <v>3502</v>
      </c>
      <c r="G253" s="409" t="s">
        <v>447</v>
      </c>
      <c r="H253" s="409" t="s">
        <v>1216</v>
      </c>
      <c r="I253" s="409" t="s">
        <v>1217</v>
      </c>
      <c r="J253" s="409" t="s">
        <v>1218</v>
      </c>
      <c r="K253" s="409" t="s">
        <v>1219</v>
      </c>
      <c r="L253" s="411">
        <v>36.423333333333325</v>
      </c>
      <c r="M253" s="411">
        <v>6</v>
      </c>
      <c r="N253" s="412">
        <v>218.53999999999996</v>
      </c>
    </row>
    <row r="254" spans="1:14" ht="14.4" customHeight="1" x14ac:dyDescent="0.3">
      <c r="A254" s="407" t="s">
        <v>700</v>
      </c>
      <c r="B254" s="408" t="s">
        <v>3462</v>
      </c>
      <c r="C254" s="409" t="s">
        <v>701</v>
      </c>
      <c r="D254" s="410" t="s">
        <v>3480</v>
      </c>
      <c r="E254" s="409" t="s">
        <v>446</v>
      </c>
      <c r="F254" s="410" t="s">
        <v>3502</v>
      </c>
      <c r="G254" s="409" t="s">
        <v>447</v>
      </c>
      <c r="H254" s="409" t="s">
        <v>1220</v>
      </c>
      <c r="I254" s="409" t="s">
        <v>1221</v>
      </c>
      <c r="J254" s="409" t="s">
        <v>1218</v>
      </c>
      <c r="K254" s="409" t="s">
        <v>1222</v>
      </c>
      <c r="L254" s="411">
        <v>65.790000000000049</v>
      </c>
      <c r="M254" s="411">
        <v>2</v>
      </c>
      <c r="N254" s="412">
        <v>131.5800000000001</v>
      </c>
    </row>
    <row r="255" spans="1:14" ht="14.4" customHeight="1" x14ac:dyDescent="0.3">
      <c r="A255" s="407" t="s">
        <v>700</v>
      </c>
      <c r="B255" s="408" t="s">
        <v>3462</v>
      </c>
      <c r="C255" s="409" t="s">
        <v>701</v>
      </c>
      <c r="D255" s="410" t="s">
        <v>3480</v>
      </c>
      <c r="E255" s="409" t="s">
        <v>446</v>
      </c>
      <c r="F255" s="410" t="s">
        <v>3502</v>
      </c>
      <c r="G255" s="409" t="s">
        <v>447</v>
      </c>
      <c r="H255" s="409" t="s">
        <v>1223</v>
      </c>
      <c r="I255" s="409" t="s">
        <v>134</v>
      </c>
      <c r="J255" s="409" t="s">
        <v>1224</v>
      </c>
      <c r="K255" s="409"/>
      <c r="L255" s="411">
        <v>30.59</v>
      </c>
      <c r="M255" s="411">
        <v>1</v>
      </c>
      <c r="N255" s="412">
        <v>30.59</v>
      </c>
    </row>
    <row r="256" spans="1:14" ht="14.4" customHeight="1" x14ac:dyDescent="0.3">
      <c r="A256" s="407" t="s">
        <v>700</v>
      </c>
      <c r="B256" s="408" t="s">
        <v>3462</v>
      </c>
      <c r="C256" s="409" t="s">
        <v>701</v>
      </c>
      <c r="D256" s="410" t="s">
        <v>3480</v>
      </c>
      <c r="E256" s="409" t="s">
        <v>446</v>
      </c>
      <c r="F256" s="410" t="s">
        <v>3502</v>
      </c>
      <c r="G256" s="409" t="s">
        <v>447</v>
      </c>
      <c r="H256" s="409" t="s">
        <v>1225</v>
      </c>
      <c r="I256" s="409" t="s">
        <v>134</v>
      </c>
      <c r="J256" s="409" t="s">
        <v>1226</v>
      </c>
      <c r="K256" s="409"/>
      <c r="L256" s="411">
        <v>58.479856815177193</v>
      </c>
      <c r="M256" s="411">
        <v>2</v>
      </c>
      <c r="N256" s="412">
        <v>116.95971363035439</v>
      </c>
    </row>
    <row r="257" spans="1:14" ht="14.4" customHeight="1" x14ac:dyDescent="0.3">
      <c r="A257" s="407" t="s">
        <v>700</v>
      </c>
      <c r="B257" s="408" t="s">
        <v>3462</v>
      </c>
      <c r="C257" s="409" t="s">
        <v>701</v>
      </c>
      <c r="D257" s="410" t="s">
        <v>3480</v>
      </c>
      <c r="E257" s="409" t="s">
        <v>446</v>
      </c>
      <c r="F257" s="410" t="s">
        <v>3502</v>
      </c>
      <c r="G257" s="409" t="s">
        <v>447</v>
      </c>
      <c r="H257" s="409" t="s">
        <v>1227</v>
      </c>
      <c r="I257" s="409" t="s">
        <v>134</v>
      </c>
      <c r="J257" s="409" t="s">
        <v>1228</v>
      </c>
      <c r="K257" s="409"/>
      <c r="L257" s="411">
        <v>109.53674276165735</v>
      </c>
      <c r="M257" s="411">
        <v>7</v>
      </c>
      <c r="N257" s="412">
        <v>766.75719933160144</v>
      </c>
    </row>
    <row r="258" spans="1:14" ht="14.4" customHeight="1" x14ac:dyDescent="0.3">
      <c r="A258" s="407" t="s">
        <v>700</v>
      </c>
      <c r="B258" s="408" t="s">
        <v>3462</v>
      </c>
      <c r="C258" s="409" t="s">
        <v>701</v>
      </c>
      <c r="D258" s="410" t="s">
        <v>3480</v>
      </c>
      <c r="E258" s="409" t="s">
        <v>446</v>
      </c>
      <c r="F258" s="410" t="s">
        <v>3502</v>
      </c>
      <c r="G258" s="409" t="s">
        <v>447</v>
      </c>
      <c r="H258" s="409" t="s">
        <v>1229</v>
      </c>
      <c r="I258" s="409" t="s">
        <v>134</v>
      </c>
      <c r="J258" s="409" t="s">
        <v>1230</v>
      </c>
      <c r="K258" s="409"/>
      <c r="L258" s="411">
        <v>137.88999999999999</v>
      </c>
      <c r="M258" s="411">
        <v>1</v>
      </c>
      <c r="N258" s="412">
        <v>137.88999999999999</v>
      </c>
    </row>
    <row r="259" spans="1:14" ht="14.4" customHeight="1" x14ac:dyDescent="0.3">
      <c r="A259" s="407" t="s">
        <v>700</v>
      </c>
      <c r="B259" s="408" t="s">
        <v>3462</v>
      </c>
      <c r="C259" s="409" t="s">
        <v>701</v>
      </c>
      <c r="D259" s="410" t="s">
        <v>3480</v>
      </c>
      <c r="E259" s="409" t="s">
        <v>446</v>
      </c>
      <c r="F259" s="410" t="s">
        <v>3502</v>
      </c>
      <c r="G259" s="409" t="s">
        <v>447</v>
      </c>
      <c r="H259" s="409" t="s">
        <v>1231</v>
      </c>
      <c r="I259" s="409" t="s">
        <v>1232</v>
      </c>
      <c r="J259" s="409" t="s">
        <v>1233</v>
      </c>
      <c r="K259" s="409" t="s">
        <v>1234</v>
      </c>
      <c r="L259" s="411">
        <v>105.92979753078114</v>
      </c>
      <c r="M259" s="411">
        <v>28</v>
      </c>
      <c r="N259" s="412">
        <v>2966.0343308618721</v>
      </c>
    </row>
    <row r="260" spans="1:14" ht="14.4" customHeight="1" x14ac:dyDescent="0.3">
      <c r="A260" s="407" t="s">
        <v>700</v>
      </c>
      <c r="B260" s="408" t="s">
        <v>3462</v>
      </c>
      <c r="C260" s="409" t="s">
        <v>701</v>
      </c>
      <c r="D260" s="410" t="s">
        <v>3480</v>
      </c>
      <c r="E260" s="409" t="s">
        <v>446</v>
      </c>
      <c r="F260" s="410" t="s">
        <v>3502</v>
      </c>
      <c r="G260" s="409" t="s">
        <v>447</v>
      </c>
      <c r="H260" s="409" t="s">
        <v>1235</v>
      </c>
      <c r="I260" s="409" t="s">
        <v>1236</v>
      </c>
      <c r="J260" s="409" t="s">
        <v>1233</v>
      </c>
      <c r="K260" s="409" t="s">
        <v>1237</v>
      </c>
      <c r="L260" s="411">
        <v>68.570000000000022</v>
      </c>
      <c r="M260" s="411">
        <v>11</v>
      </c>
      <c r="N260" s="412">
        <v>754.27000000000021</v>
      </c>
    </row>
    <row r="261" spans="1:14" ht="14.4" customHeight="1" x14ac:dyDescent="0.3">
      <c r="A261" s="407" t="s">
        <v>700</v>
      </c>
      <c r="B261" s="408" t="s">
        <v>3462</v>
      </c>
      <c r="C261" s="409" t="s">
        <v>701</v>
      </c>
      <c r="D261" s="410" t="s">
        <v>3480</v>
      </c>
      <c r="E261" s="409" t="s">
        <v>446</v>
      </c>
      <c r="F261" s="410" t="s">
        <v>3502</v>
      </c>
      <c r="G261" s="409" t="s">
        <v>447</v>
      </c>
      <c r="H261" s="409" t="s">
        <v>1238</v>
      </c>
      <c r="I261" s="409" t="s">
        <v>1239</v>
      </c>
      <c r="J261" s="409" t="s">
        <v>1240</v>
      </c>
      <c r="K261" s="409" t="s">
        <v>1241</v>
      </c>
      <c r="L261" s="411">
        <v>47.61</v>
      </c>
      <c r="M261" s="411">
        <v>2</v>
      </c>
      <c r="N261" s="412">
        <v>95.22</v>
      </c>
    </row>
    <row r="262" spans="1:14" ht="14.4" customHeight="1" x14ac:dyDescent="0.3">
      <c r="A262" s="407" t="s">
        <v>700</v>
      </c>
      <c r="B262" s="408" t="s">
        <v>3462</v>
      </c>
      <c r="C262" s="409" t="s">
        <v>701</v>
      </c>
      <c r="D262" s="410" t="s">
        <v>3480</v>
      </c>
      <c r="E262" s="409" t="s">
        <v>446</v>
      </c>
      <c r="F262" s="410" t="s">
        <v>3502</v>
      </c>
      <c r="G262" s="409" t="s">
        <v>447</v>
      </c>
      <c r="H262" s="409" t="s">
        <v>1242</v>
      </c>
      <c r="I262" s="409" t="s">
        <v>490</v>
      </c>
      <c r="J262" s="409" t="s">
        <v>1243</v>
      </c>
      <c r="K262" s="409"/>
      <c r="L262" s="411">
        <v>38.407194256311648</v>
      </c>
      <c r="M262" s="411">
        <v>1</v>
      </c>
      <c r="N262" s="412">
        <v>38.407194256311648</v>
      </c>
    </row>
    <row r="263" spans="1:14" ht="14.4" customHeight="1" x14ac:dyDescent="0.3">
      <c r="A263" s="407" t="s">
        <v>700</v>
      </c>
      <c r="B263" s="408" t="s">
        <v>3462</v>
      </c>
      <c r="C263" s="409" t="s">
        <v>701</v>
      </c>
      <c r="D263" s="410" t="s">
        <v>3480</v>
      </c>
      <c r="E263" s="409" t="s">
        <v>446</v>
      </c>
      <c r="F263" s="410" t="s">
        <v>3502</v>
      </c>
      <c r="G263" s="409" t="s">
        <v>447</v>
      </c>
      <c r="H263" s="409" t="s">
        <v>1244</v>
      </c>
      <c r="I263" s="409" t="s">
        <v>1245</v>
      </c>
      <c r="J263" s="409" t="s">
        <v>487</v>
      </c>
      <c r="K263" s="409" t="s">
        <v>1246</v>
      </c>
      <c r="L263" s="411">
        <v>61.25958514199565</v>
      </c>
      <c r="M263" s="411">
        <v>24</v>
      </c>
      <c r="N263" s="412">
        <v>1470.2300434078957</v>
      </c>
    </row>
    <row r="264" spans="1:14" ht="14.4" customHeight="1" x14ac:dyDescent="0.3">
      <c r="A264" s="407" t="s">
        <v>700</v>
      </c>
      <c r="B264" s="408" t="s">
        <v>3462</v>
      </c>
      <c r="C264" s="409" t="s">
        <v>701</v>
      </c>
      <c r="D264" s="410" t="s">
        <v>3480</v>
      </c>
      <c r="E264" s="409" t="s">
        <v>446</v>
      </c>
      <c r="F264" s="410" t="s">
        <v>3502</v>
      </c>
      <c r="G264" s="409" t="s">
        <v>447</v>
      </c>
      <c r="H264" s="409" t="s">
        <v>1247</v>
      </c>
      <c r="I264" s="409" t="s">
        <v>1248</v>
      </c>
      <c r="J264" s="409" t="s">
        <v>788</v>
      </c>
      <c r="K264" s="409" t="s">
        <v>1249</v>
      </c>
      <c r="L264" s="411">
        <v>141.76999999999998</v>
      </c>
      <c r="M264" s="411">
        <v>1</v>
      </c>
      <c r="N264" s="412">
        <v>141.76999999999998</v>
      </c>
    </row>
    <row r="265" spans="1:14" ht="14.4" customHeight="1" x14ac:dyDescent="0.3">
      <c r="A265" s="407" t="s">
        <v>700</v>
      </c>
      <c r="B265" s="408" t="s">
        <v>3462</v>
      </c>
      <c r="C265" s="409" t="s">
        <v>701</v>
      </c>
      <c r="D265" s="410" t="s">
        <v>3480</v>
      </c>
      <c r="E265" s="409" t="s">
        <v>446</v>
      </c>
      <c r="F265" s="410" t="s">
        <v>3502</v>
      </c>
      <c r="G265" s="409" t="s">
        <v>447</v>
      </c>
      <c r="H265" s="409" t="s">
        <v>1250</v>
      </c>
      <c r="I265" s="409" t="s">
        <v>1251</v>
      </c>
      <c r="J265" s="409" t="s">
        <v>1252</v>
      </c>
      <c r="K265" s="409" t="s">
        <v>1253</v>
      </c>
      <c r="L265" s="411">
        <v>294.18</v>
      </c>
      <c r="M265" s="411">
        <v>2</v>
      </c>
      <c r="N265" s="412">
        <v>588.36</v>
      </c>
    </row>
    <row r="266" spans="1:14" ht="14.4" customHeight="1" x14ac:dyDescent="0.3">
      <c r="A266" s="407" t="s">
        <v>700</v>
      </c>
      <c r="B266" s="408" t="s">
        <v>3462</v>
      </c>
      <c r="C266" s="409" t="s">
        <v>701</v>
      </c>
      <c r="D266" s="410" t="s">
        <v>3480</v>
      </c>
      <c r="E266" s="409" t="s">
        <v>446</v>
      </c>
      <c r="F266" s="410" t="s">
        <v>3502</v>
      </c>
      <c r="G266" s="409" t="s">
        <v>447</v>
      </c>
      <c r="H266" s="409" t="s">
        <v>1254</v>
      </c>
      <c r="I266" s="409" t="s">
        <v>1255</v>
      </c>
      <c r="J266" s="409" t="s">
        <v>1256</v>
      </c>
      <c r="K266" s="409" t="s">
        <v>1257</v>
      </c>
      <c r="L266" s="411">
        <v>48.970457947647766</v>
      </c>
      <c r="M266" s="411">
        <v>1</v>
      </c>
      <c r="N266" s="412">
        <v>48.970457947647766</v>
      </c>
    </row>
    <row r="267" spans="1:14" ht="14.4" customHeight="1" x14ac:dyDescent="0.3">
      <c r="A267" s="407" t="s">
        <v>700</v>
      </c>
      <c r="B267" s="408" t="s">
        <v>3462</v>
      </c>
      <c r="C267" s="409" t="s">
        <v>701</v>
      </c>
      <c r="D267" s="410" t="s">
        <v>3480</v>
      </c>
      <c r="E267" s="409" t="s">
        <v>446</v>
      </c>
      <c r="F267" s="410" t="s">
        <v>3502</v>
      </c>
      <c r="G267" s="409" t="s">
        <v>447</v>
      </c>
      <c r="H267" s="409" t="s">
        <v>1258</v>
      </c>
      <c r="I267" s="409" t="s">
        <v>1258</v>
      </c>
      <c r="J267" s="409" t="s">
        <v>1259</v>
      </c>
      <c r="K267" s="409" t="s">
        <v>1260</v>
      </c>
      <c r="L267" s="411">
        <v>255.34681414909306</v>
      </c>
      <c r="M267" s="411">
        <v>1</v>
      </c>
      <c r="N267" s="412">
        <v>255.34681414909306</v>
      </c>
    </row>
    <row r="268" spans="1:14" ht="14.4" customHeight="1" x14ac:dyDescent="0.3">
      <c r="A268" s="407" t="s">
        <v>700</v>
      </c>
      <c r="B268" s="408" t="s">
        <v>3462</v>
      </c>
      <c r="C268" s="409" t="s">
        <v>701</v>
      </c>
      <c r="D268" s="410" t="s">
        <v>3480</v>
      </c>
      <c r="E268" s="409" t="s">
        <v>446</v>
      </c>
      <c r="F268" s="410" t="s">
        <v>3502</v>
      </c>
      <c r="G268" s="409" t="s">
        <v>447</v>
      </c>
      <c r="H268" s="409" t="s">
        <v>1261</v>
      </c>
      <c r="I268" s="409" t="s">
        <v>1262</v>
      </c>
      <c r="J268" s="409" t="s">
        <v>1263</v>
      </c>
      <c r="K268" s="409" t="s">
        <v>754</v>
      </c>
      <c r="L268" s="411">
        <v>71.009999999999991</v>
      </c>
      <c r="M268" s="411">
        <v>4</v>
      </c>
      <c r="N268" s="412">
        <v>284.03999999999996</v>
      </c>
    </row>
    <row r="269" spans="1:14" ht="14.4" customHeight="1" x14ac:dyDescent="0.3">
      <c r="A269" s="407" t="s">
        <v>700</v>
      </c>
      <c r="B269" s="408" t="s">
        <v>3462</v>
      </c>
      <c r="C269" s="409" t="s">
        <v>701</v>
      </c>
      <c r="D269" s="410" t="s">
        <v>3480</v>
      </c>
      <c r="E269" s="409" t="s">
        <v>446</v>
      </c>
      <c r="F269" s="410" t="s">
        <v>3502</v>
      </c>
      <c r="G269" s="409" t="s">
        <v>447</v>
      </c>
      <c r="H269" s="409" t="s">
        <v>1264</v>
      </c>
      <c r="I269" s="409" t="s">
        <v>1265</v>
      </c>
      <c r="J269" s="409" t="s">
        <v>1266</v>
      </c>
      <c r="K269" s="409" t="s">
        <v>598</v>
      </c>
      <c r="L269" s="411">
        <v>40.780000000000015</v>
      </c>
      <c r="M269" s="411">
        <v>2</v>
      </c>
      <c r="N269" s="412">
        <v>81.560000000000031</v>
      </c>
    </row>
    <row r="270" spans="1:14" ht="14.4" customHeight="1" x14ac:dyDescent="0.3">
      <c r="A270" s="407" t="s">
        <v>700</v>
      </c>
      <c r="B270" s="408" t="s">
        <v>3462</v>
      </c>
      <c r="C270" s="409" t="s">
        <v>701</v>
      </c>
      <c r="D270" s="410" t="s">
        <v>3480</v>
      </c>
      <c r="E270" s="409" t="s">
        <v>446</v>
      </c>
      <c r="F270" s="410" t="s">
        <v>3502</v>
      </c>
      <c r="G270" s="409" t="s">
        <v>447</v>
      </c>
      <c r="H270" s="409" t="s">
        <v>1267</v>
      </c>
      <c r="I270" s="409" t="s">
        <v>1268</v>
      </c>
      <c r="J270" s="409" t="s">
        <v>1269</v>
      </c>
      <c r="K270" s="409" t="s">
        <v>1270</v>
      </c>
      <c r="L270" s="411">
        <v>254.77</v>
      </c>
      <c r="M270" s="411">
        <v>11</v>
      </c>
      <c r="N270" s="412">
        <v>2802.4700000000003</v>
      </c>
    </row>
    <row r="271" spans="1:14" ht="14.4" customHeight="1" x14ac:dyDescent="0.3">
      <c r="A271" s="407" t="s">
        <v>700</v>
      </c>
      <c r="B271" s="408" t="s">
        <v>3462</v>
      </c>
      <c r="C271" s="409" t="s">
        <v>701</v>
      </c>
      <c r="D271" s="410" t="s">
        <v>3480</v>
      </c>
      <c r="E271" s="409" t="s">
        <v>446</v>
      </c>
      <c r="F271" s="410" t="s">
        <v>3502</v>
      </c>
      <c r="G271" s="409" t="s">
        <v>447</v>
      </c>
      <c r="H271" s="409" t="s">
        <v>1271</v>
      </c>
      <c r="I271" s="409" t="s">
        <v>1272</v>
      </c>
      <c r="J271" s="409" t="s">
        <v>1273</v>
      </c>
      <c r="K271" s="409" t="s">
        <v>1274</v>
      </c>
      <c r="L271" s="411">
        <v>209.11145081993996</v>
      </c>
      <c r="M271" s="411">
        <v>4</v>
      </c>
      <c r="N271" s="412">
        <v>836.44580327975984</v>
      </c>
    </row>
    <row r="272" spans="1:14" ht="14.4" customHeight="1" x14ac:dyDescent="0.3">
      <c r="A272" s="407" t="s">
        <v>700</v>
      </c>
      <c r="B272" s="408" t="s">
        <v>3462</v>
      </c>
      <c r="C272" s="409" t="s">
        <v>701</v>
      </c>
      <c r="D272" s="410" t="s">
        <v>3480</v>
      </c>
      <c r="E272" s="409" t="s">
        <v>446</v>
      </c>
      <c r="F272" s="410" t="s">
        <v>3502</v>
      </c>
      <c r="G272" s="409" t="s">
        <v>447</v>
      </c>
      <c r="H272" s="409" t="s">
        <v>1275</v>
      </c>
      <c r="I272" s="409" t="s">
        <v>1275</v>
      </c>
      <c r="J272" s="409" t="s">
        <v>1276</v>
      </c>
      <c r="K272" s="409" t="s">
        <v>854</v>
      </c>
      <c r="L272" s="411">
        <v>53.98</v>
      </c>
      <c r="M272" s="411">
        <v>4</v>
      </c>
      <c r="N272" s="412">
        <v>215.92</v>
      </c>
    </row>
    <row r="273" spans="1:14" ht="14.4" customHeight="1" x14ac:dyDescent="0.3">
      <c r="A273" s="407" t="s">
        <v>700</v>
      </c>
      <c r="B273" s="408" t="s">
        <v>3462</v>
      </c>
      <c r="C273" s="409" t="s">
        <v>701</v>
      </c>
      <c r="D273" s="410" t="s">
        <v>3480</v>
      </c>
      <c r="E273" s="409" t="s">
        <v>446</v>
      </c>
      <c r="F273" s="410" t="s">
        <v>3502</v>
      </c>
      <c r="G273" s="409" t="s">
        <v>447</v>
      </c>
      <c r="H273" s="409" t="s">
        <v>1277</v>
      </c>
      <c r="I273" s="409" t="s">
        <v>1278</v>
      </c>
      <c r="J273" s="409" t="s">
        <v>1279</v>
      </c>
      <c r="K273" s="409" t="s">
        <v>1280</v>
      </c>
      <c r="L273" s="411">
        <v>1079.7293038144705</v>
      </c>
      <c r="M273" s="411">
        <v>3</v>
      </c>
      <c r="N273" s="412">
        <v>3239.1879114434114</v>
      </c>
    </row>
    <row r="274" spans="1:14" ht="14.4" customHeight="1" x14ac:dyDescent="0.3">
      <c r="A274" s="407" t="s">
        <v>700</v>
      </c>
      <c r="B274" s="408" t="s">
        <v>3462</v>
      </c>
      <c r="C274" s="409" t="s">
        <v>701</v>
      </c>
      <c r="D274" s="410" t="s">
        <v>3480</v>
      </c>
      <c r="E274" s="409" t="s">
        <v>446</v>
      </c>
      <c r="F274" s="410" t="s">
        <v>3502</v>
      </c>
      <c r="G274" s="409" t="s">
        <v>447</v>
      </c>
      <c r="H274" s="409" t="s">
        <v>1281</v>
      </c>
      <c r="I274" s="409" t="s">
        <v>1282</v>
      </c>
      <c r="J274" s="409" t="s">
        <v>1283</v>
      </c>
      <c r="K274" s="409" t="s">
        <v>1284</v>
      </c>
      <c r="L274" s="411">
        <v>85.749576818921923</v>
      </c>
      <c r="M274" s="411">
        <v>9</v>
      </c>
      <c r="N274" s="412">
        <v>771.74619137029731</v>
      </c>
    </row>
    <row r="275" spans="1:14" ht="14.4" customHeight="1" x14ac:dyDescent="0.3">
      <c r="A275" s="407" t="s">
        <v>700</v>
      </c>
      <c r="B275" s="408" t="s">
        <v>3462</v>
      </c>
      <c r="C275" s="409" t="s">
        <v>701</v>
      </c>
      <c r="D275" s="410" t="s">
        <v>3480</v>
      </c>
      <c r="E275" s="409" t="s">
        <v>446</v>
      </c>
      <c r="F275" s="410" t="s">
        <v>3502</v>
      </c>
      <c r="G275" s="409" t="s">
        <v>447</v>
      </c>
      <c r="H275" s="409" t="s">
        <v>1285</v>
      </c>
      <c r="I275" s="409" t="s">
        <v>134</v>
      </c>
      <c r="J275" s="409" t="s">
        <v>1286</v>
      </c>
      <c r="K275" s="409"/>
      <c r="L275" s="411">
        <v>64.650001200514524</v>
      </c>
      <c r="M275" s="411">
        <v>2</v>
      </c>
      <c r="N275" s="412">
        <v>129.30000240102905</v>
      </c>
    </row>
    <row r="276" spans="1:14" ht="14.4" customHeight="1" x14ac:dyDescent="0.3">
      <c r="A276" s="407" t="s">
        <v>700</v>
      </c>
      <c r="B276" s="408" t="s">
        <v>3462</v>
      </c>
      <c r="C276" s="409" t="s">
        <v>701</v>
      </c>
      <c r="D276" s="410" t="s">
        <v>3480</v>
      </c>
      <c r="E276" s="409" t="s">
        <v>446</v>
      </c>
      <c r="F276" s="410" t="s">
        <v>3502</v>
      </c>
      <c r="G276" s="409" t="s">
        <v>447</v>
      </c>
      <c r="H276" s="409" t="s">
        <v>1287</v>
      </c>
      <c r="I276" s="409" t="s">
        <v>1288</v>
      </c>
      <c r="J276" s="409" t="s">
        <v>1289</v>
      </c>
      <c r="K276" s="409" t="s">
        <v>1290</v>
      </c>
      <c r="L276" s="411">
        <v>83.000000000000014</v>
      </c>
      <c r="M276" s="411">
        <v>1</v>
      </c>
      <c r="N276" s="412">
        <v>83.000000000000014</v>
      </c>
    </row>
    <row r="277" spans="1:14" ht="14.4" customHeight="1" x14ac:dyDescent="0.3">
      <c r="A277" s="407" t="s">
        <v>700</v>
      </c>
      <c r="B277" s="408" t="s">
        <v>3462</v>
      </c>
      <c r="C277" s="409" t="s">
        <v>701</v>
      </c>
      <c r="D277" s="410" t="s">
        <v>3480</v>
      </c>
      <c r="E277" s="409" t="s">
        <v>446</v>
      </c>
      <c r="F277" s="410" t="s">
        <v>3502</v>
      </c>
      <c r="G277" s="409" t="s">
        <v>447</v>
      </c>
      <c r="H277" s="409" t="s">
        <v>1291</v>
      </c>
      <c r="I277" s="409" t="s">
        <v>134</v>
      </c>
      <c r="J277" s="409" t="s">
        <v>1292</v>
      </c>
      <c r="K277" s="409"/>
      <c r="L277" s="411">
        <v>29.519873972751366</v>
      </c>
      <c r="M277" s="411">
        <v>3</v>
      </c>
      <c r="N277" s="412">
        <v>88.559621918254095</v>
      </c>
    </row>
    <row r="278" spans="1:14" ht="14.4" customHeight="1" x14ac:dyDescent="0.3">
      <c r="A278" s="407" t="s">
        <v>700</v>
      </c>
      <c r="B278" s="408" t="s">
        <v>3462</v>
      </c>
      <c r="C278" s="409" t="s">
        <v>701</v>
      </c>
      <c r="D278" s="410" t="s">
        <v>3480</v>
      </c>
      <c r="E278" s="409" t="s">
        <v>446</v>
      </c>
      <c r="F278" s="410" t="s">
        <v>3502</v>
      </c>
      <c r="G278" s="409" t="s">
        <v>447</v>
      </c>
      <c r="H278" s="409" t="s">
        <v>512</v>
      </c>
      <c r="I278" s="409" t="s">
        <v>134</v>
      </c>
      <c r="J278" s="409" t="s">
        <v>513</v>
      </c>
      <c r="K278" s="409"/>
      <c r="L278" s="411">
        <v>44.719999999999985</v>
      </c>
      <c r="M278" s="411">
        <v>2</v>
      </c>
      <c r="N278" s="412">
        <v>89.439999999999969</v>
      </c>
    </row>
    <row r="279" spans="1:14" ht="14.4" customHeight="1" x14ac:dyDescent="0.3">
      <c r="A279" s="407" t="s">
        <v>700</v>
      </c>
      <c r="B279" s="408" t="s">
        <v>3462</v>
      </c>
      <c r="C279" s="409" t="s">
        <v>701</v>
      </c>
      <c r="D279" s="410" t="s">
        <v>3480</v>
      </c>
      <c r="E279" s="409" t="s">
        <v>446</v>
      </c>
      <c r="F279" s="410" t="s">
        <v>3502</v>
      </c>
      <c r="G279" s="409" t="s">
        <v>447</v>
      </c>
      <c r="H279" s="409" t="s">
        <v>1293</v>
      </c>
      <c r="I279" s="409" t="s">
        <v>1294</v>
      </c>
      <c r="J279" s="409" t="s">
        <v>1295</v>
      </c>
      <c r="K279" s="409" t="s">
        <v>1296</v>
      </c>
      <c r="L279" s="411">
        <v>98.386650904853994</v>
      </c>
      <c r="M279" s="411">
        <v>3</v>
      </c>
      <c r="N279" s="412">
        <v>295.159952714562</v>
      </c>
    </row>
    <row r="280" spans="1:14" ht="14.4" customHeight="1" x14ac:dyDescent="0.3">
      <c r="A280" s="407" t="s">
        <v>700</v>
      </c>
      <c r="B280" s="408" t="s">
        <v>3462</v>
      </c>
      <c r="C280" s="409" t="s">
        <v>701</v>
      </c>
      <c r="D280" s="410" t="s">
        <v>3480</v>
      </c>
      <c r="E280" s="409" t="s">
        <v>446</v>
      </c>
      <c r="F280" s="410" t="s">
        <v>3502</v>
      </c>
      <c r="G280" s="409" t="s">
        <v>447</v>
      </c>
      <c r="H280" s="409" t="s">
        <v>1297</v>
      </c>
      <c r="I280" s="409" t="s">
        <v>1298</v>
      </c>
      <c r="J280" s="409" t="s">
        <v>1299</v>
      </c>
      <c r="K280" s="409" t="s">
        <v>1300</v>
      </c>
      <c r="L280" s="411">
        <v>1358.07</v>
      </c>
      <c r="M280" s="411">
        <v>3</v>
      </c>
      <c r="N280" s="412">
        <v>4074.21</v>
      </c>
    </row>
    <row r="281" spans="1:14" ht="14.4" customHeight="1" x14ac:dyDescent="0.3">
      <c r="A281" s="407" t="s">
        <v>700</v>
      </c>
      <c r="B281" s="408" t="s">
        <v>3462</v>
      </c>
      <c r="C281" s="409" t="s">
        <v>701</v>
      </c>
      <c r="D281" s="410" t="s">
        <v>3480</v>
      </c>
      <c r="E281" s="409" t="s">
        <v>446</v>
      </c>
      <c r="F281" s="410" t="s">
        <v>3502</v>
      </c>
      <c r="G281" s="409" t="s">
        <v>447</v>
      </c>
      <c r="H281" s="409" t="s">
        <v>514</v>
      </c>
      <c r="I281" s="409" t="s">
        <v>515</v>
      </c>
      <c r="J281" s="409" t="s">
        <v>516</v>
      </c>
      <c r="K281" s="409" t="s">
        <v>517</v>
      </c>
      <c r="L281" s="411">
        <v>531.27</v>
      </c>
      <c r="M281" s="411">
        <v>1</v>
      </c>
      <c r="N281" s="412">
        <v>531.27</v>
      </c>
    </row>
    <row r="282" spans="1:14" ht="14.4" customHeight="1" x14ac:dyDescent="0.3">
      <c r="A282" s="407" t="s">
        <v>700</v>
      </c>
      <c r="B282" s="408" t="s">
        <v>3462</v>
      </c>
      <c r="C282" s="409" t="s">
        <v>701</v>
      </c>
      <c r="D282" s="410" t="s">
        <v>3480</v>
      </c>
      <c r="E282" s="409" t="s">
        <v>446</v>
      </c>
      <c r="F282" s="410" t="s">
        <v>3502</v>
      </c>
      <c r="G282" s="409" t="s">
        <v>447</v>
      </c>
      <c r="H282" s="409" t="s">
        <v>611</v>
      </c>
      <c r="I282" s="409" t="s">
        <v>612</v>
      </c>
      <c r="J282" s="409" t="s">
        <v>516</v>
      </c>
      <c r="K282" s="409" t="s">
        <v>613</v>
      </c>
      <c r="L282" s="411">
        <v>312.83999999999997</v>
      </c>
      <c r="M282" s="411">
        <v>2</v>
      </c>
      <c r="N282" s="412">
        <v>625.67999999999995</v>
      </c>
    </row>
    <row r="283" spans="1:14" ht="14.4" customHeight="1" x14ac:dyDescent="0.3">
      <c r="A283" s="407" t="s">
        <v>700</v>
      </c>
      <c r="B283" s="408" t="s">
        <v>3462</v>
      </c>
      <c r="C283" s="409" t="s">
        <v>701</v>
      </c>
      <c r="D283" s="410" t="s">
        <v>3480</v>
      </c>
      <c r="E283" s="409" t="s">
        <v>446</v>
      </c>
      <c r="F283" s="410" t="s">
        <v>3502</v>
      </c>
      <c r="G283" s="409" t="s">
        <v>447</v>
      </c>
      <c r="H283" s="409" t="s">
        <v>1301</v>
      </c>
      <c r="I283" s="409" t="s">
        <v>1302</v>
      </c>
      <c r="J283" s="409" t="s">
        <v>516</v>
      </c>
      <c r="K283" s="409" t="s">
        <v>1303</v>
      </c>
      <c r="L283" s="411">
        <v>235.61999999999998</v>
      </c>
      <c r="M283" s="411">
        <v>1</v>
      </c>
      <c r="N283" s="412">
        <v>235.61999999999998</v>
      </c>
    </row>
    <row r="284" spans="1:14" ht="14.4" customHeight="1" x14ac:dyDescent="0.3">
      <c r="A284" s="407" t="s">
        <v>700</v>
      </c>
      <c r="B284" s="408" t="s">
        <v>3462</v>
      </c>
      <c r="C284" s="409" t="s">
        <v>701</v>
      </c>
      <c r="D284" s="410" t="s">
        <v>3480</v>
      </c>
      <c r="E284" s="409" t="s">
        <v>446</v>
      </c>
      <c r="F284" s="410" t="s">
        <v>3502</v>
      </c>
      <c r="G284" s="409" t="s">
        <v>447</v>
      </c>
      <c r="H284" s="409" t="s">
        <v>1304</v>
      </c>
      <c r="I284" s="409" t="s">
        <v>1305</v>
      </c>
      <c r="J284" s="409" t="s">
        <v>1306</v>
      </c>
      <c r="K284" s="409" t="s">
        <v>1307</v>
      </c>
      <c r="L284" s="411">
        <v>52.99</v>
      </c>
      <c r="M284" s="411">
        <v>1</v>
      </c>
      <c r="N284" s="412">
        <v>52.99</v>
      </c>
    </row>
    <row r="285" spans="1:14" ht="14.4" customHeight="1" x14ac:dyDescent="0.3">
      <c r="A285" s="407" t="s">
        <v>700</v>
      </c>
      <c r="B285" s="408" t="s">
        <v>3462</v>
      </c>
      <c r="C285" s="409" t="s">
        <v>701</v>
      </c>
      <c r="D285" s="410" t="s">
        <v>3480</v>
      </c>
      <c r="E285" s="409" t="s">
        <v>446</v>
      </c>
      <c r="F285" s="410" t="s">
        <v>3502</v>
      </c>
      <c r="G285" s="409" t="s">
        <v>447</v>
      </c>
      <c r="H285" s="409" t="s">
        <v>1308</v>
      </c>
      <c r="I285" s="409" t="s">
        <v>1308</v>
      </c>
      <c r="J285" s="409" t="s">
        <v>1309</v>
      </c>
      <c r="K285" s="409" t="s">
        <v>1310</v>
      </c>
      <c r="L285" s="411">
        <v>1034.464339874776</v>
      </c>
      <c r="M285" s="411">
        <v>1</v>
      </c>
      <c r="N285" s="412">
        <v>1034.464339874776</v>
      </c>
    </row>
    <row r="286" spans="1:14" ht="14.4" customHeight="1" x14ac:dyDescent="0.3">
      <c r="A286" s="407" t="s">
        <v>700</v>
      </c>
      <c r="B286" s="408" t="s">
        <v>3462</v>
      </c>
      <c r="C286" s="409" t="s">
        <v>701</v>
      </c>
      <c r="D286" s="410" t="s">
        <v>3480</v>
      </c>
      <c r="E286" s="409" t="s">
        <v>446</v>
      </c>
      <c r="F286" s="410" t="s">
        <v>3502</v>
      </c>
      <c r="G286" s="409" t="s">
        <v>447</v>
      </c>
      <c r="H286" s="409" t="s">
        <v>1311</v>
      </c>
      <c r="I286" s="409" t="s">
        <v>1312</v>
      </c>
      <c r="J286" s="409" t="s">
        <v>1313</v>
      </c>
      <c r="K286" s="409" t="s">
        <v>1314</v>
      </c>
      <c r="L286" s="411">
        <v>96.919999999999973</v>
      </c>
      <c r="M286" s="411">
        <v>1</v>
      </c>
      <c r="N286" s="412">
        <v>96.919999999999973</v>
      </c>
    </row>
    <row r="287" spans="1:14" ht="14.4" customHeight="1" x14ac:dyDescent="0.3">
      <c r="A287" s="407" t="s">
        <v>700</v>
      </c>
      <c r="B287" s="408" t="s">
        <v>3462</v>
      </c>
      <c r="C287" s="409" t="s">
        <v>701</v>
      </c>
      <c r="D287" s="410" t="s">
        <v>3480</v>
      </c>
      <c r="E287" s="409" t="s">
        <v>446</v>
      </c>
      <c r="F287" s="410" t="s">
        <v>3502</v>
      </c>
      <c r="G287" s="409" t="s">
        <v>447</v>
      </c>
      <c r="H287" s="409" t="s">
        <v>1315</v>
      </c>
      <c r="I287" s="409" t="s">
        <v>134</v>
      </c>
      <c r="J287" s="409" t="s">
        <v>1316</v>
      </c>
      <c r="K287" s="409"/>
      <c r="L287" s="411">
        <v>50.820000000000014</v>
      </c>
      <c r="M287" s="411">
        <v>2</v>
      </c>
      <c r="N287" s="412">
        <v>101.64000000000003</v>
      </c>
    </row>
    <row r="288" spans="1:14" ht="14.4" customHeight="1" x14ac:dyDescent="0.3">
      <c r="A288" s="407" t="s">
        <v>700</v>
      </c>
      <c r="B288" s="408" t="s">
        <v>3462</v>
      </c>
      <c r="C288" s="409" t="s">
        <v>701</v>
      </c>
      <c r="D288" s="410" t="s">
        <v>3480</v>
      </c>
      <c r="E288" s="409" t="s">
        <v>446</v>
      </c>
      <c r="F288" s="410" t="s">
        <v>3502</v>
      </c>
      <c r="G288" s="409" t="s">
        <v>447</v>
      </c>
      <c r="H288" s="409" t="s">
        <v>1317</v>
      </c>
      <c r="I288" s="409" t="s">
        <v>134</v>
      </c>
      <c r="J288" s="409" t="s">
        <v>1318</v>
      </c>
      <c r="K288" s="409"/>
      <c r="L288" s="411">
        <v>79.757240972362027</v>
      </c>
      <c r="M288" s="411">
        <v>8</v>
      </c>
      <c r="N288" s="412">
        <v>638.05792777889621</v>
      </c>
    </row>
    <row r="289" spans="1:14" ht="14.4" customHeight="1" x14ac:dyDescent="0.3">
      <c r="A289" s="407" t="s">
        <v>700</v>
      </c>
      <c r="B289" s="408" t="s">
        <v>3462</v>
      </c>
      <c r="C289" s="409" t="s">
        <v>701</v>
      </c>
      <c r="D289" s="410" t="s">
        <v>3480</v>
      </c>
      <c r="E289" s="409" t="s">
        <v>446</v>
      </c>
      <c r="F289" s="410" t="s">
        <v>3502</v>
      </c>
      <c r="G289" s="409" t="s">
        <v>447</v>
      </c>
      <c r="H289" s="409" t="s">
        <v>1319</v>
      </c>
      <c r="I289" s="409" t="s">
        <v>134</v>
      </c>
      <c r="J289" s="409" t="s">
        <v>1320</v>
      </c>
      <c r="K289" s="409"/>
      <c r="L289" s="411">
        <v>79.59231075500054</v>
      </c>
      <c r="M289" s="411">
        <v>8</v>
      </c>
      <c r="N289" s="412">
        <v>636.73848604000432</v>
      </c>
    </row>
    <row r="290" spans="1:14" ht="14.4" customHeight="1" x14ac:dyDescent="0.3">
      <c r="A290" s="407" t="s">
        <v>700</v>
      </c>
      <c r="B290" s="408" t="s">
        <v>3462</v>
      </c>
      <c r="C290" s="409" t="s">
        <v>701</v>
      </c>
      <c r="D290" s="410" t="s">
        <v>3480</v>
      </c>
      <c r="E290" s="409" t="s">
        <v>446</v>
      </c>
      <c r="F290" s="410" t="s">
        <v>3502</v>
      </c>
      <c r="G290" s="409" t="s">
        <v>447</v>
      </c>
      <c r="H290" s="409" t="s">
        <v>1321</v>
      </c>
      <c r="I290" s="409" t="s">
        <v>1322</v>
      </c>
      <c r="J290" s="409" t="s">
        <v>1323</v>
      </c>
      <c r="K290" s="409" t="s">
        <v>496</v>
      </c>
      <c r="L290" s="411">
        <v>43.699999999999996</v>
      </c>
      <c r="M290" s="411">
        <v>2</v>
      </c>
      <c r="N290" s="412">
        <v>87.399999999999991</v>
      </c>
    </row>
    <row r="291" spans="1:14" ht="14.4" customHeight="1" x14ac:dyDescent="0.3">
      <c r="A291" s="407" t="s">
        <v>700</v>
      </c>
      <c r="B291" s="408" t="s">
        <v>3462</v>
      </c>
      <c r="C291" s="409" t="s">
        <v>701</v>
      </c>
      <c r="D291" s="410" t="s">
        <v>3480</v>
      </c>
      <c r="E291" s="409" t="s">
        <v>446</v>
      </c>
      <c r="F291" s="410" t="s">
        <v>3502</v>
      </c>
      <c r="G291" s="409" t="s">
        <v>447</v>
      </c>
      <c r="H291" s="409" t="s">
        <v>1324</v>
      </c>
      <c r="I291" s="409" t="s">
        <v>1325</v>
      </c>
      <c r="J291" s="409" t="s">
        <v>1326</v>
      </c>
      <c r="K291" s="409" t="s">
        <v>1327</v>
      </c>
      <c r="L291" s="411">
        <v>112.59776961499374</v>
      </c>
      <c r="M291" s="411">
        <v>40</v>
      </c>
      <c r="N291" s="412">
        <v>4503.9107845997496</v>
      </c>
    </row>
    <row r="292" spans="1:14" ht="14.4" customHeight="1" x14ac:dyDescent="0.3">
      <c r="A292" s="407" t="s">
        <v>700</v>
      </c>
      <c r="B292" s="408" t="s">
        <v>3462</v>
      </c>
      <c r="C292" s="409" t="s">
        <v>701</v>
      </c>
      <c r="D292" s="410" t="s">
        <v>3480</v>
      </c>
      <c r="E292" s="409" t="s">
        <v>446</v>
      </c>
      <c r="F292" s="410" t="s">
        <v>3502</v>
      </c>
      <c r="G292" s="409" t="s">
        <v>447</v>
      </c>
      <c r="H292" s="409" t="s">
        <v>1328</v>
      </c>
      <c r="I292" s="409" t="s">
        <v>1329</v>
      </c>
      <c r="J292" s="409" t="s">
        <v>1330</v>
      </c>
      <c r="K292" s="409" t="s">
        <v>1331</v>
      </c>
      <c r="L292" s="411">
        <v>437.59000000000003</v>
      </c>
      <c r="M292" s="411">
        <v>1</v>
      </c>
      <c r="N292" s="412">
        <v>437.59000000000003</v>
      </c>
    </row>
    <row r="293" spans="1:14" ht="14.4" customHeight="1" x14ac:dyDescent="0.3">
      <c r="A293" s="407" t="s">
        <v>700</v>
      </c>
      <c r="B293" s="408" t="s">
        <v>3462</v>
      </c>
      <c r="C293" s="409" t="s">
        <v>701</v>
      </c>
      <c r="D293" s="410" t="s">
        <v>3480</v>
      </c>
      <c r="E293" s="409" t="s">
        <v>446</v>
      </c>
      <c r="F293" s="410" t="s">
        <v>3502</v>
      </c>
      <c r="G293" s="409" t="s">
        <v>447</v>
      </c>
      <c r="H293" s="409" t="s">
        <v>1332</v>
      </c>
      <c r="I293" s="409" t="s">
        <v>1333</v>
      </c>
      <c r="J293" s="409" t="s">
        <v>1334</v>
      </c>
      <c r="K293" s="409" t="s">
        <v>1335</v>
      </c>
      <c r="L293" s="411">
        <v>22.130000000000003</v>
      </c>
      <c r="M293" s="411">
        <v>2</v>
      </c>
      <c r="N293" s="412">
        <v>44.260000000000005</v>
      </c>
    </row>
    <row r="294" spans="1:14" ht="14.4" customHeight="1" x14ac:dyDescent="0.3">
      <c r="A294" s="407" t="s">
        <v>700</v>
      </c>
      <c r="B294" s="408" t="s">
        <v>3462</v>
      </c>
      <c r="C294" s="409" t="s">
        <v>701</v>
      </c>
      <c r="D294" s="410" t="s">
        <v>3480</v>
      </c>
      <c r="E294" s="409" t="s">
        <v>446</v>
      </c>
      <c r="F294" s="410" t="s">
        <v>3502</v>
      </c>
      <c r="G294" s="409" t="s">
        <v>447</v>
      </c>
      <c r="H294" s="409" t="s">
        <v>1336</v>
      </c>
      <c r="I294" s="409" t="s">
        <v>1337</v>
      </c>
      <c r="J294" s="409" t="s">
        <v>1338</v>
      </c>
      <c r="K294" s="409" t="s">
        <v>1339</v>
      </c>
      <c r="L294" s="411">
        <v>385.97</v>
      </c>
      <c r="M294" s="411">
        <v>9</v>
      </c>
      <c r="N294" s="412">
        <v>3473.73</v>
      </c>
    </row>
    <row r="295" spans="1:14" ht="14.4" customHeight="1" x14ac:dyDescent="0.3">
      <c r="A295" s="407" t="s">
        <v>700</v>
      </c>
      <c r="B295" s="408" t="s">
        <v>3462</v>
      </c>
      <c r="C295" s="409" t="s">
        <v>701</v>
      </c>
      <c r="D295" s="410" t="s">
        <v>3480</v>
      </c>
      <c r="E295" s="409" t="s">
        <v>446</v>
      </c>
      <c r="F295" s="410" t="s">
        <v>3502</v>
      </c>
      <c r="G295" s="409" t="s">
        <v>447</v>
      </c>
      <c r="H295" s="409" t="s">
        <v>1340</v>
      </c>
      <c r="I295" s="409" t="s">
        <v>1341</v>
      </c>
      <c r="J295" s="409" t="s">
        <v>1342</v>
      </c>
      <c r="K295" s="409" t="s">
        <v>1343</v>
      </c>
      <c r="L295" s="411">
        <v>130.16999999999996</v>
      </c>
      <c r="M295" s="411">
        <v>1</v>
      </c>
      <c r="N295" s="412">
        <v>130.16999999999996</v>
      </c>
    </row>
    <row r="296" spans="1:14" ht="14.4" customHeight="1" x14ac:dyDescent="0.3">
      <c r="A296" s="407" t="s">
        <v>700</v>
      </c>
      <c r="B296" s="408" t="s">
        <v>3462</v>
      </c>
      <c r="C296" s="409" t="s">
        <v>701</v>
      </c>
      <c r="D296" s="410" t="s">
        <v>3480</v>
      </c>
      <c r="E296" s="409" t="s">
        <v>446</v>
      </c>
      <c r="F296" s="410" t="s">
        <v>3502</v>
      </c>
      <c r="G296" s="409" t="s">
        <v>447</v>
      </c>
      <c r="H296" s="409" t="s">
        <v>1344</v>
      </c>
      <c r="I296" s="409" t="s">
        <v>1344</v>
      </c>
      <c r="J296" s="409" t="s">
        <v>1345</v>
      </c>
      <c r="K296" s="409" t="s">
        <v>1346</v>
      </c>
      <c r="L296" s="411">
        <v>46.735014824891806</v>
      </c>
      <c r="M296" s="411">
        <v>6</v>
      </c>
      <c r="N296" s="412">
        <v>280.41008894935084</v>
      </c>
    </row>
    <row r="297" spans="1:14" ht="14.4" customHeight="1" x14ac:dyDescent="0.3">
      <c r="A297" s="407" t="s">
        <v>700</v>
      </c>
      <c r="B297" s="408" t="s">
        <v>3462</v>
      </c>
      <c r="C297" s="409" t="s">
        <v>701</v>
      </c>
      <c r="D297" s="410" t="s">
        <v>3480</v>
      </c>
      <c r="E297" s="409" t="s">
        <v>446</v>
      </c>
      <c r="F297" s="410" t="s">
        <v>3502</v>
      </c>
      <c r="G297" s="409" t="s">
        <v>447</v>
      </c>
      <c r="H297" s="409" t="s">
        <v>1347</v>
      </c>
      <c r="I297" s="409" t="s">
        <v>1348</v>
      </c>
      <c r="J297" s="409" t="s">
        <v>1349</v>
      </c>
      <c r="K297" s="409" t="s">
        <v>1350</v>
      </c>
      <c r="L297" s="411">
        <v>286.06</v>
      </c>
      <c r="M297" s="411">
        <v>2</v>
      </c>
      <c r="N297" s="412">
        <v>572.12</v>
      </c>
    </row>
    <row r="298" spans="1:14" ht="14.4" customHeight="1" x14ac:dyDescent="0.3">
      <c r="A298" s="407" t="s">
        <v>700</v>
      </c>
      <c r="B298" s="408" t="s">
        <v>3462</v>
      </c>
      <c r="C298" s="409" t="s">
        <v>701</v>
      </c>
      <c r="D298" s="410" t="s">
        <v>3480</v>
      </c>
      <c r="E298" s="409" t="s">
        <v>446</v>
      </c>
      <c r="F298" s="410" t="s">
        <v>3502</v>
      </c>
      <c r="G298" s="409" t="s">
        <v>447</v>
      </c>
      <c r="H298" s="409" t="s">
        <v>1351</v>
      </c>
      <c r="I298" s="409" t="s">
        <v>134</v>
      </c>
      <c r="J298" s="409" t="s">
        <v>1352</v>
      </c>
      <c r="K298" s="409"/>
      <c r="L298" s="411">
        <v>419.28421875000004</v>
      </c>
      <c r="M298" s="411">
        <v>32</v>
      </c>
      <c r="N298" s="412">
        <v>13417.095000000001</v>
      </c>
    </row>
    <row r="299" spans="1:14" ht="14.4" customHeight="1" x14ac:dyDescent="0.3">
      <c r="A299" s="407" t="s">
        <v>700</v>
      </c>
      <c r="B299" s="408" t="s">
        <v>3462</v>
      </c>
      <c r="C299" s="409" t="s">
        <v>701</v>
      </c>
      <c r="D299" s="410" t="s">
        <v>3480</v>
      </c>
      <c r="E299" s="409" t="s">
        <v>446</v>
      </c>
      <c r="F299" s="410" t="s">
        <v>3502</v>
      </c>
      <c r="G299" s="409" t="s">
        <v>447</v>
      </c>
      <c r="H299" s="409" t="s">
        <v>1353</v>
      </c>
      <c r="I299" s="409" t="s">
        <v>134</v>
      </c>
      <c r="J299" s="409" t="s">
        <v>1354</v>
      </c>
      <c r="K299" s="409"/>
      <c r="L299" s="411">
        <v>180.48636627472138</v>
      </c>
      <c r="M299" s="411">
        <v>14</v>
      </c>
      <c r="N299" s="412">
        <v>2526.8091278460993</v>
      </c>
    </row>
    <row r="300" spans="1:14" ht="14.4" customHeight="1" x14ac:dyDescent="0.3">
      <c r="A300" s="407" t="s">
        <v>700</v>
      </c>
      <c r="B300" s="408" t="s">
        <v>3462</v>
      </c>
      <c r="C300" s="409" t="s">
        <v>701</v>
      </c>
      <c r="D300" s="410" t="s">
        <v>3480</v>
      </c>
      <c r="E300" s="409" t="s">
        <v>446</v>
      </c>
      <c r="F300" s="410" t="s">
        <v>3502</v>
      </c>
      <c r="G300" s="409" t="s">
        <v>447</v>
      </c>
      <c r="H300" s="409" t="s">
        <v>1355</v>
      </c>
      <c r="I300" s="409" t="s">
        <v>1356</v>
      </c>
      <c r="J300" s="409" t="s">
        <v>1357</v>
      </c>
      <c r="K300" s="409" t="s">
        <v>1358</v>
      </c>
      <c r="L300" s="411">
        <v>669.6</v>
      </c>
      <c r="M300" s="411">
        <v>2</v>
      </c>
      <c r="N300" s="412">
        <v>1339.2</v>
      </c>
    </row>
    <row r="301" spans="1:14" ht="14.4" customHeight="1" x14ac:dyDescent="0.3">
      <c r="A301" s="407" t="s">
        <v>700</v>
      </c>
      <c r="B301" s="408" t="s">
        <v>3462</v>
      </c>
      <c r="C301" s="409" t="s">
        <v>701</v>
      </c>
      <c r="D301" s="410" t="s">
        <v>3480</v>
      </c>
      <c r="E301" s="409" t="s">
        <v>446</v>
      </c>
      <c r="F301" s="410" t="s">
        <v>3502</v>
      </c>
      <c r="G301" s="409" t="s">
        <v>447</v>
      </c>
      <c r="H301" s="409" t="s">
        <v>1359</v>
      </c>
      <c r="I301" s="409" t="s">
        <v>1360</v>
      </c>
      <c r="J301" s="409" t="s">
        <v>1361</v>
      </c>
      <c r="K301" s="409" t="s">
        <v>1362</v>
      </c>
      <c r="L301" s="411">
        <v>608.51</v>
      </c>
      <c r="M301" s="411">
        <v>1</v>
      </c>
      <c r="N301" s="412">
        <v>608.51</v>
      </c>
    </row>
    <row r="302" spans="1:14" ht="14.4" customHeight="1" x14ac:dyDescent="0.3">
      <c r="A302" s="407" t="s">
        <v>700</v>
      </c>
      <c r="B302" s="408" t="s">
        <v>3462</v>
      </c>
      <c r="C302" s="409" t="s">
        <v>701</v>
      </c>
      <c r="D302" s="410" t="s">
        <v>3480</v>
      </c>
      <c r="E302" s="409" t="s">
        <v>446</v>
      </c>
      <c r="F302" s="410" t="s">
        <v>3502</v>
      </c>
      <c r="G302" s="409" t="s">
        <v>447</v>
      </c>
      <c r="H302" s="409" t="s">
        <v>1363</v>
      </c>
      <c r="I302" s="409" t="s">
        <v>1364</v>
      </c>
      <c r="J302" s="409" t="s">
        <v>1000</v>
      </c>
      <c r="K302" s="409" t="s">
        <v>1365</v>
      </c>
      <c r="L302" s="411">
        <v>136.62</v>
      </c>
      <c r="M302" s="411">
        <v>1</v>
      </c>
      <c r="N302" s="412">
        <v>136.62</v>
      </c>
    </row>
    <row r="303" spans="1:14" ht="14.4" customHeight="1" x14ac:dyDescent="0.3">
      <c r="A303" s="407" t="s">
        <v>700</v>
      </c>
      <c r="B303" s="408" t="s">
        <v>3462</v>
      </c>
      <c r="C303" s="409" t="s">
        <v>701</v>
      </c>
      <c r="D303" s="410" t="s">
        <v>3480</v>
      </c>
      <c r="E303" s="409" t="s">
        <v>446</v>
      </c>
      <c r="F303" s="410" t="s">
        <v>3502</v>
      </c>
      <c r="G303" s="409" t="s">
        <v>447</v>
      </c>
      <c r="H303" s="409" t="s">
        <v>1366</v>
      </c>
      <c r="I303" s="409" t="s">
        <v>134</v>
      </c>
      <c r="J303" s="409" t="s">
        <v>1367</v>
      </c>
      <c r="K303" s="409"/>
      <c r="L303" s="411">
        <v>151.79996951800192</v>
      </c>
      <c r="M303" s="411">
        <v>1</v>
      </c>
      <c r="N303" s="412">
        <v>151.79996951800192</v>
      </c>
    </row>
    <row r="304" spans="1:14" ht="14.4" customHeight="1" x14ac:dyDescent="0.3">
      <c r="A304" s="407" t="s">
        <v>700</v>
      </c>
      <c r="B304" s="408" t="s">
        <v>3462</v>
      </c>
      <c r="C304" s="409" t="s">
        <v>701</v>
      </c>
      <c r="D304" s="410" t="s">
        <v>3480</v>
      </c>
      <c r="E304" s="409" t="s">
        <v>446</v>
      </c>
      <c r="F304" s="410" t="s">
        <v>3502</v>
      </c>
      <c r="G304" s="409" t="s">
        <v>447</v>
      </c>
      <c r="H304" s="409" t="s">
        <v>1368</v>
      </c>
      <c r="I304" s="409" t="s">
        <v>1369</v>
      </c>
      <c r="J304" s="409" t="s">
        <v>1370</v>
      </c>
      <c r="K304" s="409" t="s">
        <v>1371</v>
      </c>
      <c r="L304" s="411">
        <v>109.78993566809137</v>
      </c>
      <c r="M304" s="411">
        <v>1</v>
      </c>
      <c r="N304" s="412">
        <v>109.78993566809137</v>
      </c>
    </row>
    <row r="305" spans="1:14" ht="14.4" customHeight="1" x14ac:dyDescent="0.3">
      <c r="A305" s="407" t="s">
        <v>700</v>
      </c>
      <c r="B305" s="408" t="s">
        <v>3462</v>
      </c>
      <c r="C305" s="409" t="s">
        <v>701</v>
      </c>
      <c r="D305" s="410" t="s">
        <v>3480</v>
      </c>
      <c r="E305" s="409" t="s">
        <v>446</v>
      </c>
      <c r="F305" s="410" t="s">
        <v>3502</v>
      </c>
      <c r="G305" s="409" t="s">
        <v>447</v>
      </c>
      <c r="H305" s="409" t="s">
        <v>1372</v>
      </c>
      <c r="I305" s="409" t="s">
        <v>1373</v>
      </c>
      <c r="J305" s="409" t="s">
        <v>1374</v>
      </c>
      <c r="K305" s="409" t="s">
        <v>1375</v>
      </c>
      <c r="L305" s="411">
        <v>86.460458917627832</v>
      </c>
      <c r="M305" s="411">
        <v>51</v>
      </c>
      <c r="N305" s="412">
        <v>4409.4834047990198</v>
      </c>
    </row>
    <row r="306" spans="1:14" ht="14.4" customHeight="1" x14ac:dyDescent="0.3">
      <c r="A306" s="407" t="s">
        <v>700</v>
      </c>
      <c r="B306" s="408" t="s">
        <v>3462</v>
      </c>
      <c r="C306" s="409" t="s">
        <v>701</v>
      </c>
      <c r="D306" s="410" t="s">
        <v>3480</v>
      </c>
      <c r="E306" s="409" t="s">
        <v>446</v>
      </c>
      <c r="F306" s="410" t="s">
        <v>3502</v>
      </c>
      <c r="G306" s="409" t="s">
        <v>447</v>
      </c>
      <c r="H306" s="409" t="s">
        <v>1376</v>
      </c>
      <c r="I306" s="409" t="s">
        <v>134</v>
      </c>
      <c r="J306" s="409" t="s">
        <v>1377</v>
      </c>
      <c r="K306" s="409"/>
      <c r="L306" s="411">
        <v>78.090566460542135</v>
      </c>
      <c r="M306" s="411">
        <v>6</v>
      </c>
      <c r="N306" s="412">
        <v>468.54339876325281</v>
      </c>
    </row>
    <row r="307" spans="1:14" ht="14.4" customHeight="1" x14ac:dyDescent="0.3">
      <c r="A307" s="407" t="s">
        <v>700</v>
      </c>
      <c r="B307" s="408" t="s">
        <v>3462</v>
      </c>
      <c r="C307" s="409" t="s">
        <v>701</v>
      </c>
      <c r="D307" s="410" t="s">
        <v>3480</v>
      </c>
      <c r="E307" s="409" t="s">
        <v>446</v>
      </c>
      <c r="F307" s="410" t="s">
        <v>3502</v>
      </c>
      <c r="G307" s="409" t="s">
        <v>447</v>
      </c>
      <c r="H307" s="409" t="s">
        <v>1378</v>
      </c>
      <c r="I307" s="409" t="s">
        <v>1379</v>
      </c>
      <c r="J307" s="409" t="s">
        <v>1380</v>
      </c>
      <c r="K307" s="409" t="s">
        <v>1381</v>
      </c>
      <c r="L307" s="411">
        <v>325.15998993511141</v>
      </c>
      <c r="M307" s="411">
        <v>1</v>
      </c>
      <c r="N307" s="412">
        <v>325.15998993511141</v>
      </c>
    </row>
    <row r="308" spans="1:14" ht="14.4" customHeight="1" x14ac:dyDescent="0.3">
      <c r="A308" s="407" t="s">
        <v>700</v>
      </c>
      <c r="B308" s="408" t="s">
        <v>3462</v>
      </c>
      <c r="C308" s="409" t="s">
        <v>701</v>
      </c>
      <c r="D308" s="410" t="s">
        <v>3480</v>
      </c>
      <c r="E308" s="409" t="s">
        <v>446</v>
      </c>
      <c r="F308" s="410" t="s">
        <v>3502</v>
      </c>
      <c r="G308" s="409" t="s">
        <v>447</v>
      </c>
      <c r="H308" s="409" t="s">
        <v>532</v>
      </c>
      <c r="I308" s="409" t="s">
        <v>533</v>
      </c>
      <c r="J308" s="409" t="s">
        <v>534</v>
      </c>
      <c r="K308" s="409"/>
      <c r="L308" s="411">
        <v>254.74702781178516</v>
      </c>
      <c r="M308" s="411">
        <v>13</v>
      </c>
      <c r="N308" s="412">
        <v>3311.7113615532071</v>
      </c>
    </row>
    <row r="309" spans="1:14" ht="14.4" customHeight="1" x14ac:dyDescent="0.3">
      <c r="A309" s="407" t="s">
        <v>700</v>
      </c>
      <c r="B309" s="408" t="s">
        <v>3462</v>
      </c>
      <c r="C309" s="409" t="s">
        <v>701</v>
      </c>
      <c r="D309" s="410" t="s">
        <v>3480</v>
      </c>
      <c r="E309" s="409" t="s">
        <v>446</v>
      </c>
      <c r="F309" s="410" t="s">
        <v>3502</v>
      </c>
      <c r="G309" s="409" t="s">
        <v>447</v>
      </c>
      <c r="H309" s="409" t="s">
        <v>1382</v>
      </c>
      <c r="I309" s="409" t="s">
        <v>1383</v>
      </c>
      <c r="J309" s="409" t="s">
        <v>1384</v>
      </c>
      <c r="K309" s="409" t="s">
        <v>1385</v>
      </c>
      <c r="L309" s="411">
        <v>250.7994269717523</v>
      </c>
      <c r="M309" s="411">
        <v>1</v>
      </c>
      <c r="N309" s="412">
        <v>250.7994269717523</v>
      </c>
    </row>
    <row r="310" spans="1:14" ht="14.4" customHeight="1" x14ac:dyDescent="0.3">
      <c r="A310" s="407" t="s">
        <v>700</v>
      </c>
      <c r="B310" s="408" t="s">
        <v>3462</v>
      </c>
      <c r="C310" s="409" t="s">
        <v>701</v>
      </c>
      <c r="D310" s="410" t="s">
        <v>3480</v>
      </c>
      <c r="E310" s="409" t="s">
        <v>446</v>
      </c>
      <c r="F310" s="410" t="s">
        <v>3502</v>
      </c>
      <c r="G310" s="409" t="s">
        <v>447</v>
      </c>
      <c r="H310" s="409" t="s">
        <v>1386</v>
      </c>
      <c r="I310" s="409" t="s">
        <v>1387</v>
      </c>
      <c r="J310" s="409" t="s">
        <v>1388</v>
      </c>
      <c r="K310" s="409" t="s">
        <v>1389</v>
      </c>
      <c r="L310" s="411">
        <v>32.199779799534809</v>
      </c>
      <c r="M310" s="411">
        <v>4</v>
      </c>
      <c r="N310" s="412">
        <v>128.79911919813924</v>
      </c>
    </row>
    <row r="311" spans="1:14" ht="14.4" customHeight="1" x14ac:dyDescent="0.3">
      <c r="A311" s="407" t="s">
        <v>700</v>
      </c>
      <c r="B311" s="408" t="s">
        <v>3462</v>
      </c>
      <c r="C311" s="409" t="s">
        <v>701</v>
      </c>
      <c r="D311" s="410" t="s">
        <v>3480</v>
      </c>
      <c r="E311" s="409" t="s">
        <v>446</v>
      </c>
      <c r="F311" s="410" t="s">
        <v>3502</v>
      </c>
      <c r="G311" s="409" t="s">
        <v>447</v>
      </c>
      <c r="H311" s="409" t="s">
        <v>1390</v>
      </c>
      <c r="I311" s="409" t="s">
        <v>1390</v>
      </c>
      <c r="J311" s="409" t="s">
        <v>1391</v>
      </c>
      <c r="K311" s="409" t="s">
        <v>1392</v>
      </c>
      <c r="L311" s="411">
        <v>111.32999999999997</v>
      </c>
      <c r="M311" s="411">
        <v>1</v>
      </c>
      <c r="N311" s="412">
        <v>111.32999999999997</v>
      </c>
    </row>
    <row r="312" spans="1:14" ht="14.4" customHeight="1" x14ac:dyDescent="0.3">
      <c r="A312" s="407" t="s">
        <v>700</v>
      </c>
      <c r="B312" s="408" t="s">
        <v>3462</v>
      </c>
      <c r="C312" s="409" t="s">
        <v>701</v>
      </c>
      <c r="D312" s="410" t="s">
        <v>3480</v>
      </c>
      <c r="E312" s="409" t="s">
        <v>446</v>
      </c>
      <c r="F312" s="410" t="s">
        <v>3502</v>
      </c>
      <c r="G312" s="409" t="s">
        <v>447</v>
      </c>
      <c r="H312" s="409" t="s">
        <v>1393</v>
      </c>
      <c r="I312" s="409" t="s">
        <v>134</v>
      </c>
      <c r="J312" s="409" t="s">
        <v>1394</v>
      </c>
      <c r="K312" s="409"/>
      <c r="L312" s="411">
        <v>60.86333333333333</v>
      </c>
      <c r="M312" s="411">
        <v>9</v>
      </c>
      <c r="N312" s="412">
        <v>547.77</v>
      </c>
    </row>
    <row r="313" spans="1:14" ht="14.4" customHeight="1" x14ac:dyDescent="0.3">
      <c r="A313" s="407" t="s">
        <v>700</v>
      </c>
      <c r="B313" s="408" t="s">
        <v>3462</v>
      </c>
      <c r="C313" s="409" t="s">
        <v>701</v>
      </c>
      <c r="D313" s="410" t="s">
        <v>3480</v>
      </c>
      <c r="E313" s="409" t="s">
        <v>446</v>
      </c>
      <c r="F313" s="410" t="s">
        <v>3502</v>
      </c>
      <c r="G313" s="409" t="s">
        <v>447</v>
      </c>
      <c r="H313" s="409" t="s">
        <v>1395</v>
      </c>
      <c r="I313" s="409" t="s">
        <v>134</v>
      </c>
      <c r="J313" s="409" t="s">
        <v>1396</v>
      </c>
      <c r="K313" s="409"/>
      <c r="L313" s="411">
        <v>96.430176882747659</v>
      </c>
      <c r="M313" s="411">
        <v>58</v>
      </c>
      <c r="N313" s="412">
        <v>5592.9502591993642</v>
      </c>
    </row>
    <row r="314" spans="1:14" ht="14.4" customHeight="1" x14ac:dyDescent="0.3">
      <c r="A314" s="407" t="s">
        <v>700</v>
      </c>
      <c r="B314" s="408" t="s">
        <v>3462</v>
      </c>
      <c r="C314" s="409" t="s">
        <v>701</v>
      </c>
      <c r="D314" s="410" t="s">
        <v>3480</v>
      </c>
      <c r="E314" s="409" t="s">
        <v>446</v>
      </c>
      <c r="F314" s="410" t="s">
        <v>3502</v>
      </c>
      <c r="G314" s="409" t="s">
        <v>447</v>
      </c>
      <c r="H314" s="409" t="s">
        <v>1397</v>
      </c>
      <c r="I314" s="409" t="s">
        <v>1398</v>
      </c>
      <c r="J314" s="409" t="s">
        <v>1399</v>
      </c>
      <c r="K314" s="409" t="s">
        <v>1400</v>
      </c>
      <c r="L314" s="411">
        <v>1318.76</v>
      </c>
      <c r="M314" s="411">
        <v>1</v>
      </c>
      <c r="N314" s="412">
        <v>1318.76</v>
      </c>
    </row>
    <row r="315" spans="1:14" ht="14.4" customHeight="1" x14ac:dyDescent="0.3">
      <c r="A315" s="407" t="s">
        <v>700</v>
      </c>
      <c r="B315" s="408" t="s">
        <v>3462</v>
      </c>
      <c r="C315" s="409" t="s">
        <v>701</v>
      </c>
      <c r="D315" s="410" t="s">
        <v>3480</v>
      </c>
      <c r="E315" s="409" t="s">
        <v>446</v>
      </c>
      <c r="F315" s="410" t="s">
        <v>3502</v>
      </c>
      <c r="G315" s="409" t="s">
        <v>447</v>
      </c>
      <c r="H315" s="409" t="s">
        <v>1401</v>
      </c>
      <c r="I315" s="409" t="s">
        <v>134</v>
      </c>
      <c r="J315" s="409" t="s">
        <v>1402</v>
      </c>
      <c r="K315" s="409"/>
      <c r="L315" s="411">
        <v>78.513104860791358</v>
      </c>
      <c r="M315" s="411">
        <v>3</v>
      </c>
      <c r="N315" s="412">
        <v>235.53931458237406</v>
      </c>
    </row>
    <row r="316" spans="1:14" ht="14.4" customHeight="1" x14ac:dyDescent="0.3">
      <c r="A316" s="407" t="s">
        <v>700</v>
      </c>
      <c r="B316" s="408" t="s">
        <v>3462</v>
      </c>
      <c r="C316" s="409" t="s">
        <v>701</v>
      </c>
      <c r="D316" s="410" t="s">
        <v>3480</v>
      </c>
      <c r="E316" s="409" t="s">
        <v>446</v>
      </c>
      <c r="F316" s="410" t="s">
        <v>3502</v>
      </c>
      <c r="G316" s="409" t="s">
        <v>447</v>
      </c>
      <c r="H316" s="409" t="s">
        <v>1403</v>
      </c>
      <c r="I316" s="409" t="s">
        <v>1404</v>
      </c>
      <c r="J316" s="409" t="s">
        <v>1405</v>
      </c>
      <c r="K316" s="409" t="s">
        <v>1406</v>
      </c>
      <c r="L316" s="411">
        <v>96.879999999999967</v>
      </c>
      <c r="M316" s="411">
        <v>2</v>
      </c>
      <c r="N316" s="412">
        <v>193.75999999999993</v>
      </c>
    </row>
    <row r="317" spans="1:14" ht="14.4" customHeight="1" x14ac:dyDescent="0.3">
      <c r="A317" s="407" t="s">
        <v>700</v>
      </c>
      <c r="B317" s="408" t="s">
        <v>3462</v>
      </c>
      <c r="C317" s="409" t="s">
        <v>701</v>
      </c>
      <c r="D317" s="410" t="s">
        <v>3480</v>
      </c>
      <c r="E317" s="409" t="s">
        <v>446</v>
      </c>
      <c r="F317" s="410" t="s">
        <v>3502</v>
      </c>
      <c r="G317" s="409" t="s">
        <v>447</v>
      </c>
      <c r="H317" s="409" t="s">
        <v>1407</v>
      </c>
      <c r="I317" s="409" t="s">
        <v>134</v>
      </c>
      <c r="J317" s="409" t="s">
        <v>1408</v>
      </c>
      <c r="K317" s="409" t="s">
        <v>1409</v>
      </c>
      <c r="L317" s="411">
        <v>1004.3</v>
      </c>
      <c r="M317" s="411">
        <v>1</v>
      </c>
      <c r="N317" s="412">
        <v>1004.3</v>
      </c>
    </row>
    <row r="318" spans="1:14" ht="14.4" customHeight="1" x14ac:dyDescent="0.3">
      <c r="A318" s="407" t="s">
        <v>700</v>
      </c>
      <c r="B318" s="408" t="s">
        <v>3462</v>
      </c>
      <c r="C318" s="409" t="s">
        <v>701</v>
      </c>
      <c r="D318" s="410" t="s">
        <v>3480</v>
      </c>
      <c r="E318" s="409" t="s">
        <v>446</v>
      </c>
      <c r="F318" s="410" t="s">
        <v>3502</v>
      </c>
      <c r="G318" s="409" t="s">
        <v>447</v>
      </c>
      <c r="H318" s="409" t="s">
        <v>1410</v>
      </c>
      <c r="I318" s="409" t="s">
        <v>1411</v>
      </c>
      <c r="J318" s="409" t="s">
        <v>1412</v>
      </c>
      <c r="K318" s="409" t="s">
        <v>1413</v>
      </c>
      <c r="L318" s="411">
        <v>184.99799999999999</v>
      </c>
      <c r="M318" s="411">
        <v>10</v>
      </c>
      <c r="N318" s="412">
        <v>1849.98</v>
      </c>
    </row>
    <row r="319" spans="1:14" ht="14.4" customHeight="1" x14ac:dyDescent="0.3">
      <c r="A319" s="407" t="s">
        <v>700</v>
      </c>
      <c r="B319" s="408" t="s">
        <v>3462</v>
      </c>
      <c r="C319" s="409" t="s">
        <v>701</v>
      </c>
      <c r="D319" s="410" t="s">
        <v>3480</v>
      </c>
      <c r="E319" s="409" t="s">
        <v>446</v>
      </c>
      <c r="F319" s="410" t="s">
        <v>3502</v>
      </c>
      <c r="G319" s="409" t="s">
        <v>447</v>
      </c>
      <c r="H319" s="409" t="s">
        <v>1414</v>
      </c>
      <c r="I319" s="409" t="s">
        <v>134</v>
      </c>
      <c r="J319" s="409" t="s">
        <v>1415</v>
      </c>
      <c r="K319" s="409"/>
      <c r="L319" s="411">
        <v>275.77026234826178</v>
      </c>
      <c r="M319" s="411">
        <v>1</v>
      </c>
      <c r="N319" s="412">
        <v>275.77026234826178</v>
      </c>
    </row>
    <row r="320" spans="1:14" ht="14.4" customHeight="1" x14ac:dyDescent="0.3">
      <c r="A320" s="407" t="s">
        <v>700</v>
      </c>
      <c r="B320" s="408" t="s">
        <v>3462</v>
      </c>
      <c r="C320" s="409" t="s">
        <v>701</v>
      </c>
      <c r="D320" s="410" t="s">
        <v>3480</v>
      </c>
      <c r="E320" s="409" t="s">
        <v>446</v>
      </c>
      <c r="F320" s="410" t="s">
        <v>3502</v>
      </c>
      <c r="G320" s="409" t="s">
        <v>447</v>
      </c>
      <c r="H320" s="409" t="s">
        <v>1416</v>
      </c>
      <c r="I320" s="409" t="s">
        <v>1417</v>
      </c>
      <c r="J320" s="409" t="s">
        <v>1418</v>
      </c>
      <c r="K320" s="409" t="s">
        <v>1419</v>
      </c>
      <c r="L320" s="411">
        <v>146.22966685158457</v>
      </c>
      <c r="M320" s="411">
        <v>1</v>
      </c>
      <c r="N320" s="412">
        <v>146.22966685158457</v>
      </c>
    </row>
    <row r="321" spans="1:14" ht="14.4" customHeight="1" x14ac:dyDescent="0.3">
      <c r="A321" s="407" t="s">
        <v>700</v>
      </c>
      <c r="B321" s="408" t="s">
        <v>3462</v>
      </c>
      <c r="C321" s="409" t="s">
        <v>701</v>
      </c>
      <c r="D321" s="410" t="s">
        <v>3480</v>
      </c>
      <c r="E321" s="409" t="s">
        <v>446</v>
      </c>
      <c r="F321" s="410" t="s">
        <v>3502</v>
      </c>
      <c r="G321" s="409" t="s">
        <v>447</v>
      </c>
      <c r="H321" s="409" t="s">
        <v>1420</v>
      </c>
      <c r="I321" s="409" t="s">
        <v>1421</v>
      </c>
      <c r="J321" s="409" t="s">
        <v>1422</v>
      </c>
      <c r="K321" s="409" t="s">
        <v>1423</v>
      </c>
      <c r="L321" s="411">
        <v>84.545999999999992</v>
      </c>
      <c r="M321" s="411">
        <v>1</v>
      </c>
      <c r="N321" s="412">
        <v>84.545999999999992</v>
      </c>
    </row>
    <row r="322" spans="1:14" ht="14.4" customHeight="1" x14ac:dyDescent="0.3">
      <c r="A322" s="407" t="s">
        <v>700</v>
      </c>
      <c r="B322" s="408" t="s">
        <v>3462</v>
      </c>
      <c r="C322" s="409" t="s">
        <v>701</v>
      </c>
      <c r="D322" s="410" t="s">
        <v>3480</v>
      </c>
      <c r="E322" s="409" t="s">
        <v>446</v>
      </c>
      <c r="F322" s="410" t="s">
        <v>3502</v>
      </c>
      <c r="G322" s="409" t="s">
        <v>447</v>
      </c>
      <c r="H322" s="409" t="s">
        <v>1424</v>
      </c>
      <c r="I322" s="409" t="s">
        <v>1425</v>
      </c>
      <c r="J322" s="409" t="s">
        <v>1047</v>
      </c>
      <c r="K322" s="409" t="s">
        <v>1426</v>
      </c>
      <c r="L322" s="411">
        <v>117.32935802633953</v>
      </c>
      <c r="M322" s="411">
        <v>2</v>
      </c>
      <c r="N322" s="412">
        <v>234.65871605267907</v>
      </c>
    </row>
    <row r="323" spans="1:14" ht="14.4" customHeight="1" x14ac:dyDescent="0.3">
      <c r="A323" s="407" t="s">
        <v>700</v>
      </c>
      <c r="B323" s="408" t="s">
        <v>3462</v>
      </c>
      <c r="C323" s="409" t="s">
        <v>701</v>
      </c>
      <c r="D323" s="410" t="s">
        <v>3480</v>
      </c>
      <c r="E323" s="409" t="s">
        <v>446</v>
      </c>
      <c r="F323" s="410" t="s">
        <v>3502</v>
      </c>
      <c r="G323" s="409" t="s">
        <v>447</v>
      </c>
      <c r="H323" s="409" t="s">
        <v>1427</v>
      </c>
      <c r="I323" s="409" t="s">
        <v>134</v>
      </c>
      <c r="J323" s="409" t="s">
        <v>1428</v>
      </c>
      <c r="K323" s="409" t="s">
        <v>1429</v>
      </c>
      <c r="L323" s="411">
        <v>90.234468164201246</v>
      </c>
      <c r="M323" s="411">
        <v>1</v>
      </c>
      <c r="N323" s="412">
        <v>90.234468164201246</v>
      </c>
    </row>
    <row r="324" spans="1:14" ht="14.4" customHeight="1" x14ac:dyDescent="0.3">
      <c r="A324" s="407" t="s">
        <v>700</v>
      </c>
      <c r="B324" s="408" t="s">
        <v>3462</v>
      </c>
      <c r="C324" s="409" t="s">
        <v>701</v>
      </c>
      <c r="D324" s="410" t="s">
        <v>3480</v>
      </c>
      <c r="E324" s="409" t="s">
        <v>446</v>
      </c>
      <c r="F324" s="410" t="s">
        <v>3502</v>
      </c>
      <c r="G324" s="409" t="s">
        <v>447</v>
      </c>
      <c r="H324" s="409" t="s">
        <v>646</v>
      </c>
      <c r="I324" s="409" t="s">
        <v>647</v>
      </c>
      <c r="J324" s="409" t="s">
        <v>648</v>
      </c>
      <c r="K324" s="409"/>
      <c r="L324" s="411">
        <v>90.055000000000007</v>
      </c>
      <c r="M324" s="411">
        <v>1</v>
      </c>
      <c r="N324" s="412">
        <v>90.055000000000007</v>
      </c>
    </row>
    <row r="325" spans="1:14" ht="14.4" customHeight="1" x14ac:dyDescent="0.3">
      <c r="A325" s="407" t="s">
        <v>700</v>
      </c>
      <c r="B325" s="408" t="s">
        <v>3462</v>
      </c>
      <c r="C325" s="409" t="s">
        <v>701</v>
      </c>
      <c r="D325" s="410" t="s">
        <v>3480</v>
      </c>
      <c r="E325" s="409" t="s">
        <v>446</v>
      </c>
      <c r="F325" s="410" t="s">
        <v>3502</v>
      </c>
      <c r="G325" s="409" t="s">
        <v>447</v>
      </c>
      <c r="H325" s="409" t="s">
        <v>1430</v>
      </c>
      <c r="I325" s="409" t="s">
        <v>1431</v>
      </c>
      <c r="J325" s="409" t="s">
        <v>1432</v>
      </c>
      <c r="K325" s="409" t="s">
        <v>1433</v>
      </c>
      <c r="L325" s="411">
        <v>555.92999999999995</v>
      </c>
      <c r="M325" s="411">
        <v>1</v>
      </c>
      <c r="N325" s="412">
        <v>555.92999999999995</v>
      </c>
    </row>
    <row r="326" spans="1:14" ht="14.4" customHeight="1" x14ac:dyDescent="0.3">
      <c r="A326" s="407" t="s">
        <v>700</v>
      </c>
      <c r="B326" s="408" t="s">
        <v>3462</v>
      </c>
      <c r="C326" s="409" t="s">
        <v>701</v>
      </c>
      <c r="D326" s="410" t="s">
        <v>3480</v>
      </c>
      <c r="E326" s="409" t="s">
        <v>446</v>
      </c>
      <c r="F326" s="410" t="s">
        <v>3502</v>
      </c>
      <c r="G326" s="409" t="s">
        <v>447</v>
      </c>
      <c r="H326" s="409" t="s">
        <v>1434</v>
      </c>
      <c r="I326" s="409" t="s">
        <v>1434</v>
      </c>
      <c r="J326" s="409" t="s">
        <v>1435</v>
      </c>
      <c r="K326" s="409" t="s">
        <v>1436</v>
      </c>
      <c r="L326" s="411">
        <v>1539.656230233511</v>
      </c>
      <c r="M326" s="411">
        <v>1</v>
      </c>
      <c r="N326" s="412">
        <v>1539.656230233511</v>
      </c>
    </row>
    <row r="327" spans="1:14" ht="14.4" customHeight="1" x14ac:dyDescent="0.3">
      <c r="A327" s="407" t="s">
        <v>700</v>
      </c>
      <c r="B327" s="408" t="s">
        <v>3462</v>
      </c>
      <c r="C327" s="409" t="s">
        <v>701</v>
      </c>
      <c r="D327" s="410" t="s">
        <v>3480</v>
      </c>
      <c r="E327" s="409" t="s">
        <v>446</v>
      </c>
      <c r="F327" s="410" t="s">
        <v>3502</v>
      </c>
      <c r="G327" s="409" t="s">
        <v>447</v>
      </c>
      <c r="H327" s="409" t="s">
        <v>1437</v>
      </c>
      <c r="I327" s="409" t="s">
        <v>1438</v>
      </c>
      <c r="J327" s="409" t="s">
        <v>1439</v>
      </c>
      <c r="K327" s="409" t="s">
        <v>1440</v>
      </c>
      <c r="L327" s="411">
        <v>41.640000000000008</v>
      </c>
      <c r="M327" s="411">
        <v>1</v>
      </c>
      <c r="N327" s="412">
        <v>41.640000000000008</v>
      </c>
    </row>
    <row r="328" spans="1:14" ht="14.4" customHeight="1" x14ac:dyDescent="0.3">
      <c r="A328" s="407" t="s">
        <v>700</v>
      </c>
      <c r="B328" s="408" t="s">
        <v>3462</v>
      </c>
      <c r="C328" s="409" t="s">
        <v>701</v>
      </c>
      <c r="D328" s="410" t="s">
        <v>3480</v>
      </c>
      <c r="E328" s="409" t="s">
        <v>446</v>
      </c>
      <c r="F328" s="410" t="s">
        <v>3502</v>
      </c>
      <c r="G328" s="409" t="s">
        <v>447</v>
      </c>
      <c r="H328" s="409" t="s">
        <v>1441</v>
      </c>
      <c r="I328" s="409" t="s">
        <v>134</v>
      </c>
      <c r="J328" s="409" t="s">
        <v>1442</v>
      </c>
      <c r="K328" s="409"/>
      <c r="L328" s="411">
        <v>92.134809481653306</v>
      </c>
      <c r="M328" s="411">
        <v>1</v>
      </c>
      <c r="N328" s="412">
        <v>92.134809481653306</v>
      </c>
    </row>
    <row r="329" spans="1:14" ht="14.4" customHeight="1" x14ac:dyDescent="0.3">
      <c r="A329" s="407" t="s">
        <v>700</v>
      </c>
      <c r="B329" s="408" t="s">
        <v>3462</v>
      </c>
      <c r="C329" s="409" t="s">
        <v>701</v>
      </c>
      <c r="D329" s="410" t="s">
        <v>3480</v>
      </c>
      <c r="E329" s="409" t="s">
        <v>446</v>
      </c>
      <c r="F329" s="410" t="s">
        <v>3502</v>
      </c>
      <c r="G329" s="409" t="s">
        <v>447</v>
      </c>
      <c r="H329" s="409" t="s">
        <v>1443</v>
      </c>
      <c r="I329" s="409" t="s">
        <v>134</v>
      </c>
      <c r="J329" s="409" t="s">
        <v>1444</v>
      </c>
      <c r="K329" s="409"/>
      <c r="L329" s="411">
        <v>119.22999999999998</v>
      </c>
      <c r="M329" s="411">
        <v>4</v>
      </c>
      <c r="N329" s="412">
        <v>476.9199999999999</v>
      </c>
    </row>
    <row r="330" spans="1:14" ht="14.4" customHeight="1" x14ac:dyDescent="0.3">
      <c r="A330" s="407" t="s">
        <v>700</v>
      </c>
      <c r="B330" s="408" t="s">
        <v>3462</v>
      </c>
      <c r="C330" s="409" t="s">
        <v>701</v>
      </c>
      <c r="D330" s="410" t="s">
        <v>3480</v>
      </c>
      <c r="E330" s="409" t="s">
        <v>446</v>
      </c>
      <c r="F330" s="410" t="s">
        <v>3502</v>
      </c>
      <c r="G330" s="409" t="s">
        <v>447</v>
      </c>
      <c r="H330" s="409" t="s">
        <v>1445</v>
      </c>
      <c r="I330" s="409" t="s">
        <v>1445</v>
      </c>
      <c r="J330" s="409" t="s">
        <v>1338</v>
      </c>
      <c r="K330" s="409" t="s">
        <v>1446</v>
      </c>
      <c r="L330" s="411">
        <v>396</v>
      </c>
      <c r="M330" s="411">
        <v>1</v>
      </c>
      <c r="N330" s="412">
        <v>396</v>
      </c>
    </row>
    <row r="331" spans="1:14" ht="14.4" customHeight="1" x14ac:dyDescent="0.3">
      <c r="A331" s="407" t="s">
        <v>700</v>
      </c>
      <c r="B331" s="408" t="s">
        <v>3462</v>
      </c>
      <c r="C331" s="409" t="s">
        <v>701</v>
      </c>
      <c r="D331" s="410" t="s">
        <v>3480</v>
      </c>
      <c r="E331" s="409" t="s">
        <v>446</v>
      </c>
      <c r="F331" s="410" t="s">
        <v>3502</v>
      </c>
      <c r="G331" s="409" t="s">
        <v>447</v>
      </c>
      <c r="H331" s="409" t="s">
        <v>1447</v>
      </c>
      <c r="I331" s="409" t="s">
        <v>1447</v>
      </c>
      <c r="J331" s="409" t="s">
        <v>1448</v>
      </c>
      <c r="K331" s="409" t="s">
        <v>1449</v>
      </c>
      <c r="L331" s="411">
        <v>1677.61</v>
      </c>
      <c r="M331" s="411">
        <v>1</v>
      </c>
      <c r="N331" s="412">
        <v>1677.61</v>
      </c>
    </row>
    <row r="332" spans="1:14" ht="14.4" customHeight="1" x14ac:dyDescent="0.3">
      <c r="A332" s="407" t="s">
        <v>700</v>
      </c>
      <c r="B332" s="408" t="s">
        <v>3462</v>
      </c>
      <c r="C332" s="409" t="s">
        <v>701</v>
      </c>
      <c r="D332" s="410" t="s">
        <v>3480</v>
      </c>
      <c r="E332" s="409" t="s">
        <v>446</v>
      </c>
      <c r="F332" s="410" t="s">
        <v>3502</v>
      </c>
      <c r="G332" s="409" t="s">
        <v>447</v>
      </c>
      <c r="H332" s="409" t="s">
        <v>631</v>
      </c>
      <c r="I332" s="409" t="s">
        <v>631</v>
      </c>
      <c r="J332" s="409" t="s">
        <v>632</v>
      </c>
      <c r="K332" s="409" t="s">
        <v>633</v>
      </c>
      <c r="L332" s="411">
        <v>96.099558708729361</v>
      </c>
      <c r="M332" s="411">
        <v>3</v>
      </c>
      <c r="N332" s="412">
        <v>288.29867612618807</v>
      </c>
    </row>
    <row r="333" spans="1:14" ht="14.4" customHeight="1" x14ac:dyDescent="0.3">
      <c r="A333" s="407" t="s">
        <v>700</v>
      </c>
      <c r="B333" s="408" t="s">
        <v>3462</v>
      </c>
      <c r="C333" s="409" t="s">
        <v>701</v>
      </c>
      <c r="D333" s="410" t="s">
        <v>3480</v>
      </c>
      <c r="E333" s="409" t="s">
        <v>446</v>
      </c>
      <c r="F333" s="410" t="s">
        <v>3502</v>
      </c>
      <c r="G333" s="409" t="s">
        <v>447</v>
      </c>
      <c r="H333" s="409" t="s">
        <v>576</v>
      </c>
      <c r="I333" s="409" t="s">
        <v>576</v>
      </c>
      <c r="J333" s="409" t="s">
        <v>577</v>
      </c>
      <c r="K333" s="409" t="s">
        <v>578</v>
      </c>
      <c r="L333" s="411">
        <v>57.957999999999991</v>
      </c>
      <c r="M333" s="411">
        <v>5</v>
      </c>
      <c r="N333" s="412">
        <v>289.78999999999996</v>
      </c>
    </row>
    <row r="334" spans="1:14" ht="14.4" customHeight="1" x14ac:dyDescent="0.3">
      <c r="A334" s="407" t="s">
        <v>700</v>
      </c>
      <c r="B334" s="408" t="s">
        <v>3462</v>
      </c>
      <c r="C334" s="409" t="s">
        <v>701</v>
      </c>
      <c r="D334" s="410" t="s">
        <v>3480</v>
      </c>
      <c r="E334" s="409" t="s">
        <v>446</v>
      </c>
      <c r="F334" s="410" t="s">
        <v>3502</v>
      </c>
      <c r="G334" s="409" t="s">
        <v>447</v>
      </c>
      <c r="H334" s="409" t="s">
        <v>1450</v>
      </c>
      <c r="I334" s="409" t="s">
        <v>134</v>
      </c>
      <c r="J334" s="409" t="s">
        <v>1451</v>
      </c>
      <c r="K334" s="409"/>
      <c r="L334" s="411">
        <v>37.437771378217235</v>
      </c>
      <c r="M334" s="411">
        <v>18</v>
      </c>
      <c r="N334" s="412">
        <v>673.87988480791023</v>
      </c>
    </row>
    <row r="335" spans="1:14" ht="14.4" customHeight="1" x14ac:dyDescent="0.3">
      <c r="A335" s="407" t="s">
        <v>700</v>
      </c>
      <c r="B335" s="408" t="s">
        <v>3462</v>
      </c>
      <c r="C335" s="409" t="s">
        <v>701</v>
      </c>
      <c r="D335" s="410" t="s">
        <v>3480</v>
      </c>
      <c r="E335" s="409" t="s">
        <v>446</v>
      </c>
      <c r="F335" s="410" t="s">
        <v>3502</v>
      </c>
      <c r="G335" s="409" t="s">
        <v>447</v>
      </c>
      <c r="H335" s="409" t="s">
        <v>1452</v>
      </c>
      <c r="I335" s="409" t="s">
        <v>134</v>
      </c>
      <c r="J335" s="409" t="s">
        <v>1453</v>
      </c>
      <c r="K335" s="409" t="s">
        <v>1454</v>
      </c>
      <c r="L335" s="411">
        <v>12.94822094953606</v>
      </c>
      <c r="M335" s="411">
        <v>5730</v>
      </c>
      <c r="N335" s="412">
        <v>74193.30604084162</v>
      </c>
    </row>
    <row r="336" spans="1:14" ht="14.4" customHeight="1" x14ac:dyDescent="0.3">
      <c r="A336" s="407" t="s">
        <v>700</v>
      </c>
      <c r="B336" s="408" t="s">
        <v>3462</v>
      </c>
      <c r="C336" s="409" t="s">
        <v>701</v>
      </c>
      <c r="D336" s="410" t="s">
        <v>3480</v>
      </c>
      <c r="E336" s="409" t="s">
        <v>446</v>
      </c>
      <c r="F336" s="410" t="s">
        <v>3502</v>
      </c>
      <c r="G336" s="409" t="s">
        <v>447</v>
      </c>
      <c r="H336" s="409" t="s">
        <v>1455</v>
      </c>
      <c r="I336" s="409" t="s">
        <v>1455</v>
      </c>
      <c r="J336" s="409" t="s">
        <v>1075</v>
      </c>
      <c r="K336" s="409" t="s">
        <v>1456</v>
      </c>
      <c r="L336" s="411">
        <v>124.28000000000006</v>
      </c>
      <c r="M336" s="411">
        <v>2</v>
      </c>
      <c r="N336" s="412">
        <v>248.56000000000012</v>
      </c>
    </row>
    <row r="337" spans="1:14" ht="14.4" customHeight="1" x14ac:dyDescent="0.3">
      <c r="A337" s="407" t="s">
        <v>700</v>
      </c>
      <c r="B337" s="408" t="s">
        <v>3462</v>
      </c>
      <c r="C337" s="409" t="s">
        <v>701</v>
      </c>
      <c r="D337" s="410" t="s">
        <v>3480</v>
      </c>
      <c r="E337" s="409" t="s">
        <v>446</v>
      </c>
      <c r="F337" s="410" t="s">
        <v>3502</v>
      </c>
      <c r="G337" s="409" t="s">
        <v>447</v>
      </c>
      <c r="H337" s="409" t="s">
        <v>1457</v>
      </c>
      <c r="I337" s="409" t="s">
        <v>1457</v>
      </c>
      <c r="J337" s="409" t="s">
        <v>1458</v>
      </c>
      <c r="K337" s="409" t="s">
        <v>1459</v>
      </c>
      <c r="L337" s="411">
        <v>110</v>
      </c>
      <c r="M337" s="411">
        <v>1</v>
      </c>
      <c r="N337" s="412">
        <v>110</v>
      </c>
    </row>
    <row r="338" spans="1:14" ht="14.4" customHeight="1" x14ac:dyDescent="0.3">
      <c r="A338" s="407" t="s">
        <v>700</v>
      </c>
      <c r="B338" s="408" t="s">
        <v>3462</v>
      </c>
      <c r="C338" s="409" t="s">
        <v>701</v>
      </c>
      <c r="D338" s="410" t="s">
        <v>3480</v>
      </c>
      <c r="E338" s="409" t="s">
        <v>446</v>
      </c>
      <c r="F338" s="410" t="s">
        <v>3502</v>
      </c>
      <c r="G338" s="409" t="s">
        <v>447</v>
      </c>
      <c r="H338" s="409" t="s">
        <v>1460</v>
      </c>
      <c r="I338" s="409" t="s">
        <v>134</v>
      </c>
      <c r="J338" s="409" t="s">
        <v>1461</v>
      </c>
      <c r="K338" s="409" t="s">
        <v>1462</v>
      </c>
      <c r="L338" s="411">
        <v>49.99722222222222</v>
      </c>
      <c r="M338" s="411">
        <v>4</v>
      </c>
      <c r="N338" s="412">
        <v>199.98888888888888</v>
      </c>
    </row>
    <row r="339" spans="1:14" ht="14.4" customHeight="1" x14ac:dyDescent="0.3">
      <c r="A339" s="407" t="s">
        <v>700</v>
      </c>
      <c r="B339" s="408" t="s">
        <v>3462</v>
      </c>
      <c r="C339" s="409" t="s">
        <v>701</v>
      </c>
      <c r="D339" s="410" t="s">
        <v>3480</v>
      </c>
      <c r="E339" s="409" t="s">
        <v>446</v>
      </c>
      <c r="F339" s="410" t="s">
        <v>3502</v>
      </c>
      <c r="G339" s="409" t="s">
        <v>447</v>
      </c>
      <c r="H339" s="409" t="s">
        <v>1463</v>
      </c>
      <c r="I339" s="409" t="s">
        <v>1463</v>
      </c>
      <c r="J339" s="409" t="s">
        <v>1464</v>
      </c>
      <c r="K339" s="409" t="s">
        <v>1465</v>
      </c>
      <c r="L339" s="411">
        <v>208.69024231346685</v>
      </c>
      <c r="M339" s="411">
        <v>1</v>
      </c>
      <c r="N339" s="412">
        <v>208.69024231346685</v>
      </c>
    </row>
    <row r="340" spans="1:14" ht="14.4" customHeight="1" x14ac:dyDescent="0.3">
      <c r="A340" s="407" t="s">
        <v>700</v>
      </c>
      <c r="B340" s="408" t="s">
        <v>3462</v>
      </c>
      <c r="C340" s="409" t="s">
        <v>701</v>
      </c>
      <c r="D340" s="410" t="s">
        <v>3480</v>
      </c>
      <c r="E340" s="409" t="s">
        <v>446</v>
      </c>
      <c r="F340" s="410" t="s">
        <v>3502</v>
      </c>
      <c r="G340" s="409" t="s">
        <v>447</v>
      </c>
      <c r="H340" s="409" t="s">
        <v>1466</v>
      </c>
      <c r="I340" s="409" t="s">
        <v>1466</v>
      </c>
      <c r="J340" s="409" t="s">
        <v>1467</v>
      </c>
      <c r="K340" s="409" t="s">
        <v>1468</v>
      </c>
      <c r="L340" s="411">
        <v>306.92</v>
      </c>
      <c r="M340" s="411">
        <v>1</v>
      </c>
      <c r="N340" s="412">
        <v>306.92</v>
      </c>
    </row>
    <row r="341" spans="1:14" ht="14.4" customHeight="1" x14ac:dyDescent="0.3">
      <c r="A341" s="407" t="s">
        <v>700</v>
      </c>
      <c r="B341" s="408" t="s">
        <v>3462</v>
      </c>
      <c r="C341" s="409" t="s">
        <v>701</v>
      </c>
      <c r="D341" s="410" t="s">
        <v>3480</v>
      </c>
      <c r="E341" s="409" t="s">
        <v>446</v>
      </c>
      <c r="F341" s="410" t="s">
        <v>3502</v>
      </c>
      <c r="G341" s="409" t="s">
        <v>447</v>
      </c>
      <c r="H341" s="409" t="s">
        <v>1469</v>
      </c>
      <c r="I341" s="409" t="s">
        <v>1469</v>
      </c>
      <c r="J341" s="409" t="s">
        <v>1470</v>
      </c>
      <c r="K341" s="409" t="s">
        <v>1234</v>
      </c>
      <c r="L341" s="411">
        <v>156.21000000000006</v>
      </c>
      <c r="M341" s="411">
        <v>1</v>
      </c>
      <c r="N341" s="412">
        <v>156.21000000000006</v>
      </c>
    </row>
    <row r="342" spans="1:14" ht="14.4" customHeight="1" x14ac:dyDescent="0.3">
      <c r="A342" s="407" t="s">
        <v>700</v>
      </c>
      <c r="B342" s="408" t="s">
        <v>3462</v>
      </c>
      <c r="C342" s="409" t="s">
        <v>701</v>
      </c>
      <c r="D342" s="410" t="s">
        <v>3480</v>
      </c>
      <c r="E342" s="409" t="s">
        <v>446</v>
      </c>
      <c r="F342" s="410" t="s">
        <v>3502</v>
      </c>
      <c r="G342" s="409" t="s">
        <v>447</v>
      </c>
      <c r="H342" s="409" t="s">
        <v>1471</v>
      </c>
      <c r="I342" s="409" t="s">
        <v>1472</v>
      </c>
      <c r="J342" s="409" t="s">
        <v>1473</v>
      </c>
      <c r="K342" s="409"/>
      <c r="L342" s="411">
        <v>163.56512096350062</v>
      </c>
      <c r="M342" s="411">
        <v>2</v>
      </c>
      <c r="N342" s="412">
        <v>327.13024192700124</v>
      </c>
    </row>
    <row r="343" spans="1:14" ht="14.4" customHeight="1" x14ac:dyDescent="0.3">
      <c r="A343" s="407" t="s">
        <v>700</v>
      </c>
      <c r="B343" s="408" t="s">
        <v>3462</v>
      </c>
      <c r="C343" s="409" t="s">
        <v>701</v>
      </c>
      <c r="D343" s="410" t="s">
        <v>3480</v>
      </c>
      <c r="E343" s="409" t="s">
        <v>446</v>
      </c>
      <c r="F343" s="410" t="s">
        <v>3502</v>
      </c>
      <c r="G343" s="409" t="s">
        <v>447</v>
      </c>
      <c r="H343" s="409" t="s">
        <v>1474</v>
      </c>
      <c r="I343" s="409" t="s">
        <v>134</v>
      </c>
      <c r="J343" s="409" t="s">
        <v>1475</v>
      </c>
      <c r="K343" s="409"/>
      <c r="L343" s="411">
        <v>52.2</v>
      </c>
      <c r="M343" s="411">
        <v>2</v>
      </c>
      <c r="N343" s="412">
        <v>104.4</v>
      </c>
    </row>
    <row r="344" spans="1:14" ht="14.4" customHeight="1" x14ac:dyDescent="0.3">
      <c r="A344" s="407" t="s">
        <v>700</v>
      </c>
      <c r="B344" s="408" t="s">
        <v>3462</v>
      </c>
      <c r="C344" s="409" t="s">
        <v>701</v>
      </c>
      <c r="D344" s="410" t="s">
        <v>3480</v>
      </c>
      <c r="E344" s="409" t="s">
        <v>446</v>
      </c>
      <c r="F344" s="410" t="s">
        <v>3502</v>
      </c>
      <c r="G344" s="409" t="s">
        <v>447</v>
      </c>
      <c r="H344" s="409" t="s">
        <v>1476</v>
      </c>
      <c r="I344" s="409" t="s">
        <v>134</v>
      </c>
      <c r="J344" s="409" t="s">
        <v>1477</v>
      </c>
      <c r="K344" s="409"/>
      <c r="L344" s="411">
        <v>30.709960478473008</v>
      </c>
      <c r="M344" s="411">
        <v>4</v>
      </c>
      <c r="N344" s="412">
        <v>122.83984191389203</v>
      </c>
    </row>
    <row r="345" spans="1:14" ht="14.4" customHeight="1" x14ac:dyDescent="0.3">
      <c r="A345" s="407" t="s">
        <v>700</v>
      </c>
      <c r="B345" s="408" t="s">
        <v>3462</v>
      </c>
      <c r="C345" s="409" t="s">
        <v>701</v>
      </c>
      <c r="D345" s="410" t="s">
        <v>3480</v>
      </c>
      <c r="E345" s="409" t="s">
        <v>446</v>
      </c>
      <c r="F345" s="410" t="s">
        <v>3502</v>
      </c>
      <c r="G345" s="409" t="s">
        <v>447</v>
      </c>
      <c r="H345" s="409" t="s">
        <v>1478</v>
      </c>
      <c r="I345" s="409" t="s">
        <v>1478</v>
      </c>
      <c r="J345" s="409" t="s">
        <v>1479</v>
      </c>
      <c r="K345" s="409" t="s">
        <v>1480</v>
      </c>
      <c r="L345" s="411">
        <v>793.32000000000028</v>
      </c>
      <c r="M345" s="411">
        <v>2</v>
      </c>
      <c r="N345" s="412">
        <v>1586.6400000000006</v>
      </c>
    </row>
    <row r="346" spans="1:14" ht="14.4" customHeight="1" x14ac:dyDescent="0.3">
      <c r="A346" s="407" t="s">
        <v>700</v>
      </c>
      <c r="B346" s="408" t="s">
        <v>3462</v>
      </c>
      <c r="C346" s="409" t="s">
        <v>701</v>
      </c>
      <c r="D346" s="410" t="s">
        <v>3480</v>
      </c>
      <c r="E346" s="409" t="s">
        <v>446</v>
      </c>
      <c r="F346" s="410" t="s">
        <v>3502</v>
      </c>
      <c r="G346" s="409" t="s">
        <v>447</v>
      </c>
      <c r="H346" s="409" t="s">
        <v>1481</v>
      </c>
      <c r="I346" s="409" t="s">
        <v>1481</v>
      </c>
      <c r="J346" s="409" t="s">
        <v>1482</v>
      </c>
      <c r="K346" s="409" t="s">
        <v>1483</v>
      </c>
      <c r="L346" s="411">
        <v>179.81</v>
      </c>
      <c r="M346" s="411">
        <v>1</v>
      </c>
      <c r="N346" s="412">
        <v>179.81</v>
      </c>
    </row>
    <row r="347" spans="1:14" ht="14.4" customHeight="1" x14ac:dyDescent="0.3">
      <c r="A347" s="407" t="s">
        <v>700</v>
      </c>
      <c r="B347" s="408" t="s">
        <v>3462</v>
      </c>
      <c r="C347" s="409" t="s">
        <v>701</v>
      </c>
      <c r="D347" s="410" t="s">
        <v>3480</v>
      </c>
      <c r="E347" s="409" t="s">
        <v>446</v>
      </c>
      <c r="F347" s="410" t="s">
        <v>3502</v>
      </c>
      <c r="G347" s="409" t="s">
        <v>447</v>
      </c>
      <c r="H347" s="409" t="s">
        <v>1484</v>
      </c>
      <c r="I347" s="409" t="s">
        <v>1484</v>
      </c>
      <c r="J347" s="409" t="s">
        <v>1485</v>
      </c>
      <c r="K347" s="409" t="s">
        <v>1486</v>
      </c>
      <c r="L347" s="411">
        <v>64.27</v>
      </c>
      <c r="M347" s="411">
        <v>1</v>
      </c>
      <c r="N347" s="412">
        <v>64.27</v>
      </c>
    </row>
    <row r="348" spans="1:14" ht="14.4" customHeight="1" x14ac:dyDescent="0.3">
      <c r="A348" s="407" t="s">
        <v>700</v>
      </c>
      <c r="B348" s="408" t="s">
        <v>3462</v>
      </c>
      <c r="C348" s="409" t="s">
        <v>701</v>
      </c>
      <c r="D348" s="410" t="s">
        <v>3480</v>
      </c>
      <c r="E348" s="409" t="s">
        <v>446</v>
      </c>
      <c r="F348" s="410" t="s">
        <v>3502</v>
      </c>
      <c r="G348" s="409" t="s">
        <v>447</v>
      </c>
      <c r="H348" s="409" t="s">
        <v>1487</v>
      </c>
      <c r="I348" s="409" t="s">
        <v>1487</v>
      </c>
      <c r="J348" s="409" t="s">
        <v>1488</v>
      </c>
      <c r="K348" s="409" t="s">
        <v>1489</v>
      </c>
      <c r="L348" s="411">
        <v>85.726208903283236</v>
      </c>
      <c r="M348" s="411">
        <v>6</v>
      </c>
      <c r="N348" s="412">
        <v>514.35725341969942</v>
      </c>
    </row>
    <row r="349" spans="1:14" ht="14.4" customHeight="1" x14ac:dyDescent="0.3">
      <c r="A349" s="407" t="s">
        <v>700</v>
      </c>
      <c r="B349" s="408" t="s">
        <v>3462</v>
      </c>
      <c r="C349" s="409" t="s">
        <v>701</v>
      </c>
      <c r="D349" s="410" t="s">
        <v>3480</v>
      </c>
      <c r="E349" s="409" t="s">
        <v>446</v>
      </c>
      <c r="F349" s="410" t="s">
        <v>3502</v>
      </c>
      <c r="G349" s="409" t="s">
        <v>447</v>
      </c>
      <c r="H349" s="409" t="s">
        <v>1490</v>
      </c>
      <c r="I349" s="409" t="s">
        <v>1490</v>
      </c>
      <c r="J349" s="409" t="s">
        <v>1491</v>
      </c>
      <c r="K349" s="409" t="s">
        <v>1492</v>
      </c>
      <c r="L349" s="411">
        <v>193.17999203125228</v>
      </c>
      <c r="M349" s="411">
        <v>1</v>
      </c>
      <c r="N349" s="412">
        <v>193.17999203125228</v>
      </c>
    </row>
    <row r="350" spans="1:14" ht="14.4" customHeight="1" x14ac:dyDescent="0.3">
      <c r="A350" s="407" t="s">
        <v>700</v>
      </c>
      <c r="B350" s="408" t="s">
        <v>3462</v>
      </c>
      <c r="C350" s="409" t="s">
        <v>701</v>
      </c>
      <c r="D350" s="410" t="s">
        <v>3480</v>
      </c>
      <c r="E350" s="409" t="s">
        <v>446</v>
      </c>
      <c r="F350" s="410" t="s">
        <v>3502</v>
      </c>
      <c r="G350" s="409" t="s">
        <v>447</v>
      </c>
      <c r="H350" s="409" t="s">
        <v>1493</v>
      </c>
      <c r="I350" s="409" t="s">
        <v>1493</v>
      </c>
      <c r="J350" s="409" t="s">
        <v>1488</v>
      </c>
      <c r="K350" s="409" t="s">
        <v>1494</v>
      </c>
      <c r="L350" s="411">
        <v>65.759644626175799</v>
      </c>
      <c r="M350" s="411">
        <v>7</v>
      </c>
      <c r="N350" s="412">
        <v>460.31751238323056</v>
      </c>
    </row>
    <row r="351" spans="1:14" ht="14.4" customHeight="1" x14ac:dyDescent="0.3">
      <c r="A351" s="407" t="s">
        <v>700</v>
      </c>
      <c r="B351" s="408" t="s">
        <v>3462</v>
      </c>
      <c r="C351" s="409" t="s">
        <v>701</v>
      </c>
      <c r="D351" s="410" t="s">
        <v>3480</v>
      </c>
      <c r="E351" s="409" t="s">
        <v>446</v>
      </c>
      <c r="F351" s="410" t="s">
        <v>3502</v>
      </c>
      <c r="G351" s="409" t="s">
        <v>606</v>
      </c>
      <c r="H351" s="409" t="s">
        <v>1495</v>
      </c>
      <c r="I351" s="409" t="s">
        <v>1495</v>
      </c>
      <c r="J351" s="409" t="s">
        <v>1496</v>
      </c>
      <c r="K351" s="409" t="s">
        <v>1497</v>
      </c>
      <c r="L351" s="411">
        <v>118.02637060285501</v>
      </c>
      <c r="M351" s="411">
        <v>10</v>
      </c>
      <c r="N351" s="412">
        <v>1180.2637060285501</v>
      </c>
    </row>
    <row r="352" spans="1:14" ht="14.4" customHeight="1" x14ac:dyDescent="0.3">
      <c r="A352" s="407" t="s">
        <v>700</v>
      </c>
      <c r="B352" s="408" t="s">
        <v>3462</v>
      </c>
      <c r="C352" s="409" t="s">
        <v>701</v>
      </c>
      <c r="D352" s="410" t="s">
        <v>3480</v>
      </c>
      <c r="E352" s="409" t="s">
        <v>446</v>
      </c>
      <c r="F352" s="410" t="s">
        <v>3502</v>
      </c>
      <c r="G352" s="409" t="s">
        <v>606</v>
      </c>
      <c r="H352" s="409" t="s">
        <v>1498</v>
      </c>
      <c r="I352" s="409" t="s">
        <v>1498</v>
      </c>
      <c r="J352" s="409" t="s">
        <v>1499</v>
      </c>
      <c r="K352" s="409" t="s">
        <v>1500</v>
      </c>
      <c r="L352" s="411">
        <v>7.9199788269852265</v>
      </c>
      <c r="M352" s="411">
        <v>6</v>
      </c>
      <c r="N352" s="412">
        <v>47.519872961911361</v>
      </c>
    </row>
    <row r="353" spans="1:14" ht="14.4" customHeight="1" x14ac:dyDescent="0.3">
      <c r="A353" s="407" t="s">
        <v>700</v>
      </c>
      <c r="B353" s="408" t="s">
        <v>3462</v>
      </c>
      <c r="C353" s="409" t="s">
        <v>701</v>
      </c>
      <c r="D353" s="410" t="s">
        <v>3480</v>
      </c>
      <c r="E353" s="409" t="s">
        <v>446</v>
      </c>
      <c r="F353" s="410" t="s">
        <v>3502</v>
      </c>
      <c r="G353" s="409" t="s">
        <v>606</v>
      </c>
      <c r="H353" s="409" t="s">
        <v>1501</v>
      </c>
      <c r="I353" s="409" t="s">
        <v>1501</v>
      </c>
      <c r="J353" s="409" t="s">
        <v>1502</v>
      </c>
      <c r="K353" s="409" t="s">
        <v>1503</v>
      </c>
      <c r="L353" s="411">
        <v>12.069972020218833</v>
      </c>
      <c r="M353" s="411">
        <v>10</v>
      </c>
      <c r="N353" s="412">
        <v>120.69972020218833</v>
      </c>
    </row>
    <row r="354" spans="1:14" ht="14.4" customHeight="1" x14ac:dyDescent="0.3">
      <c r="A354" s="407" t="s">
        <v>700</v>
      </c>
      <c r="B354" s="408" t="s">
        <v>3462</v>
      </c>
      <c r="C354" s="409" t="s">
        <v>701</v>
      </c>
      <c r="D354" s="410" t="s">
        <v>3480</v>
      </c>
      <c r="E354" s="409" t="s">
        <v>446</v>
      </c>
      <c r="F354" s="410" t="s">
        <v>3502</v>
      </c>
      <c r="G354" s="409" t="s">
        <v>606</v>
      </c>
      <c r="H354" s="409" t="s">
        <v>1504</v>
      </c>
      <c r="I354" s="409" t="s">
        <v>1505</v>
      </c>
      <c r="J354" s="409" t="s">
        <v>1506</v>
      </c>
      <c r="K354" s="409" t="s">
        <v>1507</v>
      </c>
      <c r="L354" s="411">
        <v>198.89009276265651</v>
      </c>
      <c r="M354" s="411">
        <v>1</v>
      </c>
      <c r="N354" s="412">
        <v>198.89009276265651</v>
      </c>
    </row>
    <row r="355" spans="1:14" ht="14.4" customHeight="1" x14ac:dyDescent="0.3">
      <c r="A355" s="407" t="s">
        <v>700</v>
      </c>
      <c r="B355" s="408" t="s">
        <v>3462</v>
      </c>
      <c r="C355" s="409" t="s">
        <v>701</v>
      </c>
      <c r="D355" s="410" t="s">
        <v>3480</v>
      </c>
      <c r="E355" s="409" t="s">
        <v>446</v>
      </c>
      <c r="F355" s="410" t="s">
        <v>3502</v>
      </c>
      <c r="G355" s="409" t="s">
        <v>606</v>
      </c>
      <c r="H355" s="409" t="s">
        <v>1508</v>
      </c>
      <c r="I355" s="409" t="s">
        <v>1509</v>
      </c>
      <c r="J355" s="409" t="s">
        <v>1510</v>
      </c>
      <c r="K355" s="409" t="s">
        <v>1511</v>
      </c>
      <c r="L355" s="411">
        <v>34.750000000000007</v>
      </c>
      <c r="M355" s="411">
        <v>4</v>
      </c>
      <c r="N355" s="412">
        <v>139.00000000000003</v>
      </c>
    </row>
    <row r="356" spans="1:14" ht="14.4" customHeight="1" x14ac:dyDescent="0.3">
      <c r="A356" s="407" t="s">
        <v>700</v>
      </c>
      <c r="B356" s="408" t="s">
        <v>3462</v>
      </c>
      <c r="C356" s="409" t="s">
        <v>701</v>
      </c>
      <c r="D356" s="410" t="s">
        <v>3480</v>
      </c>
      <c r="E356" s="409" t="s">
        <v>446</v>
      </c>
      <c r="F356" s="410" t="s">
        <v>3502</v>
      </c>
      <c r="G356" s="409" t="s">
        <v>606</v>
      </c>
      <c r="H356" s="409" t="s">
        <v>1512</v>
      </c>
      <c r="I356" s="409" t="s">
        <v>1513</v>
      </c>
      <c r="J356" s="409" t="s">
        <v>698</v>
      </c>
      <c r="K356" s="409" t="s">
        <v>1514</v>
      </c>
      <c r="L356" s="411">
        <v>105.05981173926415</v>
      </c>
      <c r="M356" s="411">
        <v>2</v>
      </c>
      <c r="N356" s="412">
        <v>210.1196234785283</v>
      </c>
    </row>
    <row r="357" spans="1:14" ht="14.4" customHeight="1" x14ac:dyDescent="0.3">
      <c r="A357" s="407" t="s">
        <v>700</v>
      </c>
      <c r="B357" s="408" t="s">
        <v>3462</v>
      </c>
      <c r="C357" s="409" t="s">
        <v>701</v>
      </c>
      <c r="D357" s="410" t="s">
        <v>3480</v>
      </c>
      <c r="E357" s="409" t="s">
        <v>446</v>
      </c>
      <c r="F357" s="410" t="s">
        <v>3502</v>
      </c>
      <c r="G357" s="409" t="s">
        <v>606</v>
      </c>
      <c r="H357" s="409" t="s">
        <v>1515</v>
      </c>
      <c r="I357" s="409" t="s">
        <v>1516</v>
      </c>
      <c r="J357" s="409" t="s">
        <v>1517</v>
      </c>
      <c r="K357" s="409" t="s">
        <v>1518</v>
      </c>
      <c r="L357" s="411">
        <v>45.225557767808056</v>
      </c>
      <c r="M357" s="411">
        <v>43</v>
      </c>
      <c r="N357" s="412">
        <v>1944.6989840157464</v>
      </c>
    </row>
    <row r="358" spans="1:14" ht="14.4" customHeight="1" x14ac:dyDescent="0.3">
      <c r="A358" s="407" t="s">
        <v>700</v>
      </c>
      <c r="B358" s="408" t="s">
        <v>3462</v>
      </c>
      <c r="C358" s="409" t="s">
        <v>701</v>
      </c>
      <c r="D358" s="410" t="s">
        <v>3480</v>
      </c>
      <c r="E358" s="409" t="s">
        <v>446</v>
      </c>
      <c r="F358" s="410" t="s">
        <v>3502</v>
      </c>
      <c r="G358" s="409" t="s">
        <v>606</v>
      </c>
      <c r="H358" s="409" t="s">
        <v>1519</v>
      </c>
      <c r="I358" s="409" t="s">
        <v>1520</v>
      </c>
      <c r="J358" s="409" t="s">
        <v>1517</v>
      </c>
      <c r="K358" s="409" t="s">
        <v>1521</v>
      </c>
      <c r="L358" s="411">
        <v>90.525700145142437</v>
      </c>
      <c r="M358" s="411">
        <v>7</v>
      </c>
      <c r="N358" s="412">
        <v>633.67990101599707</v>
      </c>
    </row>
    <row r="359" spans="1:14" ht="14.4" customHeight="1" x14ac:dyDescent="0.3">
      <c r="A359" s="407" t="s">
        <v>700</v>
      </c>
      <c r="B359" s="408" t="s">
        <v>3462</v>
      </c>
      <c r="C359" s="409" t="s">
        <v>701</v>
      </c>
      <c r="D359" s="410" t="s">
        <v>3480</v>
      </c>
      <c r="E359" s="409" t="s">
        <v>446</v>
      </c>
      <c r="F359" s="410" t="s">
        <v>3502</v>
      </c>
      <c r="G359" s="409" t="s">
        <v>606</v>
      </c>
      <c r="H359" s="409" t="s">
        <v>1522</v>
      </c>
      <c r="I359" s="409" t="s">
        <v>1523</v>
      </c>
      <c r="J359" s="409" t="s">
        <v>1524</v>
      </c>
      <c r="K359" s="409" t="s">
        <v>1525</v>
      </c>
      <c r="L359" s="411">
        <v>106.85135838165355</v>
      </c>
      <c r="M359" s="411">
        <v>7</v>
      </c>
      <c r="N359" s="412">
        <v>747.95950867157489</v>
      </c>
    </row>
    <row r="360" spans="1:14" ht="14.4" customHeight="1" x14ac:dyDescent="0.3">
      <c r="A360" s="407" t="s">
        <v>700</v>
      </c>
      <c r="B360" s="408" t="s">
        <v>3462</v>
      </c>
      <c r="C360" s="409" t="s">
        <v>701</v>
      </c>
      <c r="D360" s="410" t="s">
        <v>3480</v>
      </c>
      <c r="E360" s="409" t="s">
        <v>446</v>
      </c>
      <c r="F360" s="410" t="s">
        <v>3502</v>
      </c>
      <c r="G360" s="409" t="s">
        <v>606</v>
      </c>
      <c r="H360" s="409" t="s">
        <v>1526</v>
      </c>
      <c r="I360" s="409" t="s">
        <v>1527</v>
      </c>
      <c r="J360" s="409" t="s">
        <v>1528</v>
      </c>
      <c r="K360" s="409" t="s">
        <v>1125</v>
      </c>
      <c r="L360" s="411">
        <v>72.464842159490743</v>
      </c>
      <c r="M360" s="411">
        <v>12</v>
      </c>
      <c r="N360" s="412">
        <v>869.57810591388898</v>
      </c>
    </row>
    <row r="361" spans="1:14" ht="14.4" customHeight="1" x14ac:dyDescent="0.3">
      <c r="A361" s="407" t="s">
        <v>700</v>
      </c>
      <c r="B361" s="408" t="s">
        <v>3462</v>
      </c>
      <c r="C361" s="409" t="s">
        <v>701</v>
      </c>
      <c r="D361" s="410" t="s">
        <v>3480</v>
      </c>
      <c r="E361" s="409" t="s">
        <v>446</v>
      </c>
      <c r="F361" s="410" t="s">
        <v>3502</v>
      </c>
      <c r="G361" s="409" t="s">
        <v>606</v>
      </c>
      <c r="H361" s="409" t="s">
        <v>1529</v>
      </c>
      <c r="I361" s="409" t="s">
        <v>1530</v>
      </c>
      <c r="J361" s="409" t="s">
        <v>1531</v>
      </c>
      <c r="K361" s="409" t="s">
        <v>1532</v>
      </c>
      <c r="L361" s="411">
        <v>95.876000000000005</v>
      </c>
      <c r="M361" s="411">
        <v>5</v>
      </c>
      <c r="N361" s="412">
        <v>479.38</v>
      </c>
    </row>
    <row r="362" spans="1:14" ht="14.4" customHeight="1" x14ac:dyDescent="0.3">
      <c r="A362" s="407" t="s">
        <v>700</v>
      </c>
      <c r="B362" s="408" t="s">
        <v>3462</v>
      </c>
      <c r="C362" s="409" t="s">
        <v>701</v>
      </c>
      <c r="D362" s="410" t="s">
        <v>3480</v>
      </c>
      <c r="E362" s="409" t="s">
        <v>446</v>
      </c>
      <c r="F362" s="410" t="s">
        <v>3502</v>
      </c>
      <c r="G362" s="409" t="s">
        <v>606</v>
      </c>
      <c r="H362" s="409" t="s">
        <v>1533</v>
      </c>
      <c r="I362" s="409" t="s">
        <v>1534</v>
      </c>
      <c r="J362" s="409" t="s">
        <v>1535</v>
      </c>
      <c r="K362" s="409" t="s">
        <v>1536</v>
      </c>
      <c r="L362" s="411">
        <v>198.87576581951598</v>
      </c>
      <c r="M362" s="411">
        <v>3</v>
      </c>
      <c r="N362" s="412">
        <v>596.6272974585479</v>
      </c>
    </row>
    <row r="363" spans="1:14" ht="14.4" customHeight="1" x14ac:dyDescent="0.3">
      <c r="A363" s="407" t="s">
        <v>700</v>
      </c>
      <c r="B363" s="408" t="s">
        <v>3462</v>
      </c>
      <c r="C363" s="409" t="s">
        <v>701</v>
      </c>
      <c r="D363" s="410" t="s">
        <v>3480</v>
      </c>
      <c r="E363" s="409" t="s">
        <v>446</v>
      </c>
      <c r="F363" s="410" t="s">
        <v>3502</v>
      </c>
      <c r="G363" s="409" t="s">
        <v>606</v>
      </c>
      <c r="H363" s="409" t="s">
        <v>1537</v>
      </c>
      <c r="I363" s="409" t="s">
        <v>1538</v>
      </c>
      <c r="J363" s="409" t="s">
        <v>1539</v>
      </c>
      <c r="K363" s="409" t="s">
        <v>1540</v>
      </c>
      <c r="L363" s="411">
        <v>138.8040993096173</v>
      </c>
      <c r="M363" s="411">
        <v>34</v>
      </c>
      <c r="N363" s="412">
        <v>4719.3393765269884</v>
      </c>
    </row>
    <row r="364" spans="1:14" ht="14.4" customHeight="1" x14ac:dyDescent="0.3">
      <c r="A364" s="407" t="s">
        <v>700</v>
      </c>
      <c r="B364" s="408" t="s">
        <v>3462</v>
      </c>
      <c r="C364" s="409" t="s">
        <v>701</v>
      </c>
      <c r="D364" s="410" t="s">
        <v>3480</v>
      </c>
      <c r="E364" s="409" t="s">
        <v>446</v>
      </c>
      <c r="F364" s="410" t="s">
        <v>3502</v>
      </c>
      <c r="G364" s="409" t="s">
        <v>606</v>
      </c>
      <c r="H364" s="409" t="s">
        <v>1541</v>
      </c>
      <c r="I364" s="409" t="s">
        <v>1542</v>
      </c>
      <c r="J364" s="409" t="s">
        <v>1543</v>
      </c>
      <c r="K364" s="409" t="s">
        <v>1544</v>
      </c>
      <c r="L364" s="411">
        <v>632.57163333333324</v>
      </c>
      <c r="M364" s="411">
        <v>30</v>
      </c>
      <c r="N364" s="412">
        <v>18977.148999999998</v>
      </c>
    </row>
    <row r="365" spans="1:14" ht="14.4" customHeight="1" x14ac:dyDescent="0.3">
      <c r="A365" s="407" t="s">
        <v>700</v>
      </c>
      <c r="B365" s="408" t="s">
        <v>3462</v>
      </c>
      <c r="C365" s="409" t="s">
        <v>701</v>
      </c>
      <c r="D365" s="410" t="s">
        <v>3480</v>
      </c>
      <c r="E365" s="409" t="s">
        <v>446</v>
      </c>
      <c r="F365" s="410" t="s">
        <v>3502</v>
      </c>
      <c r="G365" s="409" t="s">
        <v>606</v>
      </c>
      <c r="H365" s="409" t="s">
        <v>1545</v>
      </c>
      <c r="I365" s="409" t="s">
        <v>1546</v>
      </c>
      <c r="J365" s="409" t="s">
        <v>1543</v>
      </c>
      <c r="K365" s="409" t="s">
        <v>1547</v>
      </c>
      <c r="L365" s="411">
        <v>721.19999885818959</v>
      </c>
      <c r="M365" s="411">
        <v>44</v>
      </c>
      <c r="N365" s="412">
        <v>31732.799949760341</v>
      </c>
    </row>
    <row r="366" spans="1:14" ht="14.4" customHeight="1" x14ac:dyDescent="0.3">
      <c r="A366" s="407" t="s">
        <v>700</v>
      </c>
      <c r="B366" s="408" t="s">
        <v>3462</v>
      </c>
      <c r="C366" s="409" t="s">
        <v>701</v>
      </c>
      <c r="D366" s="410" t="s">
        <v>3480</v>
      </c>
      <c r="E366" s="409" t="s">
        <v>446</v>
      </c>
      <c r="F366" s="410" t="s">
        <v>3502</v>
      </c>
      <c r="G366" s="409" t="s">
        <v>606</v>
      </c>
      <c r="H366" s="409" t="s">
        <v>1548</v>
      </c>
      <c r="I366" s="409" t="s">
        <v>1549</v>
      </c>
      <c r="J366" s="409" t="s">
        <v>1543</v>
      </c>
      <c r="K366" s="409" t="s">
        <v>1550</v>
      </c>
      <c r="L366" s="411">
        <v>913.64999999999986</v>
      </c>
      <c r="M366" s="411">
        <v>7</v>
      </c>
      <c r="N366" s="412">
        <v>6395.5499999999993</v>
      </c>
    </row>
    <row r="367" spans="1:14" ht="14.4" customHeight="1" x14ac:dyDescent="0.3">
      <c r="A367" s="407" t="s">
        <v>700</v>
      </c>
      <c r="B367" s="408" t="s">
        <v>3462</v>
      </c>
      <c r="C367" s="409" t="s">
        <v>701</v>
      </c>
      <c r="D367" s="410" t="s">
        <v>3480</v>
      </c>
      <c r="E367" s="409" t="s">
        <v>446</v>
      </c>
      <c r="F367" s="410" t="s">
        <v>3502</v>
      </c>
      <c r="G367" s="409" t="s">
        <v>606</v>
      </c>
      <c r="H367" s="409" t="s">
        <v>1551</v>
      </c>
      <c r="I367" s="409" t="s">
        <v>1552</v>
      </c>
      <c r="J367" s="409" t="s">
        <v>1553</v>
      </c>
      <c r="K367" s="409" t="s">
        <v>1554</v>
      </c>
      <c r="L367" s="411">
        <v>48.100003215645522</v>
      </c>
      <c r="M367" s="411">
        <v>40</v>
      </c>
      <c r="N367" s="412">
        <v>1924.0001286258209</v>
      </c>
    </row>
    <row r="368" spans="1:14" ht="14.4" customHeight="1" x14ac:dyDescent="0.3">
      <c r="A368" s="407" t="s">
        <v>700</v>
      </c>
      <c r="B368" s="408" t="s">
        <v>3462</v>
      </c>
      <c r="C368" s="409" t="s">
        <v>701</v>
      </c>
      <c r="D368" s="410" t="s">
        <v>3480</v>
      </c>
      <c r="E368" s="409" t="s">
        <v>446</v>
      </c>
      <c r="F368" s="410" t="s">
        <v>3502</v>
      </c>
      <c r="G368" s="409" t="s">
        <v>606</v>
      </c>
      <c r="H368" s="409" t="s">
        <v>1555</v>
      </c>
      <c r="I368" s="409" t="s">
        <v>1556</v>
      </c>
      <c r="J368" s="409" t="s">
        <v>1557</v>
      </c>
      <c r="K368" s="409" t="s">
        <v>1558</v>
      </c>
      <c r="L368" s="411">
        <v>46.899818264840746</v>
      </c>
      <c r="M368" s="411">
        <v>2</v>
      </c>
      <c r="N368" s="412">
        <v>93.799636529681493</v>
      </c>
    </row>
    <row r="369" spans="1:14" ht="14.4" customHeight="1" x14ac:dyDescent="0.3">
      <c r="A369" s="407" t="s">
        <v>700</v>
      </c>
      <c r="B369" s="408" t="s">
        <v>3462</v>
      </c>
      <c r="C369" s="409" t="s">
        <v>701</v>
      </c>
      <c r="D369" s="410" t="s">
        <v>3480</v>
      </c>
      <c r="E369" s="409" t="s">
        <v>446</v>
      </c>
      <c r="F369" s="410" t="s">
        <v>3502</v>
      </c>
      <c r="G369" s="409" t="s">
        <v>606</v>
      </c>
      <c r="H369" s="409" t="s">
        <v>1559</v>
      </c>
      <c r="I369" s="409" t="s">
        <v>1560</v>
      </c>
      <c r="J369" s="409" t="s">
        <v>1561</v>
      </c>
      <c r="K369" s="409" t="s">
        <v>1310</v>
      </c>
      <c r="L369" s="411">
        <v>47.299402068194922</v>
      </c>
      <c r="M369" s="411">
        <v>63</v>
      </c>
      <c r="N369" s="412">
        <v>2979.8623302962801</v>
      </c>
    </row>
    <row r="370" spans="1:14" ht="14.4" customHeight="1" x14ac:dyDescent="0.3">
      <c r="A370" s="407" t="s">
        <v>700</v>
      </c>
      <c r="B370" s="408" t="s">
        <v>3462</v>
      </c>
      <c r="C370" s="409" t="s">
        <v>701</v>
      </c>
      <c r="D370" s="410" t="s">
        <v>3480</v>
      </c>
      <c r="E370" s="409" t="s">
        <v>446</v>
      </c>
      <c r="F370" s="410" t="s">
        <v>3502</v>
      </c>
      <c r="G370" s="409" t="s">
        <v>606</v>
      </c>
      <c r="H370" s="409" t="s">
        <v>1562</v>
      </c>
      <c r="I370" s="409" t="s">
        <v>1563</v>
      </c>
      <c r="J370" s="409" t="s">
        <v>1564</v>
      </c>
      <c r="K370" s="409" t="s">
        <v>1565</v>
      </c>
      <c r="L370" s="411">
        <v>52.724999999999994</v>
      </c>
      <c r="M370" s="411">
        <v>4</v>
      </c>
      <c r="N370" s="412">
        <v>210.89999999999998</v>
      </c>
    </row>
    <row r="371" spans="1:14" ht="14.4" customHeight="1" x14ac:dyDescent="0.3">
      <c r="A371" s="407" t="s">
        <v>700</v>
      </c>
      <c r="B371" s="408" t="s">
        <v>3462</v>
      </c>
      <c r="C371" s="409" t="s">
        <v>701</v>
      </c>
      <c r="D371" s="410" t="s">
        <v>3480</v>
      </c>
      <c r="E371" s="409" t="s">
        <v>446</v>
      </c>
      <c r="F371" s="410" t="s">
        <v>3502</v>
      </c>
      <c r="G371" s="409" t="s">
        <v>606</v>
      </c>
      <c r="H371" s="409" t="s">
        <v>1566</v>
      </c>
      <c r="I371" s="409" t="s">
        <v>1567</v>
      </c>
      <c r="J371" s="409" t="s">
        <v>1568</v>
      </c>
      <c r="K371" s="409" t="s">
        <v>1569</v>
      </c>
      <c r="L371" s="411">
        <v>68.253364304711553</v>
      </c>
      <c r="M371" s="411">
        <v>39</v>
      </c>
      <c r="N371" s="412">
        <v>2661.8812078837504</v>
      </c>
    </row>
    <row r="372" spans="1:14" ht="14.4" customHeight="1" x14ac:dyDescent="0.3">
      <c r="A372" s="407" t="s">
        <v>700</v>
      </c>
      <c r="B372" s="408" t="s">
        <v>3462</v>
      </c>
      <c r="C372" s="409" t="s">
        <v>701</v>
      </c>
      <c r="D372" s="410" t="s">
        <v>3480</v>
      </c>
      <c r="E372" s="409" t="s">
        <v>446</v>
      </c>
      <c r="F372" s="410" t="s">
        <v>3502</v>
      </c>
      <c r="G372" s="409" t="s">
        <v>606</v>
      </c>
      <c r="H372" s="409" t="s">
        <v>1570</v>
      </c>
      <c r="I372" s="409" t="s">
        <v>1571</v>
      </c>
      <c r="J372" s="409" t="s">
        <v>1572</v>
      </c>
      <c r="K372" s="409" t="s">
        <v>1436</v>
      </c>
      <c r="L372" s="411">
        <v>76.36</v>
      </c>
      <c r="M372" s="411">
        <v>5</v>
      </c>
      <c r="N372" s="412">
        <v>381.8</v>
      </c>
    </row>
    <row r="373" spans="1:14" ht="14.4" customHeight="1" x14ac:dyDescent="0.3">
      <c r="A373" s="407" t="s">
        <v>700</v>
      </c>
      <c r="B373" s="408" t="s">
        <v>3462</v>
      </c>
      <c r="C373" s="409" t="s">
        <v>701</v>
      </c>
      <c r="D373" s="410" t="s">
        <v>3480</v>
      </c>
      <c r="E373" s="409" t="s">
        <v>446</v>
      </c>
      <c r="F373" s="410" t="s">
        <v>3502</v>
      </c>
      <c r="G373" s="409" t="s">
        <v>606</v>
      </c>
      <c r="H373" s="409" t="s">
        <v>1573</v>
      </c>
      <c r="I373" s="409" t="s">
        <v>1574</v>
      </c>
      <c r="J373" s="409" t="s">
        <v>1575</v>
      </c>
      <c r="K373" s="409" t="s">
        <v>1576</v>
      </c>
      <c r="L373" s="411">
        <v>49.319998982765718</v>
      </c>
      <c r="M373" s="411">
        <v>2</v>
      </c>
      <c r="N373" s="412">
        <v>98.639997965531435</v>
      </c>
    </row>
    <row r="374" spans="1:14" ht="14.4" customHeight="1" x14ac:dyDescent="0.3">
      <c r="A374" s="407" t="s">
        <v>700</v>
      </c>
      <c r="B374" s="408" t="s">
        <v>3462</v>
      </c>
      <c r="C374" s="409" t="s">
        <v>701</v>
      </c>
      <c r="D374" s="410" t="s">
        <v>3480</v>
      </c>
      <c r="E374" s="409" t="s">
        <v>446</v>
      </c>
      <c r="F374" s="410" t="s">
        <v>3502</v>
      </c>
      <c r="G374" s="409" t="s">
        <v>606</v>
      </c>
      <c r="H374" s="409" t="s">
        <v>1577</v>
      </c>
      <c r="I374" s="409" t="s">
        <v>1578</v>
      </c>
      <c r="J374" s="409" t="s">
        <v>1579</v>
      </c>
      <c r="K374" s="409" t="s">
        <v>1580</v>
      </c>
      <c r="L374" s="411">
        <v>81.650017439890362</v>
      </c>
      <c r="M374" s="411">
        <v>3</v>
      </c>
      <c r="N374" s="412">
        <v>244.95005231967107</v>
      </c>
    </row>
    <row r="375" spans="1:14" ht="14.4" customHeight="1" x14ac:dyDescent="0.3">
      <c r="A375" s="407" t="s">
        <v>700</v>
      </c>
      <c r="B375" s="408" t="s">
        <v>3462</v>
      </c>
      <c r="C375" s="409" t="s">
        <v>701</v>
      </c>
      <c r="D375" s="410" t="s">
        <v>3480</v>
      </c>
      <c r="E375" s="409" t="s">
        <v>446</v>
      </c>
      <c r="F375" s="410" t="s">
        <v>3502</v>
      </c>
      <c r="G375" s="409" t="s">
        <v>606</v>
      </c>
      <c r="H375" s="409" t="s">
        <v>1581</v>
      </c>
      <c r="I375" s="409" t="s">
        <v>1582</v>
      </c>
      <c r="J375" s="409" t="s">
        <v>1583</v>
      </c>
      <c r="K375" s="409" t="s">
        <v>1584</v>
      </c>
      <c r="L375" s="411">
        <v>36.248412198554355</v>
      </c>
      <c r="M375" s="411">
        <v>14</v>
      </c>
      <c r="N375" s="412">
        <v>507.47777077976093</v>
      </c>
    </row>
    <row r="376" spans="1:14" ht="14.4" customHeight="1" x14ac:dyDescent="0.3">
      <c r="A376" s="407" t="s">
        <v>700</v>
      </c>
      <c r="B376" s="408" t="s">
        <v>3462</v>
      </c>
      <c r="C376" s="409" t="s">
        <v>701</v>
      </c>
      <c r="D376" s="410" t="s">
        <v>3480</v>
      </c>
      <c r="E376" s="409" t="s">
        <v>446</v>
      </c>
      <c r="F376" s="410" t="s">
        <v>3502</v>
      </c>
      <c r="G376" s="409" t="s">
        <v>606</v>
      </c>
      <c r="H376" s="409" t="s">
        <v>1585</v>
      </c>
      <c r="I376" s="409" t="s">
        <v>1586</v>
      </c>
      <c r="J376" s="409" t="s">
        <v>1587</v>
      </c>
      <c r="K376" s="409" t="s">
        <v>1588</v>
      </c>
      <c r="L376" s="411">
        <v>74.45500633811325</v>
      </c>
      <c r="M376" s="411">
        <v>24</v>
      </c>
      <c r="N376" s="412">
        <v>1786.9201521147179</v>
      </c>
    </row>
    <row r="377" spans="1:14" ht="14.4" customHeight="1" x14ac:dyDescent="0.3">
      <c r="A377" s="407" t="s">
        <v>700</v>
      </c>
      <c r="B377" s="408" t="s">
        <v>3462</v>
      </c>
      <c r="C377" s="409" t="s">
        <v>701</v>
      </c>
      <c r="D377" s="410" t="s">
        <v>3480</v>
      </c>
      <c r="E377" s="409" t="s">
        <v>446</v>
      </c>
      <c r="F377" s="410" t="s">
        <v>3502</v>
      </c>
      <c r="G377" s="409" t="s">
        <v>606</v>
      </c>
      <c r="H377" s="409" t="s">
        <v>1589</v>
      </c>
      <c r="I377" s="409" t="s">
        <v>1590</v>
      </c>
      <c r="J377" s="409" t="s">
        <v>1591</v>
      </c>
      <c r="K377" s="409" t="s">
        <v>1592</v>
      </c>
      <c r="L377" s="411">
        <v>1135.4608011795842</v>
      </c>
      <c r="M377" s="411">
        <v>11</v>
      </c>
      <c r="N377" s="412">
        <v>12490.068812975425</v>
      </c>
    </row>
    <row r="378" spans="1:14" ht="14.4" customHeight="1" x14ac:dyDescent="0.3">
      <c r="A378" s="407" t="s">
        <v>700</v>
      </c>
      <c r="B378" s="408" t="s">
        <v>3462</v>
      </c>
      <c r="C378" s="409" t="s">
        <v>701</v>
      </c>
      <c r="D378" s="410" t="s">
        <v>3480</v>
      </c>
      <c r="E378" s="409" t="s">
        <v>446</v>
      </c>
      <c r="F378" s="410" t="s">
        <v>3502</v>
      </c>
      <c r="G378" s="409" t="s">
        <v>606</v>
      </c>
      <c r="H378" s="409" t="s">
        <v>1593</v>
      </c>
      <c r="I378" s="409" t="s">
        <v>1594</v>
      </c>
      <c r="J378" s="409" t="s">
        <v>1591</v>
      </c>
      <c r="K378" s="409" t="s">
        <v>1595</v>
      </c>
      <c r="L378" s="411">
        <v>1519.4381818181814</v>
      </c>
      <c r="M378" s="411">
        <v>11</v>
      </c>
      <c r="N378" s="412">
        <v>16713.819999999996</v>
      </c>
    </row>
    <row r="379" spans="1:14" ht="14.4" customHeight="1" x14ac:dyDescent="0.3">
      <c r="A379" s="407" t="s">
        <v>700</v>
      </c>
      <c r="B379" s="408" t="s">
        <v>3462</v>
      </c>
      <c r="C379" s="409" t="s">
        <v>701</v>
      </c>
      <c r="D379" s="410" t="s">
        <v>3480</v>
      </c>
      <c r="E379" s="409" t="s">
        <v>446</v>
      </c>
      <c r="F379" s="410" t="s">
        <v>3502</v>
      </c>
      <c r="G379" s="409" t="s">
        <v>606</v>
      </c>
      <c r="H379" s="409" t="s">
        <v>1596</v>
      </c>
      <c r="I379" s="409" t="s">
        <v>1597</v>
      </c>
      <c r="J379" s="409" t="s">
        <v>1591</v>
      </c>
      <c r="K379" s="409" t="s">
        <v>1598</v>
      </c>
      <c r="L379" s="411">
        <v>1895.7699999999998</v>
      </c>
      <c r="M379" s="411">
        <v>1</v>
      </c>
      <c r="N379" s="412">
        <v>1895.7699999999998</v>
      </c>
    </row>
    <row r="380" spans="1:14" ht="14.4" customHeight="1" x14ac:dyDescent="0.3">
      <c r="A380" s="407" t="s">
        <v>700</v>
      </c>
      <c r="B380" s="408" t="s">
        <v>3462</v>
      </c>
      <c r="C380" s="409" t="s">
        <v>701</v>
      </c>
      <c r="D380" s="410" t="s">
        <v>3480</v>
      </c>
      <c r="E380" s="409" t="s">
        <v>446</v>
      </c>
      <c r="F380" s="410" t="s">
        <v>3502</v>
      </c>
      <c r="G380" s="409" t="s">
        <v>606</v>
      </c>
      <c r="H380" s="409" t="s">
        <v>1599</v>
      </c>
      <c r="I380" s="409" t="s">
        <v>1600</v>
      </c>
      <c r="J380" s="409" t="s">
        <v>1506</v>
      </c>
      <c r="K380" s="409" t="s">
        <v>1601</v>
      </c>
      <c r="L380" s="411">
        <v>62.204999999999984</v>
      </c>
      <c r="M380" s="411">
        <v>2</v>
      </c>
      <c r="N380" s="412">
        <v>124.40999999999997</v>
      </c>
    </row>
    <row r="381" spans="1:14" ht="14.4" customHeight="1" x14ac:dyDescent="0.3">
      <c r="A381" s="407" t="s">
        <v>700</v>
      </c>
      <c r="B381" s="408" t="s">
        <v>3462</v>
      </c>
      <c r="C381" s="409" t="s">
        <v>701</v>
      </c>
      <c r="D381" s="410" t="s">
        <v>3480</v>
      </c>
      <c r="E381" s="409" t="s">
        <v>446</v>
      </c>
      <c r="F381" s="410" t="s">
        <v>3502</v>
      </c>
      <c r="G381" s="409" t="s">
        <v>606</v>
      </c>
      <c r="H381" s="409" t="s">
        <v>1602</v>
      </c>
      <c r="I381" s="409" t="s">
        <v>1602</v>
      </c>
      <c r="J381" s="409" t="s">
        <v>1603</v>
      </c>
      <c r="K381" s="409" t="s">
        <v>1604</v>
      </c>
      <c r="L381" s="411">
        <v>63.399729331722106</v>
      </c>
      <c r="M381" s="411">
        <v>1</v>
      </c>
      <c r="N381" s="412">
        <v>63.399729331722106</v>
      </c>
    </row>
    <row r="382" spans="1:14" ht="14.4" customHeight="1" x14ac:dyDescent="0.3">
      <c r="A382" s="407" t="s">
        <v>700</v>
      </c>
      <c r="B382" s="408" t="s">
        <v>3462</v>
      </c>
      <c r="C382" s="409" t="s">
        <v>701</v>
      </c>
      <c r="D382" s="410" t="s">
        <v>3480</v>
      </c>
      <c r="E382" s="409" t="s">
        <v>446</v>
      </c>
      <c r="F382" s="410" t="s">
        <v>3502</v>
      </c>
      <c r="G382" s="409" t="s">
        <v>606</v>
      </c>
      <c r="H382" s="409" t="s">
        <v>1605</v>
      </c>
      <c r="I382" s="409" t="s">
        <v>1606</v>
      </c>
      <c r="J382" s="409" t="s">
        <v>1607</v>
      </c>
      <c r="K382" s="409" t="s">
        <v>726</v>
      </c>
      <c r="L382" s="411">
        <v>47.053105098678188</v>
      </c>
      <c r="M382" s="411">
        <v>19</v>
      </c>
      <c r="N382" s="412">
        <v>894.00899687488561</v>
      </c>
    </row>
    <row r="383" spans="1:14" ht="14.4" customHeight="1" x14ac:dyDescent="0.3">
      <c r="A383" s="407" t="s">
        <v>700</v>
      </c>
      <c r="B383" s="408" t="s">
        <v>3462</v>
      </c>
      <c r="C383" s="409" t="s">
        <v>701</v>
      </c>
      <c r="D383" s="410" t="s">
        <v>3480</v>
      </c>
      <c r="E383" s="409" t="s">
        <v>446</v>
      </c>
      <c r="F383" s="410" t="s">
        <v>3502</v>
      </c>
      <c r="G383" s="409" t="s">
        <v>606</v>
      </c>
      <c r="H383" s="409" t="s">
        <v>1608</v>
      </c>
      <c r="I383" s="409" t="s">
        <v>1608</v>
      </c>
      <c r="J383" s="409" t="s">
        <v>1609</v>
      </c>
      <c r="K383" s="409" t="s">
        <v>1119</v>
      </c>
      <c r="L383" s="411">
        <v>138.76911365417661</v>
      </c>
      <c r="M383" s="411">
        <v>1</v>
      </c>
      <c r="N383" s="412">
        <v>138.76911365417661</v>
      </c>
    </row>
    <row r="384" spans="1:14" ht="14.4" customHeight="1" x14ac:dyDescent="0.3">
      <c r="A384" s="407" t="s">
        <v>700</v>
      </c>
      <c r="B384" s="408" t="s">
        <v>3462</v>
      </c>
      <c r="C384" s="409" t="s">
        <v>701</v>
      </c>
      <c r="D384" s="410" t="s">
        <v>3480</v>
      </c>
      <c r="E384" s="409" t="s">
        <v>446</v>
      </c>
      <c r="F384" s="410" t="s">
        <v>3502</v>
      </c>
      <c r="G384" s="409" t="s">
        <v>606</v>
      </c>
      <c r="H384" s="409" t="s">
        <v>1610</v>
      </c>
      <c r="I384" s="409" t="s">
        <v>1611</v>
      </c>
      <c r="J384" s="409" t="s">
        <v>1612</v>
      </c>
      <c r="K384" s="409" t="s">
        <v>1613</v>
      </c>
      <c r="L384" s="411">
        <v>91.639842524882837</v>
      </c>
      <c r="M384" s="411">
        <v>20</v>
      </c>
      <c r="N384" s="412">
        <v>1832.7968504976568</v>
      </c>
    </row>
    <row r="385" spans="1:14" ht="14.4" customHeight="1" x14ac:dyDescent="0.3">
      <c r="A385" s="407" t="s">
        <v>700</v>
      </c>
      <c r="B385" s="408" t="s">
        <v>3462</v>
      </c>
      <c r="C385" s="409" t="s">
        <v>701</v>
      </c>
      <c r="D385" s="410" t="s">
        <v>3480</v>
      </c>
      <c r="E385" s="409" t="s">
        <v>446</v>
      </c>
      <c r="F385" s="410" t="s">
        <v>3502</v>
      </c>
      <c r="G385" s="409" t="s">
        <v>606</v>
      </c>
      <c r="H385" s="409" t="s">
        <v>1614</v>
      </c>
      <c r="I385" s="409" t="s">
        <v>1615</v>
      </c>
      <c r="J385" s="409" t="s">
        <v>1616</v>
      </c>
      <c r="K385" s="409" t="s">
        <v>1617</v>
      </c>
      <c r="L385" s="411">
        <v>298.21500000000003</v>
      </c>
      <c r="M385" s="411">
        <v>4</v>
      </c>
      <c r="N385" s="412">
        <v>1192.8600000000001</v>
      </c>
    </row>
    <row r="386" spans="1:14" ht="14.4" customHeight="1" x14ac:dyDescent="0.3">
      <c r="A386" s="407" t="s">
        <v>700</v>
      </c>
      <c r="B386" s="408" t="s">
        <v>3462</v>
      </c>
      <c r="C386" s="409" t="s">
        <v>701</v>
      </c>
      <c r="D386" s="410" t="s">
        <v>3480</v>
      </c>
      <c r="E386" s="409" t="s">
        <v>446</v>
      </c>
      <c r="F386" s="410" t="s">
        <v>3502</v>
      </c>
      <c r="G386" s="409" t="s">
        <v>606</v>
      </c>
      <c r="H386" s="409" t="s">
        <v>1618</v>
      </c>
      <c r="I386" s="409" t="s">
        <v>1619</v>
      </c>
      <c r="J386" s="409" t="s">
        <v>1620</v>
      </c>
      <c r="K386" s="409" t="s">
        <v>1621</v>
      </c>
      <c r="L386" s="411">
        <v>138.67615879280461</v>
      </c>
      <c r="M386" s="411">
        <v>6</v>
      </c>
      <c r="N386" s="412">
        <v>832.05695275682774</v>
      </c>
    </row>
    <row r="387" spans="1:14" ht="14.4" customHeight="1" x14ac:dyDescent="0.3">
      <c r="A387" s="407" t="s">
        <v>700</v>
      </c>
      <c r="B387" s="408" t="s">
        <v>3462</v>
      </c>
      <c r="C387" s="409" t="s">
        <v>701</v>
      </c>
      <c r="D387" s="410" t="s">
        <v>3480</v>
      </c>
      <c r="E387" s="409" t="s">
        <v>446</v>
      </c>
      <c r="F387" s="410" t="s">
        <v>3502</v>
      </c>
      <c r="G387" s="409" t="s">
        <v>606</v>
      </c>
      <c r="H387" s="409" t="s">
        <v>1622</v>
      </c>
      <c r="I387" s="409" t="s">
        <v>1623</v>
      </c>
      <c r="J387" s="409" t="s">
        <v>1624</v>
      </c>
      <c r="K387" s="409" t="s">
        <v>1625</v>
      </c>
      <c r="L387" s="411">
        <v>1149.425</v>
      </c>
      <c r="M387" s="411">
        <v>1</v>
      </c>
      <c r="N387" s="412">
        <v>1149.425</v>
      </c>
    </row>
    <row r="388" spans="1:14" ht="14.4" customHeight="1" x14ac:dyDescent="0.3">
      <c r="A388" s="407" t="s">
        <v>700</v>
      </c>
      <c r="B388" s="408" t="s">
        <v>3462</v>
      </c>
      <c r="C388" s="409" t="s">
        <v>701</v>
      </c>
      <c r="D388" s="410" t="s">
        <v>3480</v>
      </c>
      <c r="E388" s="409" t="s">
        <v>446</v>
      </c>
      <c r="F388" s="410" t="s">
        <v>3502</v>
      </c>
      <c r="G388" s="409" t="s">
        <v>606</v>
      </c>
      <c r="H388" s="409" t="s">
        <v>1626</v>
      </c>
      <c r="I388" s="409" t="s">
        <v>1627</v>
      </c>
      <c r="J388" s="409" t="s">
        <v>1628</v>
      </c>
      <c r="K388" s="409" t="s">
        <v>1310</v>
      </c>
      <c r="L388" s="411">
        <v>86.54616169105806</v>
      </c>
      <c r="M388" s="411">
        <v>11</v>
      </c>
      <c r="N388" s="412">
        <v>952.00777860163873</v>
      </c>
    </row>
    <row r="389" spans="1:14" ht="14.4" customHeight="1" x14ac:dyDescent="0.3">
      <c r="A389" s="407" t="s">
        <v>700</v>
      </c>
      <c r="B389" s="408" t="s">
        <v>3462</v>
      </c>
      <c r="C389" s="409" t="s">
        <v>701</v>
      </c>
      <c r="D389" s="410" t="s">
        <v>3480</v>
      </c>
      <c r="E389" s="409" t="s">
        <v>446</v>
      </c>
      <c r="F389" s="410" t="s">
        <v>3502</v>
      </c>
      <c r="G389" s="409" t="s">
        <v>606</v>
      </c>
      <c r="H389" s="409" t="s">
        <v>1629</v>
      </c>
      <c r="I389" s="409" t="s">
        <v>1630</v>
      </c>
      <c r="J389" s="409" t="s">
        <v>1628</v>
      </c>
      <c r="K389" s="409" t="s">
        <v>1631</v>
      </c>
      <c r="L389" s="411">
        <v>222.20999999999998</v>
      </c>
      <c r="M389" s="411">
        <v>5</v>
      </c>
      <c r="N389" s="412">
        <v>1111.05</v>
      </c>
    </row>
    <row r="390" spans="1:14" ht="14.4" customHeight="1" x14ac:dyDescent="0.3">
      <c r="A390" s="407" t="s">
        <v>700</v>
      </c>
      <c r="B390" s="408" t="s">
        <v>3462</v>
      </c>
      <c r="C390" s="409" t="s">
        <v>701</v>
      </c>
      <c r="D390" s="410" t="s">
        <v>3480</v>
      </c>
      <c r="E390" s="409" t="s">
        <v>446</v>
      </c>
      <c r="F390" s="410" t="s">
        <v>3502</v>
      </c>
      <c r="G390" s="409" t="s">
        <v>606</v>
      </c>
      <c r="H390" s="409" t="s">
        <v>1632</v>
      </c>
      <c r="I390" s="409" t="s">
        <v>1633</v>
      </c>
      <c r="J390" s="409" t="s">
        <v>1517</v>
      </c>
      <c r="K390" s="409" t="s">
        <v>1634</v>
      </c>
      <c r="L390" s="411">
        <v>129.89377817774493</v>
      </c>
      <c r="M390" s="411">
        <v>122</v>
      </c>
      <c r="N390" s="412">
        <v>15847.040937684882</v>
      </c>
    </row>
    <row r="391" spans="1:14" ht="14.4" customHeight="1" x14ac:dyDescent="0.3">
      <c r="A391" s="407" t="s">
        <v>700</v>
      </c>
      <c r="B391" s="408" t="s">
        <v>3462</v>
      </c>
      <c r="C391" s="409" t="s">
        <v>701</v>
      </c>
      <c r="D391" s="410" t="s">
        <v>3480</v>
      </c>
      <c r="E391" s="409" t="s">
        <v>446</v>
      </c>
      <c r="F391" s="410" t="s">
        <v>3502</v>
      </c>
      <c r="G391" s="409" t="s">
        <v>606</v>
      </c>
      <c r="H391" s="409" t="s">
        <v>1635</v>
      </c>
      <c r="I391" s="409" t="s">
        <v>1636</v>
      </c>
      <c r="J391" s="409" t="s">
        <v>1637</v>
      </c>
      <c r="K391" s="409" t="s">
        <v>1076</v>
      </c>
      <c r="L391" s="411">
        <v>132.05599999999998</v>
      </c>
      <c r="M391" s="411">
        <v>5</v>
      </c>
      <c r="N391" s="412">
        <v>660.28</v>
      </c>
    </row>
    <row r="392" spans="1:14" ht="14.4" customHeight="1" x14ac:dyDescent="0.3">
      <c r="A392" s="407" t="s">
        <v>700</v>
      </c>
      <c r="B392" s="408" t="s">
        <v>3462</v>
      </c>
      <c r="C392" s="409" t="s">
        <v>701</v>
      </c>
      <c r="D392" s="410" t="s">
        <v>3480</v>
      </c>
      <c r="E392" s="409" t="s">
        <v>446</v>
      </c>
      <c r="F392" s="410" t="s">
        <v>3502</v>
      </c>
      <c r="G392" s="409" t="s">
        <v>606</v>
      </c>
      <c r="H392" s="409" t="s">
        <v>1638</v>
      </c>
      <c r="I392" s="409" t="s">
        <v>1639</v>
      </c>
      <c r="J392" s="409" t="s">
        <v>1640</v>
      </c>
      <c r="K392" s="409" t="s">
        <v>1641</v>
      </c>
      <c r="L392" s="411">
        <v>352.66</v>
      </c>
      <c r="M392" s="411">
        <v>1</v>
      </c>
      <c r="N392" s="412">
        <v>352.66</v>
      </c>
    </row>
    <row r="393" spans="1:14" ht="14.4" customHeight="1" x14ac:dyDescent="0.3">
      <c r="A393" s="407" t="s">
        <v>700</v>
      </c>
      <c r="B393" s="408" t="s">
        <v>3462</v>
      </c>
      <c r="C393" s="409" t="s">
        <v>701</v>
      </c>
      <c r="D393" s="410" t="s">
        <v>3480</v>
      </c>
      <c r="E393" s="409" t="s">
        <v>446</v>
      </c>
      <c r="F393" s="410" t="s">
        <v>3502</v>
      </c>
      <c r="G393" s="409" t="s">
        <v>606</v>
      </c>
      <c r="H393" s="409" t="s">
        <v>1642</v>
      </c>
      <c r="I393" s="409" t="s">
        <v>1643</v>
      </c>
      <c r="J393" s="409" t="s">
        <v>1644</v>
      </c>
      <c r="K393" s="409" t="s">
        <v>1645</v>
      </c>
      <c r="L393" s="411">
        <v>29.304917760344516</v>
      </c>
      <c r="M393" s="411">
        <v>4</v>
      </c>
      <c r="N393" s="412">
        <v>117.21967104137806</v>
      </c>
    </row>
    <row r="394" spans="1:14" ht="14.4" customHeight="1" x14ac:dyDescent="0.3">
      <c r="A394" s="407" t="s">
        <v>700</v>
      </c>
      <c r="B394" s="408" t="s">
        <v>3462</v>
      </c>
      <c r="C394" s="409" t="s">
        <v>701</v>
      </c>
      <c r="D394" s="410" t="s">
        <v>3480</v>
      </c>
      <c r="E394" s="409" t="s">
        <v>446</v>
      </c>
      <c r="F394" s="410" t="s">
        <v>3502</v>
      </c>
      <c r="G394" s="409" t="s">
        <v>606</v>
      </c>
      <c r="H394" s="409" t="s">
        <v>1646</v>
      </c>
      <c r="I394" s="409" t="s">
        <v>1647</v>
      </c>
      <c r="J394" s="409" t="s">
        <v>1648</v>
      </c>
      <c r="K394" s="409" t="s">
        <v>1649</v>
      </c>
      <c r="L394" s="411">
        <v>23.105965813036494</v>
      </c>
      <c r="M394" s="411">
        <v>5</v>
      </c>
      <c r="N394" s="412">
        <v>115.52982906518247</v>
      </c>
    </row>
    <row r="395" spans="1:14" ht="14.4" customHeight="1" x14ac:dyDescent="0.3">
      <c r="A395" s="407" t="s">
        <v>700</v>
      </c>
      <c r="B395" s="408" t="s">
        <v>3462</v>
      </c>
      <c r="C395" s="409" t="s">
        <v>701</v>
      </c>
      <c r="D395" s="410" t="s">
        <v>3480</v>
      </c>
      <c r="E395" s="409" t="s">
        <v>446</v>
      </c>
      <c r="F395" s="410" t="s">
        <v>3502</v>
      </c>
      <c r="G395" s="409" t="s">
        <v>606</v>
      </c>
      <c r="H395" s="409" t="s">
        <v>1650</v>
      </c>
      <c r="I395" s="409" t="s">
        <v>1651</v>
      </c>
      <c r="J395" s="409" t="s">
        <v>1652</v>
      </c>
      <c r="K395" s="409" t="s">
        <v>1653</v>
      </c>
      <c r="L395" s="411">
        <v>24.946000000000005</v>
      </c>
      <c r="M395" s="411">
        <v>5</v>
      </c>
      <c r="N395" s="412">
        <v>124.73000000000003</v>
      </c>
    </row>
    <row r="396" spans="1:14" ht="14.4" customHeight="1" x14ac:dyDescent="0.3">
      <c r="A396" s="407" t="s">
        <v>700</v>
      </c>
      <c r="B396" s="408" t="s">
        <v>3462</v>
      </c>
      <c r="C396" s="409" t="s">
        <v>701</v>
      </c>
      <c r="D396" s="410" t="s">
        <v>3480</v>
      </c>
      <c r="E396" s="409" t="s">
        <v>446</v>
      </c>
      <c r="F396" s="410" t="s">
        <v>3502</v>
      </c>
      <c r="G396" s="409" t="s">
        <v>606</v>
      </c>
      <c r="H396" s="409" t="s">
        <v>1654</v>
      </c>
      <c r="I396" s="409" t="s">
        <v>1655</v>
      </c>
      <c r="J396" s="409" t="s">
        <v>1656</v>
      </c>
      <c r="K396" s="409" t="s">
        <v>1657</v>
      </c>
      <c r="L396" s="411">
        <v>49.539886042768458</v>
      </c>
      <c r="M396" s="411">
        <v>10</v>
      </c>
      <c r="N396" s="412">
        <v>495.39886042768455</v>
      </c>
    </row>
    <row r="397" spans="1:14" ht="14.4" customHeight="1" x14ac:dyDescent="0.3">
      <c r="A397" s="407" t="s">
        <v>700</v>
      </c>
      <c r="B397" s="408" t="s">
        <v>3462</v>
      </c>
      <c r="C397" s="409" t="s">
        <v>701</v>
      </c>
      <c r="D397" s="410" t="s">
        <v>3480</v>
      </c>
      <c r="E397" s="409" t="s">
        <v>446</v>
      </c>
      <c r="F397" s="410" t="s">
        <v>3502</v>
      </c>
      <c r="G397" s="409" t="s">
        <v>606</v>
      </c>
      <c r="H397" s="409" t="s">
        <v>1658</v>
      </c>
      <c r="I397" s="409" t="s">
        <v>1659</v>
      </c>
      <c r="J397" s="409" t="s">
        <v>1660</v>
      </c>
      <c r="K397" s="409" t="s">
        <v>1661</v>
      </c>
      <c r="L397" s="411">
        <v>467.98110499235929</v>
      </c>
      <c r="M397" s="411">
        <v>10</v>
      </c>
      <c r="N397" s="412">
        <v>4679.8110499235927</v>
      </c>
    </row>
    <row r="398" spans="1:14" ht="14.4" customHeight="1" x14ac:dyDescent="0.3">
      <c r="A398" s="407" t="s">
        <v>700</v>
      </c>
      <c r="B398" s="408" t="s">
        <v>3462</v>
      </c>
      <c r="C398" s="409" t="s">
        <v>701</v>
      </c>
      <c r="D398" s="410" t="s">
        <v>3480</v>
      </c>
      <c r="E398" s="409" t="s">
        <v>446</v>
      </c>
      <c r="F398" s="410" t="s">
        <v>3502</v>
      </c>
      <c r="G398" s="409" t="s">
        <v>606</v>
      </c>
      <c r="H398" s="409" t="s">
        <v>1662</v>
      </c>
      <c r="I398" s="409" t="s">
        <v>1663</v>
      </c>
      <c r="J398" s="409" t="s">
        <v>1664</v>
      </c>
      <c r="K398" s="409" t="s">
        <v>1665</v>
      </c>
      <c r="L398" s="411">
        <v>48.942251598813208</v>
      </c>
      <c r="M398" s="411">
        <v>9</v>
      </c>
      <c r="N398" s="412">
        <v>440.48026438931885</v>
      </c>
    </row>
    <row r="399" spans="1:14" ht="14.4" customHeight="1" x14ac:dyDescent="0.3">
      <c r="A399" s="407" t="s">
        <v>700</v>
      </c>
      <c r="B399" s="408" t="s">
        <v>3462</v>
      </c>
      <c r="C399" s="409" t="s">
        <v>701</v>
      </c>
      <c r="D399" s="410" t="s">
        <v>3480</v>
      </c>
      <c r="E399" s="409" t="s">
        <v>446</v>
      </c>
      <c r="F399" s="410" t="s">
        <v>3502</v>
      </c>
      <c r="G399" s="409" t="s">
        <v>606</v>
      </c>
      <c r="H399" s="409" t="s">
        <v>1666</v>
      </c>
      <c r="I399" s="409" t="s">
        <v>1667</v>
      </c>
      <c r="J399" s="409" t="s">
        <v>1668</v>
      </c>
      <c r="K399" s="409" t="s">
        <v>1669</v>
      </c>
      <c r="L399" s="411">
        <v>71.824508754156085</v>
      </c>
      <c r="M399" s="411">
        <v>9</v>
      </c>
      <c r="N399" s="412">
        <v>646.42057878740479</v>
      </c>
    </row>
    <row r="400" spans="1:14" ht="14.4" customHeight="1" x14ac:dyDescent="0.3">
      <c r="A400" s="407" t="s">
        <v>700</v>
      </c>
      <c r="B400" s="408" t="s">
        <v>3462</v>
      </c>
      <c r="C400" s="409" t="s">
        <v>701</v>
      </c>
      <c r="D400" s="410" t="s">
        <v>3480</v>
      </c>
      <c r="E400" s="409" t="s">
        <v>446</v>
      </c>
      <c r="F400" s="410" t="s">
        <v>3502</v>
      </c>
      <c r="G400" s="409" t="s">
        <v>606</v>
      </c>
      <c r="H400" s="409" t="s">
        <v>1670</v>
      </c>
      <c r="I400" s="409" t="s">
        <v>1671</v>
      </c>
      <c r="J400" s="409" t="s">
        <v>1524</v>
      </c>
      <c r="K400" s="409" t="s">
        <v>1672</v>
      </c>
      <c r="L400" s="411">
        <v>300.20999999999998</v>
      </c>
      <c r="M400" s="411">
        <v>2</v>
      </c>
      <c r="N400" s="412">
        <v>600.41999999999996</v>
      </c>
    </row>
    <row r="401" spans="1:14" ht="14.4" customHeight="1" x14ac:dyDescent="0.3">
      <c r="A401" s="407" t="s">
        <v>700</v>
      </c>
      <c r="B401" s="408" t="s">
        <v>3462</v>
      </c>
      <c r="C401" s="409" t="s">
        <v>701</v>
      </c>
      <c r="D401" s="410" t="s">
        <v>3480</v>
      </c>
      <c r="E401" s="409" t="s">
        <v>446</v>
      </c>
      <c r="F401" s="410" t="s">
        <v>3502</v>
      </c>
      <c r="G401" s="409" t="s">
        <v>606</v>
      </c>
      <c r="H401" s="409" t="s">
        <v>1673</v>
      </c>
      <c r="I401" s="409" t="s">
        <v>1674</v>
      </c>
      <c r="J401" s="409" t="s">
        <v>1675</v>
      </c>
      <c r="K401" s="409" t="s">
        <v>1676</v>
      </c>
      <c r="L401" s="411">
        <v>67.83</v>
      </c>
      <c r="M401" s="411">
        <v>4</v>
      </c>
      <c r="N401" s="412">
        <v>271.32</v>
      </c>
    </row>
    <row r="402" spans="1:14" ht="14.4" customHeight="1" x14ac:dyDescent="0.3">
      <c r="A402" s="407" t="s">
        <v>700</v>
      </c>
      <c r="B402" s="408" t="s">
        <v>3462</v>
      </c>
      <c r="C402" s="409" t="s">
        <v>701</v>
      </c>
      <c r="D402" s="410" t="s">
        <v>3480</v>
      </c>
      <c r="E402" s="409" t="s">
        <v>446</v>
      </c>
      <c r="F402" s="410" t="s">
        <v>3502</v>
      </c>
      <c r="G402" s="409" t="s">
        <v>606</v>
      </c>
      <c r="H402" s="409" t="s">
        <v>1677</v>
      </c>
      <c r="I402" s="409" t="s">
        <v>1677</v>
      </c>
      <c r="J402" s="409" t="s">
        <v>1678</v>
      </c>
      <c r="K402" s="409" t="s">
        <v>716</v>
      </c>
      <c r="L402" s="411">
        <v>82.467553989956002</v>
      </c>
      <c r="M402" s="411">
        <v>9</v>
      </c>
      <c r="N402" s="412">
        <v>742.20798590960408</v>
      </c>
    </row>
    <row r="403" spans="1:14" ht="14.4" customHeight="1" x14ac:dyDescent="0.3">
      <c r="A403" s="407" t="s">
        <v>700</v>
      </c>
      <c r="B403" s="408" t="s">
        <v>3462</v>
      </c>
      <c r="C403" s="409" t="s">
        <v>701</v>
      </c>
      <c r="D403" s="410" t="s">
        <v>3480</v>
      </c>
      <c r="E403" s="409" t="s">
        <v>446</v>
      </c>
      <c r="F403" s="410" t="s">
        <v>3502</v>
      </c>
      <c r="G403" s="409" t="s">
        <v>606</v>
      </c>
      <c r="H403" s="409" t="s">
        <v>1679</v>
      </c>
      <c r="I403" s="409" t="s">
        <v>1680</v>
      </c>
      <c r="J403" s="409" t="s">
        <v>1681</v>
      </c>
      <c r="K403" s="409" t="s">
        <v>1682</v>
      </c>
      <c r="L403" s="411">
        <v>64.523202108521673</v>
      </c>
      <c r="M403" s="411">
        <v>3</v>
      </c>
      <c r="N403" s="412">
        <v>193.56960632556502</v>
      </c>
    </row>
    <row r="404" spans="1:14" ht="14.4" customHeight="1" x14ac:dyDescent="0.3">
      <c r="A404" s="407" t="s">
        <v>700</v>
      </c>
      <c r="B404" s="408" t="s">
        <v>3462</v>
      </c>
      <c r="C404" s="409" t="s">
        <v>701</v>
      </c>
      <c r="D404" s="410" t="s">
        <v>3480</v>
      </c>
      <c r="E404" s="409" t="s">
        <v>446</v>
      </c>
      <c r="F404" s="410" t="s">
        <v>3502</v>
      </c>
      <c r="G404" s="409" t="s">
        <v>606</v>
      </c>
      <c r="H404" s="409" t="s">
        <v>1683</v>
      </c>
      <c r="I404" s="409" t="s">
        <v>1684</v>
      </c>
      <c r="J404" s="409" t="s">
        <v>1685</v>
      </c>
      <c r="K404" s="409" t="s">
        <v>1686</v>
      </c>
      <c r="L404" s="411">
        <v>140.50607073241358</v>
      </c>
      <c r="M404" s="411">
        <v>41</v>
      </c>
      <c r="N404" s="412">
        <v>5760.7489000289561</v>
      </c>
    </row>
    <row r="405" spans="1:14" ht="14.4" customHeight="1" x14ac:dyDescent="0.3">
      <c r="A405" s="407" t="s">
        <v>700</v>
      </c>
      <c r="B405" s="408" t="s">
        <v>3462</v>
      </c>
      <c r="C405" s="409" t="s">
        <v>701</v>
      </c>
      <c r="D405" s="410" t="s">
        <v>3480</v>
      </c>
      <c r="E405" s="409" t="s">
        <v>446</v>
      </c>
      <c r="F405" s="410" t="s">
        <v>3502</v>
      </c>
      <c r="G405" s="409" t="s">
        <v>606</v>
      </c>
      <c r="H405" s="409" t="s">
        <v>1687</v>
      </c>
      <c r="I405" s="409" t="s">
        <v>1688</v>
      </c>
      <c r="J405" s="409" t="s">
        <v>1689</v>
      </c>
      <c r="K405" s="409" t="s">
        <v>1690</v>
      </c>
      <c r="L405" s="411">
        <v>470.64003764180865</v>
      </c>
      <c r="M405" s="411">
        <v>4</v>
      </c>
      <c r="N405" s="412">
        <v>1882.5601505672346</v>
      </c>
    </row>
    <row r="406" spans="1:14" ht="14.4" customHeight="1" x14ac:dyDescent="0.3">
      <c r="A406" s="407" t="s">
        <v>700</v>
      </c>
      <c r="B406" s="408" t="s">
        <v>3462</v>
      </c>
      <c r="C406" s="409" t="s">
        <v>701</v>
      </c>
      <c r="D406" s="410" t="s">
        <v>3480</v>
      </c>
      <c r="E406" s="409" t="s">
        <v>446</v>
      </c>
      <c r="F406" s="410" t="s">
        <v>3502</v>
      </c>
      <c r="G406" s="409" t="s">
        <v>606</v>
      </c>
      <c r="H406" s="409" t="s">
        <v>1691</v>
      </c>
      <c r="I406" s="409" t="s">
        <v>1692</v>
      </c>
      <c r="J406" s="409" t="s">
        <v>1620</v>
      </c>
      <c r="K406" s="409" t="s">
        <v>1693</v>
      </c>
      <c r="L406" s="411">
        <v>112.26999999999998</v>
      </c>
      <c r="M406" s="411">
        <v>1</v>
      </c>
      <c r="N406" s="412">
        <v>112.26999999999998</v>
      </c>
    </row>
    <row r="407" spans="1:14" ht="14.4" customHeight="1" x14ac:dyDescent="0.3">
      <c r="A407" s="407" t="s">
        <v>700</v>
      </c>
      <c r="B407" s="408" t="s">
        <v>3462</v>
      </c>
      <c r="C407" s="409" t="s">
        <v>701</v>
      </c>
      <c r="D407" s="410" t="s">
        <v>3480</v>
      </c>
      <c r="E407" s="409" t="s">
        <v>446</v>
      </c>
      <c r="F407" s="410" t="s">
        <v>3502</v>
      </c>
      <c r="G407" s="409" t="s">
        <v>606</v>
      </c>
      <c r="H407" s="409" t="s">
        <v>1694</v>
      </c>
      <c r="I407" s="409" t="s">
        <v>1695</v>
      </c>
      <c r="J407" s="409" t="s">
        <v>1696</v>
      </c>
      <c r="K407" s="409" t="s">
        <v>1468</v>
      </c>
      <c r="L407" s="411">
        <v>335.61901792356213</v>
      </c>
      <c r="M407" s="411">
        <v>2</v>
      </c>
      <c r="N407" s="412">
        <v>671.23803584712425</v>
      </c>
    </row>
    <row r="408" spans="1:14" ht="14.4" customHeight="1" x14ac:dyDescent="0.3">
      <c r="A408" s="407" t="s">
        <v>700</v>
      </c>
      <c r="B408" s="408" t="s">
        <v>3462</v>
      </c>
      <c r="C408" s="409" t="s">
        <v>701</v>
      </c>
      <c r="D408" s="410" t="s">
        <v>3480</v>
      </c>
      <c r="E408" s="409" t="s">
        <v>446</v>
      </c>
      <c r="F408" s="410" t="s">
        <v>3502</v>
      </c>
      <c r="G408" s="409" t="s">
        <v>606</v>
      </c>
      <c r="H408" s="409" t="s">
        <v>1697</v>
      </c>
      <c r="I408" s="409" t="s">
        <v>1698</v>
      </c>
      <c r="J408" s="409" t="s">
        <v>1699</v>
      </c>
      <c r="K408" s="409" t="s">
        <v>1700</v>
      </c>
      <c r="L408" s="411">
        <v>39.73497606252802</v>
      </c>
      <c r="M408" s="411">
        <v>16</v>
      </c>
      <c r="N408" s="412">
        <v>635.75961700044832</v>
      </c>
    </row>
    <row r="409" spans="1:14" ht="14.4" customHeight="1" x14ac:dyDescent="0.3">
      <c r="A409" s="407" t="s">
        <v>700</v>
      </c>
      <c r="B409" s="408" t="s">
        <v>3462</v>
      </c>
      <c r="C409" s="409" t="s">
        <v>701</v>
      </c>
      <c r="D409" s="410" t="s">
        <v>3480</v>
      </c>
      <c r="E409" s="409" t="s">
        <v>446</v>
      </c>
      <c r="F409" s="410" t="s">
        <v>3502</v>
      </c>
      <c r="G409" s="409" t="s">
        <v>606</v>
      </c>
      <c r="H409" s="409" t="s">
        <v>1701</v>
      </c>
      <c r="I409" s="409" t="s">
        <v>1702</v>
      </c>
      <c r="J409" s="409" t="s">
        <v>1703</v>
      </c>
      <c r="K409" s="409" t="s">
        <v>1704</v>
      </c>
      <c r="L409" s="411">
        <v>204.00285990868198</v>
      </c>
      <c r="M409" s="411">
        <v>7</v>
      </c>
      <c r="N409" s="412">
        <v>1428.0200193607739</v>
      </c>
    </row>
    <row r="410" spans="1:14" ht="14.4" customHeight="1" x14ac:dyDescent="0.3">
      <c r="A410" s="407" t="s">
        <v>700</v>
      </c>
      <c r="B410" s="408" t="s">
        <v>3462</v>
      </c>
      <c r="C410" s="409" t="s">
        <v>701</v>
      </c>
      <c r="D410" s="410" t="s">
        <v>3480</v>
      </c>
      <c r="E410" s="409" t="s">
        <v>446</v>
      </c>
      <c r="F410" s="410" t="s">
        <v>3502</v>
      </c>
      <c r="G410" s="409" t="s">
        <v>606</v>
      </c>
      <c r="H410" s="409" t="s">
        <v>1705</v>
      </c>
      <c r="I410" s="409" t="s">
        <v>1706</v>
      </c>
      <c r="J410" s="409" t="s">
        <v>1506</v>
      </c>
      <c r="K410" s="409" t="s">
        <v>1707</v>
      </c>
      <c r="L410" s="411">
        <v>155.5200000000001</v>
      </c>
      <c r="M410" s="411">
        <v>1</v>
      </c>
      <c r="N410" s="412">
        <v>155.5200000000001</v>
      </c>
    </row>
    <row r="411" spans="1:14" ht="14.4" customHeight="1" x14ac:dyDescent="0.3">
      <c r="A411" s="407" t="s">
        <v>700</v>
      </c>
      <c r="B411" s="408" t="s">
        <v>3462</v>
      </c>
      <c r="C411" s="409" t="s">
        <v>701</v>
      </c>
      <c r="D411" s="410" t="s">
        <v>3480</v>
      </c>
      <c r="E411" s="409" t="s">
        <v>446</v>
      </c>
      <c r="F411" s="410" t="s">
        <v>3502</v>
      </c>
      <c r="G411" s="409" t="s">
        <v>606</v>
      </c>
      <c r="H411" s="409" t="s">
        <v>1708</v>
      </c>
      <c r="I411" s="409" t="s">
        <v>1709</v>
      </c>
      <c r="J411" s="409" t="s">
        <v>1710</v>
      </c>
      <c r="K411" s="409" t="s">
        <v>1711</v>
      </c>
      <c r="L411" s="411">
        <v>628.5960172459678</v>
      </c>
      <c r="M411" s="411">
        <v>1</v>
      </c>
      <c r="N411" s="412">
        <v>628.5960172459678</v>
      </c>
    </row>
    <row r="412" spans="1:14" ht="14.4" customHeight="1" x14ac:dyDescent="0.3">
      <c r="A412" s="407" t="s">
        <v>700</v>
      </c>
      <c r="B412" s="408" t="s">
        <v>3462</v>
      </c>
      <c r="C412" s="409" t="s">
        <v>701</v>
      </c>
      <c r="D412" s="410" t="s">
        <v>3480</v>
      </c>
      <c r="E412" s="409" t="s">
        <v>446</v>
      </c>
      <c r="F412" s="410" t="s">
        <v>3502</v>
      </c>
      <c r="G412" s="409" t="s">
        <v>606</v>
      </c>
      <c r="H412" s="409" t="s">
        <v>1712</v>
      </c>
      <c r="I412" s="409" t="s">
        <v>1713</v>
      </c>
      <c r="J412" s="409" t="s">
        <v>1543</v>
      </c>
      <c r="K412" s="409" t="s">
        <v>1714</v>
      </c>
      <c r="L412" s="411">
        <v>301.98647844831481</v>
      </c>
      <c r="M412" s="411">
        <v>53</v>
      </c>
      <c r="N412" s="412">
        <v>16005.283357760685</v>
      </c>
    </row>
    <row r="413" spans="1:14" ht="14.4" customHeight="1" x14ac:dyDescent="0.3">
      <c r="A413" s="407" t="s">
        <v>700</v>
      </c>
      <c r="B413" s="408" t="s">
        <v>3462</v>
      </c>
      <c r="C413" s="409" t="s">
        <v>701</v>
      </c>
      <c r="D413" s="410" t="s">
        <v>3480</v>
      </c>
      <c r="E413" s="409" t="s">
        <v>446</v>
      </c>
      <c r="F413" s="410" t="s">
        <v>3502</v>
      </c>
      <c r="G413" s="409" t="s">
        <v>606</v>
      </c>
      <c r="H413" s="409" t="s">
        <v>1715</v>
      </c>
      <c r="I413" s="409" t="s">
        <v>1716</v>
      </c>
      <c r="J413" s="409" t="s">
        <v>1543</v>
      </c>
      <c r="K413" s="409" t="s">
        <v>1717</v>
      </c>
      <c r="L413" s="411">
        <v>408.94999999999993</v>
      </c>
      <c r="M413" s="411">
        <v>26</v>
      </c>
      <c r="N413" s="412">
        <v>10632.699999999999</v>
      </c>
    </row>
    <row r="414" spans="1:14" ht="14.4" customHeight="1" x14ac:dyDescent="0.3">
      <c r="A414" s="407" t="s">
        <v>700</v>
      </c>
      <c r="B414" s="408" t="s">
        <v>3462</v>
      </c>
      <c r="C414" s="409" t="s">
        <v>701</v>
      </c>
      <c r="D414" s="410" t="s">
        <v>3480</v>
      </c>
      <c r="E414" s="409" t="s">
        <v>446</v>
      </c>
      <c r="F414" s="410" t="s">
        <v>3502</v>
      </c>
      <c r="G414" s="409" t="s">
        <v>606</v>
      </c>
      <c r="H414" s="409" t="s">
        <v>1718</v>
      </c>
      <c r="I414" s="409" t="s">
        <v>1719</v>
      </c>
      <c r="J414" s="409" t="s">
        <v>1510</v>
      </c>
      <c r="K414" s="409" t="s">
        <v>1720</v>
      </c>
      <c r="L414" s="411">
        <v>134.41999999999999</v>
      </c>
      <c r="M414" s="411">
        <v>3</v>
      </c>
      <c r="N414" s="412">
        <v>403.26</v>
      </c>
    </row>
    <row r="415" spans="1:14" ht="14.4" customHeight="1" x14ac:dyDescent="0.3">
      <c r="A415" s="407" t="s">
        <v>700</v>
      </c>
      <c r="B415" s="408" t="s">
        <v>3462</v>
      </c>
      <c r="C415" s="409" t="s">
        <v>701</v>
      </c>
      <c r="D415" s="410" t="s">
        <v>3480</v>
      </c>
      <c r="E415" s="409" t="s">
        <v>446</v>
      </c>
      <c r="F415" s="410" t="s">
        <v>3502</v>
      </c>
      <c r="G415" s="409" t="s">
        <v>606</v>
      </c>
      <c r="H415" s="409" t="s">
        <v>1721</v>
      </c>
      <c r="I415" s="409" t="s">
        <v>1722</v>
      </c>
      <c r="J415" s="409" t="s">
        <v>1723</v>
      </c>
      <c r="K415" s="409" t="s">
        <v>1631</v>
      </c>
      <c r="L415" s="411">
        <v>258.19</v>
      </c>
      <c r="M415" s="411">
        <v>1</v>
      </c>
      <c r="N415" s="412">
        <v>258.19</v>
      </c>
    </row>
    <row r="416" spans="1:14" ht="14.4" customHeight="1" x14ac:dyDescent="0.3">
      <c r="A416" s="407" t="s">
        <v>700</v>
      </c>
      <c r="B416" s="408" t="s">
        <v>3462</v>
      </c>
      <c r="C416" s="409" t="s">
        <v>701</v>
      </c>
      <c r="D416" s="410" t="s">
        <v>3480</v>
      </c>
      <c r="E416" s="409" t="s">
        <v>446</v>
      </c>
      <c r="F416" s="410" t="s">
        <v>3502</v>
      </c>
      <c r="G416" s="409" t="s">
        <v>606</v>
      </c>
      <c r="H416" s="409" t="s">
        <v>1724</v>
      </c>
      <c r="I416" s="409" t="s">
        <v>1725</v>
      </c>
      <c r="J416" s="409" t="s">
        <v>1652</v>
      </c>
      <c r="K416" s="409" t="s">
        <v>1726</v>
      </c>
      <c r="L416" s="411">
        <v>68.48</v>
      </c>
      <c r="M416" s="411">
        <v>1</v>
      </c>
      <c r="N416" s="412">
        <v>68.48</v>
      </c>
    </row>
    <row r="417" spans="1:14" ht="14.4" customHeight="1" x14ac:dyDescent="0.3">
      <c r="A417" s="407" t="s">
        <v>700</v>
      </c>
      <c r="B417" s="408" t="s">
        <v>3462</v>
      </c>
      <c r="C417" s="409" t="s">
        <v>701</v>
      </c>
      <c r="D417" s="410" t="s">
        <v>3480</v>
      </c>
      <c r="E417" s="409" t="s">
        <v>446</v>
      </c>
      <c r="F417" s="410" t="s">
        <v>3502</v>
      </c>
      <c r="G417" s="409" t="s">
        <v>606</v>
      </c>
      <c r="H417" s="409" t="s">
        <v>1727</v>
      </c>
      <c r="I417" s="409" t="s">
        <v>1728</v>
      </c>
      <c r="J417" s="409" t="s">
        <v>1729</v>
      </c>
      <c r="K417" s="409" t="s">
        <v>1730</v>
      </c>
      <c r="L417" s="411">
        <v>74.989999999999981</v>
      </c>
      <c r="M417" s="411">
        <v>1</v>
      </c>
      <c r="N417" s="412">
        <v>74.989999999999981</v>
      </c>
    </row>
    <row r="418" spans="1:14" ht="14.4" customHeight="1" x14ac:dyDescent="0.3">
      <c r="A418" s="407" t="s">
        <v>700</v>
      </c>
      <c r="B418" s="408" t="s">
        <v>3462</v>
      </c>
      <c r="C418" s="409" t="s">
        <v>701</v>
      </c>
      <c r="D418" s="410" t="s">
        <v>3480</v>
      </c>
      <c r="E418" s="409" t="s">
        <v>446</v>
      </c>
      <c r="F418" s="410" t="s">
        <v>3502</v>
      </c>
      <c r="G418" s="409" t="s">
        <v>606</v>
      </c>
      <c r="H418" s="409" t="s">
        <v>1731</v>
      </c>
      <c r="I418" s="409" t="s">
        <v>1732</v>
      </c>
      <c r="J418" s="409" t="s">
        <v>1607</v>
      </c>
      <c r="K418" s="409" t="s">
        <v>1733</v>
      </c>
      <c r="L418" s="411">
        <v>61.779999999999994</v>
      </c>
      <c r="M418" s="411">
        <v>2</v>
      </c>
      <c r="N418" s="412">
        <v>123.55999999999999</v>
      </c>
    </row>
    <row r="419" spans="1:14" ht="14.4" customHeight="1" x14ac:dyDescent="0.3">
      <c r="A419" s="407" t="s">
        <v>700</v>
      </c>
      <c r="B419" s="408" t="s">
        <v>3462</v>
      </c>
      <c r="C419" s="409" t="s">
        <v>701</v>
      </c>
      <c r="D419" s="410" t="s">
        <v>3480</v>
      </c>
      <c r="E419" s="409" t="s">
        <v>446</v>
      </c>
      <c r="F419" s="410" t="s">
        <v>3502</v>
      </c>
      <c r="G419" s="409" t="s">
        <v>606</v>
      </c>
      <c r="H419" s="409" t="s">
        <v>1734</v>
      </c>
      <c r="I419" s="409" t="s">
        <v>1735</v>
      </c>
      <c r="J419" s="409" t="s">
        <v>1736</v>
      </c>
      <c r="K419" s="409" t="s">
        <v>1707</v>
      </c>
      <c r="L419" s="411">
        <v>377.86</v>
      </c>
      <c r="M419" s="411">
        <v>1</v>
      </c>
      <c r="N419" s="412">
        <v>377.86</v>
      </c>
    </row>
    <row r="420" spans="1:14" ht="14.4" customHeight="1" x14ac:dyDescent="0.3">
      <c r="A420" s="407" t="s">
        <v>700</v>
      </c>
      <c r="B420" s="408" t="s">
        <v>3462</v>
      </c>
      <c r="C420" s="409" t="s">
        <v>701</v>
      </c>
      <c r="D420" s="410" t="s">
        <v>3480</v>
      </c>
      <c r="E420" s="409" t="s">
        <v>446</v>
      </c>
      <c r="F420" s="410" t="s">
        <v>3502</v>
      </c>
      <c r="G420" s="409" t="s">
        <v>606</v>
      </c>
      <c r="H420" s="409" t="s">
        <v>1737</v>
      </c>
      <c r="I420" s="409" t="s">
        <v>1738</v>
      </c>
      <c r="J420" s="409" t="s">
        <v>1568</v>
      </c>
      <c r="K420" s="409" t="s">
        <v>1739</v>
      </c>
      <c r="L420" s="411">
        <v>240.22333333333333</v>
      </c>
      <c r="M420" s="411">
        <v>3</v>
      </c>
      <c r="N420" s="412">
        <v>720.67</v>
      </c>
    </row>
    <row r="421" spans="1:14" ht="14.4" customHeight="1" x14ac:dyDescent="0.3">
      <c r="A421" s="407" t="s">
        <v>700</v>
      </c>
      <c r="B421" s="408" t="s">
        <v>3462</v>
      </c>
      <c r="C421" s="409" t="s">
        <v>701</v>
      </c>
      <c r="D421" s="410" t="s">
        <v>3480</v>
      </c>
      <c r="E421" s="409" t="s">
        <v>446</v>
      </c>
      <c r="F421" s="410" t="s">
        <v>3502</v>
      </c>
      <c r="G421" s="409" t="s">
        <v>606</v>
      </c>
      <c r="H421" s="409" t="s">
        <v>1740</v>
      </c>
      <c r="I421" s="409" t="s">
        <v>1741</v>
      </c>
      <c r="J421" s="409" t="s">
        <v>1742</v>
      </c>
      <c r="K421" s="409" t="s">
        <v>1468</v>
      </c>
      <c r="L421" s="411">
        <v>578.23</v>
      </c>
      <c r="M421" s="411">
        <v>1</v>
      </c>
      <c r="N421" s="412">
        <v>578.23</v>
      </c>
    </row>
    <row r="422" spans="1:14" ht="14.4" customHeight="1" x14ac:dyDescent="0.3">
      <c r="A422" s="407" t="s">
        <v>700</v>
      </c>
      <c r="B422" s="408" t="s">
        <v>3462</v>
      </c>
      <c r="C422" s="409" t="s">
        <v>701</v>
      </c>
      <c r="D422" s="410" t="s">
        <v>3480</v>
      </c>
      <c r="E422" s="409" t="s">
        <v>446</v>
      </c>
      <c r="F422" s="410" t="s">
        <v>3502</v>
      </c>
      <c r="G422" s="409" t="s">
        <v>606</v>
      </c>
      <c r="H422" s="409" t="s">
        <v>1743</v>
      </c>
      <c r="I422" s="409" t="s">
        <v>1743</v>
      </c>
      <c r="J422" s="409" t="s">
        <v>1603</v>
      </c>
      <c r="K422" s="409" t="s">
        <v>1744</v>
      </c>
      <c r="L422" s="411">
        <v>123.87853750966588</v>
      </c>
      <c r="M422" s="411">
        <v>1</v>
      </c>
      <c r="N422" s="412">
        <v>123.87853750966588</v>
      </c>
    </row>
    <row r="423" spans="1:14" ht="14.4" customHeight="1" x14ac:dyDescent="0.3">
      <c r="A423" s="407" t="s">
        <v>700</v>
      </c>
      <c r="B423" s="408" t="s">
        <v>3462</v>
      </c>
      <c r="C423" s="409" t="s">
        <v>701</v>
      </c>
      <c r="D423" s="410" t="s">
        <v>3480</v>
      </c>
      <c r="E423" s="409" t="s">
        <v>446</v>
      </c>
      <c r="F423" s="410" t="s">
        <v>3502</v>
      </c>
      <c r="G423" s="409" t="s">
        <v>606</v>
      </c>
      <c r="H423" s="409" t="s">
        <v>1745</v>
      </c>
      <c r="I423" s="409" t="s">
        <v>1746</v>
      </c>
      <c r="J423" s="409" t="s">
        <v>1747</v>
      </c>
      <c r="K423" s="409" t="s">
        <v>1748</v>
      </c>
      <c r="L423" s="411">
        <v>183.92000000000002</v>
      </c>
      <c r="M423" s="411">
        <v>10</v>
      </c>
      <c r="N423" s="412">
        <v>1839.2000000000003</v>
      </c>
    </row>
    <row r="424" spans="1:14" ht="14.4" customHeight="1" x14ac:dyDescent="0.3">
      <c r="A424" s="407" t="s">
        <v>700</v>
      </c>
      <c r="B424" s="408" t="s">
        <v>3462</v>
      </c>
      <c r="C424" s="409" t="s">
        <v>701</v>
      </c>
      <c r="D424" s="410" t="s">
        <v>3480</v>
      </c>
      <c r="E424" s="409" t="s">
        <v>446</v>
      </c>
      <c r="F424" s="410" t="s">
        <v>3502</v>
      </c>
      <c r="G424" s="409" t="s">
        <v>606</v>
      </c>
      <c r="H424" s="409" t="s">
        <v>1749</v>
      </c>
      <c r="I424" s="409" t="s">
        <v>1750</v>
      </c>
      <c r="J424" s="409" t="s">
        <v>1699</v>
      </c>
      <c r="K424" s="409" t="s">
        <v>1751</v>
      </c>
      <c r="L424" s="411">
        <v>129.83999999999995</v>
      </c>
      <c r="M424" s="411">
        <v>3</v>
      </c>
      <c r="N424" s="412">
        <v>389.51999999999987</v>
      </c>
    </row>
    <row r="425" spans="1:14" ht="14.4" customHeight="1" x14ac:dyDescent="0.3">
      <c r="A425" s="407" t="s">
        <v>700</v>
      </c>
      <c r="B425" s="408" t="s">
        <v>3462</v>
      </c>
      <c r="C425" s="409" t="s">
        <v>701</v>
      </c>
      <c r="D425" s="410" t="s">
        <v>3480</v>
      </c>
      <c r="E425" s="409" t="s">
        <v>446</v>
      </c>
      <c r="F425" s="410" t="s">
        <v>3502</v>
      </c>
      <c r="G425" s="409" t="s">
        <v>606</v>
      </c>
      <c r="H425" s="409" t="s">
        <v>1752</v>
      </c>
      <c r="I425" s="409" t="s">
        <v>1753</v>
      </c>
      <c r="J425" s="409" t="s">
        <v>1754</v>
      </c>
      <c r="K425" s="409" t="s">
        <v>1755</v>
      </c>
      <c r="L425" s="411">
        <v>149.24983230215946</v>
      </c>
      <c r="M425" s="411">
        <v>1</v>
      </c>
      <c r="N425" s="412">
        <v>149.24983230215946</v>
      </c>
    </row>
    <row r="426" spans="1:14" ht="14.4" customHeight="1" x14ac:dyDescent="0.3">
      <c r="A426" s="407" t="s">
        <v>700</v>
      </c>
      <c r="B426" s="408" t="s">
        <v>3462</v>
      </c>
      <c r="C426" s="409" t="s">
        <v>701</v>
      </c>
      <c r="D426" s="410" t="s">
        <v>3480</v>
      </c>
      <c r="E426" s="409" t="s">
        <v>446</v>
      </c>
      <c r="F426" s="410" t="s">
        <v>3502</v>
      </c>
      <c r="G426" s="409" t="s">
        <v>606</v>
      </c>
      <c r="H426" s="409" t="s">
        <v>1756</v>
      </c>
      <c r="I426" s="409" t="s">
        <v>1757</v>
      </c>
      <c r="J426" s="409" t="s">
        <v>1758</v>
      </c>
      <c r="K426" s="409" t="s">
        <v>1759</v>
      </c>
      <c r="L426" s="411">
        <v>89.170063325625065</v>
      </c>
      <c r="M426" s="411">
        <v>1</v>
      </c>
      <c r="N426" s="412">
        <v>89.170063325625065</v>
      </c>
    </row>
    <row r="427" spans="1:14" ht="14.4" customHeight="1" x14ac:dyDescent="0.3">
      <c r="A427" s="407" t="s">
        <v>700</v>
      </c>
      <c r="B427" s="408" t="s">
        <v>3462</v>
      </c>
      <c r="C427" s="409" t="s">
        <v>701</v>
      </c>
      <c r="D427" s="410" t="s">
        <v>3480</v>
      </c>
      <c r="E427" s="409" t="s">
        <v>446</v>
      </c>
      <c r="F427" s="410" t="s">
        <v>3502</v>
      </c>
      <c r="G427" s="409" t="s">
        <v>606</v>
      </c>
      <c r="H427" s="409" t="s">
        <v>1760</v>
      </c>
      <c r="I427" s="409" t="s">
        <v>1761</v>
      </c>
      <c r="J427" s="409" t="s">
        <v>1762</v>
      </c>
      <c r="K427" s="409" t="s">
        <v>1763</v>
      </c>
      <c r="L427" s="411">
        <v>69.790581075511213</v>
      </c>
      <c r="M427" s="411">
        <v>24</v>
      </c>
      <c r="N427" s="412">
        <v>1674.973945812269</v>
      </c>
    </row>
    <row r="428" spans="1:14" ht="14.4" customHeight="1" x14ac:dyDescent="0.3">
      <c r="A428" s="407" t="s">
        <v>700</v>
      </c>
      <c r="B428" s="408" t="s">
        <v>3462</v>
      </c>
      <c r="C428" s="409" t="s">
        <v>701</v>
      </c>
      <c r="D428" s="410" t="s">
        <v>3480</v>
      </c>
      <c r="E428" s="409" t="s">
        <v>446</v>
      </c>
      <c r="F428" s="410" t="s">
        <v>3502</v>
      </c>
      <c r="G428" s="409" t="s">
        <v>606</v>
      </c>
      <c r="H428" s="409" t="s">
        <v>1764</v>
      </c>
      <c r="I428" s="409" t="s">
        <v>1764</v>
      </c>
      <c r="J428" s="409" t="s">
        <v>1765</v>
      </c>
      <c r="K428" s="409" t="s">
        <v>1766</v>
      </c>
      <c r="L428" s="411">
        <v>93.141130147466896</v>
      </c>
      <c r="M428" s="411">
        <v>8</v>
      </c>
      <c r="N428" s="412">
        <v>745.12904117973517</v>
      </c>
    </row>
    <row r="429" spans="1:14" ht="14.4" customHeight="1" x14ac:dyDescent="0.3">
      <c r="A429" s="407" t="s">
        <v>700</v>
      </c>
      <c r="B429" s="408" t="s">
        <v>3462</v>
      </c>
      <c r="C429" s="409" t="s">
        <v>701</v>
      </c>
      <c r="D429" s="410" t="s">
        <v>3480</v>
      </c>
      <c r="E429" s="409" t="s">
        <v>446</v>
      </c>
      <c r="F429" s="410" t="s">
        <v>3502</v>
      </c>
      <c r="G429" s="409" t="s">
        <v>606</v>
      </c>
      <c r="H429" s="409" t="s">
        <v>1767</v>
      </c>
      <c r="I429" s="409" t="s">
        <v>1768</v>
      </c>
      <c r="J429" s="409" t="s">
        <v>1769</v>
      </c>
      <c r="K429" s="409" t="s">
        <v>1770</v>
      </c>
      <c r="L429" s="411">
        <v>408.65221606422875</v>
      </c>
      <c r="M429" s="411">
        <v>1</v>
      </c>
      <c r="N429" s="412">
        <v>408.65221606422875</v>
      </c>
    </row>
    <row r="430" spans="1:14" ht="14.4" customHeight="1" x14ac:dyDescent="0.3">
      <c r="A430" s="407" t="s">
        <v>700</v>
      </c>
      <c r="B430" s="408" t="s">
        <v>3462</v>
      </c>
      <c r="C430" s="409" t="s">
        <v>701</v>
      </c>
      <c r="D430" s="410" t="s">
        <v>3480</v>
      </c>
      <c r="E430" s="409" t="s">
        <v>446</v>
      </c>
      <c r="F430" s="410" t="s">
        <v>3502</v>
      </c>
      <c r="G430" s="409" t="s">
        <v>606</v>
      </c>
      <c r="H430" s="409" t="s">
        <v>1771</v>
      </c>
      <c r="I430" s="409" t="s">
        <v>1772</v>
      </c>
      <c r="J430" s="409" t="s">
        <v>1773</v>
      </c>
      <c r="K430" s="409" t="s">
        <v>1076</v>
      </c>
      <c r="L430" s="411">
        <v>88.309583852901639</v>
      </c>
      <c r="M430" s="411">
        <v>6</v>
      </c>
      <c r="N430" s="412">
        <v>529.85750311740981</v>
      </c>
    </row>
    <row r="431" spans="1:14" ht="14.4" customHeight="1" x14ac:dyDescent="0.3">
      <c r="A431" s="407" t="s">
        <v>700</v>
      </c>
      <c r="B431" s="408" t="s">
        <v>3462</v>
      </c>
      <c r="C431" s="409" t="s">
        <v>701</v>
      </c>
      <c r="D431" s="410" t="s">
        <v>3480</v>
      </c>
      <c r="E431" s="409" t="s">
        <v>446</v>
      </c>
      <c r="F431" s="410" t="s">
        <v>3502</v>
      </c>
      <c r="G431" s="409" t="s">
        <v>606</v>
      </c>
      <c r="H431" s="409" t="s">
        <v>1774</v>
      </c>
      <c r="I431" s="409" t="s">
        <v>1774</v>
      </c>
      <c r="J431" s="409" t="s">
        <v>1762</v>
      </c>
      <c r="K431" s="409" t="s">
        <v>1775</v>
      </c>
      <c r="L431" s="411">
        <v>140.26977546503278</v>
      </c>
      <c r="M431" s="411">
        <v>6</v>
      </c>
      <c r="N431" s="412">
        <v>841.61865279019662</v>
      </c>
    </row>
    <row r="432" spans="1:14" ht="14.4" customHeight="1" x14ac:dyDescent="0.3">
      <c r="A432" s="407" t="s">
        <v>700</v>
      </c>
      <c r="B432" s="408" t="s">
        <v>3462</v>
      </c>
      <c r="C432" s="409" t="s">
        <v>701</v>
      </c>
      <c r="D432" s="410" t="s">
        <v>3480</v>
      </c>
      <c r="E432" s="409" t="s">
        <v>446</v>
      </c>
      <c r="F432" s="410" t="s">
        <v>3502</v>
      </c>
      <c r="G432" s="409" t="s">
        <v>606</v>
      </c>
      <c r="H432" s="409" t="s">
        <v>1776</v>
      </c>
      <c r="I432" s="409" t="s">
        <v>1776</v>
      </c>
      <c r="J432" s="409" t="s">
        <v>1591</v>
      </c>
      <c r="K432" s="409" t="s">
        <v>1544</v>
      </c>
      <c r="L432" s="411">
        <v>1106.26</v>
      </c>
      <c r="M432" s="411">
        <v>4</v>
      </c>
      <c r="N432" s="412">
        <v>4425.04</v>
      </c>
    </row>
    <row r="433" spans="1:14" ht="14.4" customHeight="1" x14ac:dyDescent="0.3">
      <c r="A433" s="407" t="s">
        <v>700</v>
      </c>
      <c r="B433" s="408" t="s">
        <v>3462</v>
      </c>
      <c r="C433" s="409" t="s">
        <v>701</v>
      </c>
      <c r="D433" s="410" t="s">
        <v>3480</v>
      </c>
      <c r="E433" s="409" t="s">
        <v>446</v>
      </c>
      <c r="F433" s="410" t="s">
        <v>3502</v>
      </c>
      <c r="G433" s="409" t="s">
        <v>606</v>
      </c>
      <c r="H433" s="409" t="s">
        <v>1777</v>
      </c>
      <c r="I433" s="409" t="s">
        <v>1777</v>
      </c>
      <c r="J433" s="409" t="s">
        <v>1543</v>
      </c>
      <c r="K433" s="409" t="s">
        <v>1717</v>
      </c>
      <c r="L433" s="411">
        <v>408.94999999999993</v>
      </c>
      <c r="M433" s="411">
        <v>7</v>
      </c>
      <c r="N433" s="412">
        <v>2862.6499999999996</v>
      </c>
    </row>
    <row r="434" spans="1:14" ht="14.4" customHeight="1" x14ac:dyDescent="0.3">
      <c r="A434" s="407" t="s">
        <v>700</v>
      </c>
      <c r="B434" s="408" t="s">
        <v>3462</v>
      </c>
      <c r="C434" s="409" t="s">
        <v>701</v>
      </c>
      <c r="D434" s="410" t="s">
        <v>3480</v>
      </c>
      <c r="E434" s="409" t="s">
        <v>446</v>
      </c>
      <c r="F434" s="410" t="s">
        <v>3502</v>
      </c>
      <c r="G434" s="409" t="s">
        <v>606</v>
      </c>
      <c r="H434" s="409" t="s">
        <v>1778</v>
      </c>
      <c r="I434" s="409" t="s">
        <v>1778</v>
      </c>
      <c r="J434" s="409" t="s">
        <v>1675</v>
      </c>
      <c r="K434" s="409" t="s">
        <v>1676</v>
      </c>
      <c r="L434" s="411">
        <v>67.830000000000013</v>
      </c>
      <c r="M434" s="411">
        <v>12</v>
      </c>
      <c r="N434" s="412">
        <v>813.96000000000015</v>
      </c>
    </row>
    <row r="435" spans="1:14" ht="14.4" customHeight="1" x14ac:dyDescent="0.3">
      <c r="A435" s="407" t="s">
        <v>700</v>
      </c>
      <c r="B435" s="408" t="s">
        <v>3462</v>
      </c>
      <c r="C435" s="409" t="s">
        <v>701</v>
      </c>
      <c r="D435" s="410" t="s">
        <v>3480</v>
      </c>
      <c r="E435" s="409" t="s">
        <v>446</v>
      </c>
      <c r="F435" s="410" t="s">
        <v>3502</v>
      </c>
      <c r="G435" s="409" t="s">
        <v>606</v>
      </c>
      <c r="H435" s="409" t="s">
        <v>1779</v>
      </c>
      <c r="I435" s="409" t="s">
        <v>1779</v>
      </c>
      <c r="J435" s="409" t="s">
        <v>1543</v>
      </c>
      <c r="K435" s="409" t="s">
        <v>1714</v>
      </c>
      <c r="L435" s="411">
        <v>301.46857968762401</v>
      </c>
      <c r="M435" s="411">
        <v>10</v>
      </c>
      <c r="N435" s="412">
        <v>3014.6857968762401</v>
      </c>
    </row>
    <row r="436" spans="1:14" ht="14.4" customHeight="1" x14ac:dyDescent="0.3">
      <c r="A436" s="407" t="s">
        <v>700</v>
      </c>
      <c r="B436" s="408" t="s">
        <v>3462</v>
      </c>
      <c r="C436" s="409" t="s">
        <v>701</v>
      </c>
      <c r="D436" s="410" t="s">
        <v>3480</v>
      </c>
      <c r="E436" s="409" t="s">
        <v>446</v>
      </c>
      <c r="F436" s="410" t="s">
        <v>3502</v>
      </c>
      <c r="G436" s="409" t="s">
        <v>606</v>
      </c>
      <c r="H436" s="409" t="s">
        <v>1780</v>
      </c>
      <c r="I436" s="409" t="s">
        <v>1780</v>
      </c>
      <c r="J436" s="409" t="s">
        <v>1543</v>
      </c>
      <c r="K436" s="409" t="s">
        <v>1544</v>
      </c>
      <c r="L436" s="411">
        <v>630.66088030382662</v>
      </c>
      <c r="M436" s="411">
        <v>10</v>
      </c>
      <c r="N436" s="412">
        <v>6306.6088030382662</v>
      </c>
    </row>
    <row r="437" spans="1:14" ht="14.4" customHeight="1" x14ac:dyDescent="0.3">
      <c r="A437" s="407" t="s">
        <v>700</v>
      </c>
      <c r="B437" s="408" t="s">
        <v>3462</v>
      </c>
      <c r="C437" s="409" t="s">
        <v>701</v>
      </c>
      <c r="D437" s="410" t="s">
        <v>3480</v>
      </c>
      <c r="E437" s="409" t="s">
        <v>446</v>
      </c>
      <c r="F437" s="410" t="s">
        <v>3502</v>
      </c>
      <c r="G437" s="409" t="s">
        <v>606</v>
      </c>
      <c r="H437" s="409" t="s">
        <v>1781</v>
      </c>
      <c r="I437" s="409" t="s">
        <v>1781</v>
      </c>
      <c r="J437" s="409" t="s">
        <v>1591</v>
      </c>
      <c r="K437" s="409" t="s">
        <v>1550</v>
      </c>
      <c r="L437" s="411">
        <v>1895.77</v>
      </c>
      <c r="M437" s="411">
        <v>1</v>
      </c>
      <c r="N437" s="412">
        <v>1895.77</v>
      </c>
    </row>
    <row r="438" spans="1:14" ht="14.4" customHeight="1" x14ac:dyDescent="0.3">
      <c r="A438" s="407" t="s">
        <v>700</v>
      </c>
      <c r="B438" s="408" t="s">
        <v>3462</v>
      </c>
      <c r="C438" s="409" t="s">
        <v>701</v>
      </c>
      <c r="D438" s="410" t="s">
        <v>3480</v>
      </c>
      <c r="E438" s="409" t="s">
        <v>1782</v>
      </c>
      <c r="F438" s="410" t="s">
        <v>3504</v>
      </c>
      <c r="G438" s="409"/>
      <c r="H438" s="409" t="s">
        <v>1783</v>
      </c>
      <c r="I438" s="409" t="s">
        <v>1784</v>
      </c>
      <c r="J438" s="409" t="s">
        <v>1785</v>
      </c>
      <c r="K438" s="409" t="s">
        <v>1554</v>
      </c>
      <c r="L438" s="411">
        <v>40.710000000000008</v>
      </c>
      <c r="M438" s="411">
        <v>10</v>
      </c>
      <c r="N438" s="412">
        <v>407.10000000000008</v>
      </c>
    </row>
    <row r="439" spans="1:14" ht="14.4" customHeight="1" x14ac:dyDescent="0.3">
      <c r="A439" s="407" t="s">
        <v>700</v>
      </c>
      <c r="B439" s="408" t="s">
        <v>3462</v>
      </c>
      <c r="C439" s="409" t="s">
        <v>701</v>
      </c>
      <c r="D439" s="410" t="s">
        <v>3480</v>
      </c>
      <c r="E439" s="409" t="s">
        <v>1782</v>
      </c>
      <c r="F439" s="410" t="s">
        <v>3504</v>
      </c>
      <c r="G439" s="409" t="s">
        <v>447</v>
      </c>
      <c r="H439" s="409" t="s">
        <v>1786</v>
      </c>
      <c r="I439" s="409" t="s">
        <v>1787</v>
      </c>
      <c r="J439" s="409" t="s">
        <v>1788</v>
      </c>
      <c r="K439" s="409" t="s">
        <v>645</v>
      </c>
      <c r="L439" s="411">
        <v>309.89</v>
      </c>
      <c r="M439" s="411">
        <v>10</v>
      </c>
      <c r="N439" s="412">
        <v>3098.8999999999996</v>
      </c>
    </row>
    <row r="440" spans="1:14" ht="14.4" customHeight="1" x14ac:dyDescent="0.3">
      <c r="A440" s="407" t="s">
        <v>700</v>
      </c>
      <c r="B440" s="408" t="s">
        <v>3462</v>
      </c>
      <c r="C440" s="409" t="s">
        <v>701</v>
      </c>
      <c r="D440" s="410" t="s">
        <v>3480</v>
      </c>
      <c r="E440" s="409" t="s">
        <v>1782</v>
      </c>
      <c r="F440" s="410" t="s">
        <v>3504</v>
      </c>
      <c r="G440" s="409" t="s">
        <v>447</v>
      </c>
      <c r="H440" s="409" t="s">
        <v>1789</v>
      </c>
      <c r="I440" s="409" t="s">
        <v>1790</v>
      </c>
      <c r="J440" s="409" t="s">
        <v>1791</v>
      </c>
      <c r="K440" s="409" t="s">
        <v>1792</v>
      </c>
      <c r="L440" s="411">
        <v>2556.5299999999997</v>
      </c>
      <c r="M440" s="411">
        <v>1</v>
      </c>
      <c r="N440" s="412">
        <v>2556.5299999999997</v>
      </c>
    </row>
    <row r="441" spans="1:14" ht="14.4" customHeight="1" x14ac:dyDescent="0.3">
      <c r="A441" s="407" t="s">
        <v>700</v>
      </c>
      <c r="B441" s="408" t="s">
        <v>3462</v>
      </c>
      <c r="C441" s="409" t="s">
        <v>701</v>
      </c>
      <c r="D441" s="410" t="s">
        <v>3480</v>
      </c>
      <c r="E441" s="409" t="s">
        <v>1782</v>
      </c>
      <c r="F441" s="410" t="s">
        <v>3504</v>
      </c>
      <c r="G441" s="409" t="s">
        <v>447</v>
      </c>
      <c r="H441" s="409" t="s">
        <v>1793</v>
      </c>
      <c r="I441" s="409" t="s">
        <v>134</v>
      </c>
      <c r="J441" s="409" t="s">
        <v>1794</v>
      </c>
      <c r="K441" s="409"/>
      <c r="L441" s="411">
        <v>117.84014039152706</v>
      </c>
      <c r="M441" s="411">
        <v>60</v>
      </c>
      <c r="N441" s="412">
        <v>7070.4084234916236</v>
      </c>
    </row>
    <row r="442" spans="1:14" ht="14.4" customHeight="1" x14ac:dyDescent="0.3">
      <c r="A442" s="407" t="s">
        <v>700</v>
      </c>
      <c r="B442" s="408" t="s">
        <v>3462</v>
      </c>
      <c r="C442" s="409" t="s">
        <v>701</v>
      </c>
      <c r="D442" s="410" t="s">
        <v>3480</v>
      </c>
      <c r="E442" s="409" t="s">
        <v>1782</v>
      </c>
      <c r="F442" s="410" t="s">
        <v>3504</v>
      </c>
      <c r="G442" s="409" t="s">
        <v>447</v>
      </c>
      <c r="H442" s="409" t="s">
        <v>1795</v>
      </c>
      <c r="I442" s="409" t="s">
        <v>1796</v>
      </c>
      <c r="J442" s="409" t="s">
        <v>1797</v>
      </c>
      <c r="K442" s="409" t="s">
        <v>1798</v>
      </c>
      <c r="L442" s="411">
        <v>4485.8</v>
      </c>
      <c r="M442" s="411">
        <v>3</v>
      </c>
      <c r="N442" s="412">
        <v>13457.400000000001</v>
      </c>
    </row>
    <row r="443" spans="1:14" ht="14.4" customHeight="1" x14ac:dyDescent="0.3">
      <c r="A443" s="407" t="s">
        <v>700</v>
      </c>
      <c r="B443" s="408" t="s">
        <v>3462</v>
      </c>
      <c r="C443" s="409" t="s">
        <v>701</v>
      </c>
      <c r="D443" s="410" t="s">
        <v>3480</v>
      </c>
      <c r="E443" s="409" t="s">
        <v>1782</v>
      </c>
      <c r="F443" s="410" t="s">
        <v>3504</v>
      </c>
      <c r="G443" s="409" t="s">
        <v>606</v>
      </c>
      <c r="H443" s="409" t="s">
        <v>1799</v>
      </c>
      <c r="I443" s="409" t="s">
        <v>1800</v>
      </c>
      <c r="J443" s="409" t="s">
        <v>1801</v>
      </c>
      <c r="K443" s="409" t="s">
        <v>1802</v>
      </c>
      <c r="L443" s="411">
        <v>202.86</v>
      </c>
      <c r="M443" s="411">
        <v>4</v>
      </c>
      <c r="N443" s="412">
        <v>811.44</v>
      </c>
    </row>
    <row r="444" spans="1:14" ht="14.4" customHeight="1" x14ac:dyDescent="0.3">
      <c r="A444" s="407" t="s">
        <v>700</v>
      </c>
      <c r="B444" s="408" t="s">
        <v>3462</v>
      </c>
      <c r="C444" s="409" t="s">
        <v>701</v>
      </c>
      <c r="D444" s="410" t="s">
        <v>3480</v>
      </c>
      <c r="E444" s="409" t="s">
        <v>1782</v>
      </c>
      <c r="F444" s="410" t="s">
        <v>3504</v>
      </c>
      <c r="G444" s="409" t="s">
        <v>606</v>
      </c>
      <c r="H444" s="409" t="s">
        <v>1803</v>
      </c>
      <c r="I444" s="409" t="s">
        <v>1804</v>
      </c>
      <c r="J444" s="409" t="s">
        <v>1805</v>
      </c>
      <c r="K444" s="409" t="s">
        <v>1554</v>
      </c>
      <c r="L444" s="411">
        <v>48.099999977161119</v>
      </c>
      <c r="M444" s="411">
        <v>40</v>
      </c>
      <c r="N444" s="412">
        <v>1923.9999990864446</v>
      </c>
    </row>
    <row r="445" spans="1:14" ht="14.4" customHeight="1" x14ac:dyDescent="0.3">
      <c r="A445" s="407" t="s">
        <v>700</v>
      </c>
      <c r="B445" s="408" t="s">
        <v>3462</v>
      </c>
      <c r="C445" s="409" t="s">
        <v>701</v>
      </c>
      <c r="D445" s="410" t="s">
        <v>3480</v>
      </c>
      <c r="E445" s="409" t="s">
        <v>1782</v>
      </c>
      <c r="F445" s="410" t="s">
        <v>3504</v>
      </c>
      <c r="G445" s="409" t="s">
        <v>606</v>
      </c>
      <c r="H445" s="409" t="s">
        <v>1806</v>
      </c>
      <c r="I445" s="409" t="s">
        <v>1807</v>
      </c>
      <c r="J445" s="409" t="s">
        <v>1808</v>
      </c>
      <c r="K445" s="409" t="s">
        <v>1554</v>
      </c>
      <c r="L445" s="411">
        <v>48.10000042770239</v>
      </c>
      <c r="M445" s="411">
        <v>50</v>
      </c>
      <c r="N445" s="412">
        <v>2405.0000213851195</v>
      </c>
    </row>
    <row r="446" spans="1:14" ht="14.4" customHeight="1" x14ac:dyDescent="0.3">
      <c r="A446" s="407" t="s">
        <v>700</v>
      </c>
      <c r="B446" s="408" t="s">
        <v>3462</v>
      </c>
      <c r="C446" s="409" t="s">
        <v>701</v>
      </c>
      <c r="D446" s="410" t="s">
        <v>3480</v>
      </c>
      <c r="E446" s="409" t="s">
        <v>1782</v>
      </c>
      <c r="F446" s="410" t="s">
        <v>3504</v>
      </c>
      <c r="G446" s="409" t="s">
        <v>606</v>
      </c>
      <c r="H446" s="409" t="s">
        <v>1809</v>
      </c>
      <c r="I446" s="409" t="s">
        <v>1809</v>
      </c>
      <c r="J446" s="409" t="s">
        <v>1810</v>
      </c>
      <c r="K446" s="409" t="s">
        <v>1811</v>
      </c>
      <c r="L446" s="411">
        <v>116.24999999999997</v>
      </c>
      <c r="M446" s="411">
        <v>2</v>
      </c>
      <c r="N446" s="412">
        <v>232.49999999999994</v>
      </c>
    </row>
    <row r="447" spans="1:14" ht="14.4" customHeight="1" x14ac:dyDescent="0.3">
      <c r="A447" s="407" t="s">
        <v>700</v>
      </c>
      <c r="B447" s="408" t="s">
        <v>3462</v>
      </c>
      <c r="C447" s="409" t="s">
        <v>701</v>
      </c>
      <c r="D447" s="410" t="s">
        <v>3480</v>
      </c>
      <c r="E447" s="409" t="s">
        <v>1782</v>
      </c>
      <c r="F447" s="410" t="s">
        <v>3504</v>
      </c>
      <c r="G447" s="409" t="s">
        <v>606</v>
      </c>
      <c r="H447" s="409" t="s">
        <v>1812</v>
      </c>
      <c r="I447" s="409" t="s">
        <v>1813</v>
      </c>
      <c r="J447" s="409" t="s">
        <v>1814</v>
      </c>
      <c r="K447" s="409" t="s">
        <v>1554</v>
      </c>
      <c r="L447" s="411">
        <v>49.250164528629639</v>
      </c>
      <c r="M447" s="411">
        <v>10</v>
      </c>
      <c r="N447" s="412">
        <v>492.50164528629642</v>
      </c>
    </row>
    <row r="448" spans="1:14" ht="14.4" customHeight="1" x14ac:dyDescent="0.3">
      <c r="A448" s="407" t="s">
        <v>700</v>
      </c>
      <c r="B448" s="408" t="s">
        <v>3462</v>
      </c>
      <c r="C448" s="409" t="s">
        <v>701</v>
      </c>
      <c r="D448" s="410" t="s">
        <v>3480</v>
      </c>
      <c r="E448" s="409" t="s">
        <v>1782</v>
      </c>
      <c r="F448" s="410" t="s">
        <v>3504</v>
      </c>
      <c r="G448" s="409" t="s">
        <v>606</v>
      </c>
      <c r="H448" s="409" t="s">
        <v>1815</v>
      </c>
      <c r="I448" s="409" t="s">
        <v>1816</v>
      </c>
      <c r="J448" s="409" t="s">
        <v>1817</v>
      </c>
      <c r="K448" s="409" t="s">
        <v>1811</v>
      </c>
      <c r="L448" s="411">
        <v>116.24999999999997</v>
      </c>
      <c r="M448" s="411">
        <v>1</v>
      </c>
      <c r="N448" s="412">
        <v>116.24999999999997</v>
      </c>
    </row>
    <row r="449" spans="1:14" ht="14.4" customHeight="1" x14ac:dyDescent="0.3">
      <c r="A449" s="407" t="s">
        <v>700</v>
      </c>
      <c r="B449" s="408" t="s">
        <v>3462</v>
      </c>
      <c r="C449" s="409" t="s">
        <v>701</v>
      </c>
      <c r="D449" s="410" t="s">
        <v>3480</v>
      </c>
      <c r="E449" s="409" t="s">
        <v>1782</v>
      </c>
      <c r="F449" s="410" t="s">
        <v>3504</v>
      </c>
      <c r="G449" s="409" t="s">
        <v>606</v>
      </c>
      <c r="H449" s="409" t="s">
        <v>1818</v>
      </c>
      <c r="I449" s="409" t="s">
        <v>1818</v>
      </c>
      <c r="J449" s="409" t="s">
        <v>1819</v>
      </c>
      <c r="K449" s="409" t="s">
        <v>1820</v>
      </c>
      <c r="L449" s="411">
        <v>191.21999999999994</v>
      </c>
      <c r="M449" s="411">
        <v>11.25</v>
      </c>
      <c r="N449" s="412">
        <v>2151.2249999999995</v>
      </c>
    </row>
    <row r="450" spans="1:14" ht="14.4" customHeight="1" x14ac:dyDescent="0.3">
      <c r="A450" s="407" t="s">
        <v>700</v>
      </c>
      <c r="B450" s="408" t="s">
        <v>3462</v>
      </c>
      <c r="C450" s="409" t="s">
        <v>701</v>
      </c>
      <c r="D450" s="410" t="s">
        <v>3480</v>
      </c>
      <c r="E450" s="409" t="s">
        <v>1782</v>
      </c>
      <c r="F450" s="410" t="s">
        <v>3504</v>
      </c>
      <c r="G450" s="409" t="s">
        <v>606</v>
      </c>
      <c r="H450" s="409" t="s">
        <v>1821</v>
      </c>
      <c r="I450" s="409" t="s">
        <v>1821</v>
      </c>
      <c r="J450" s="409" t="s">
        <v>1822</v>
      </c>
      <c r="K450" s="409" t="s">
        <v>1820</v>
      </c>
      <c r="L450" s="411">
        <v>162.69108361482154</v>
      </c>
      <c r="M450" s="411">
        <v>10</v>
      </c>
      <c r="N450" s="412">
        <v>1626.9108361482154</v>
      </c>
    </row>
    <row r="451" spans="1:14" ht="14.4" customHeight="1" x14ac:dyDescent="0.3">
      <c r="A451" s="407" t="s">
        <v>700</v>
      </c>
      <c r="B451" s="408" t="s">
        <v>3462</v>
      </c>
      <c r="C451" s="409" t="s">
        <v>701</v>
      </c>
      <c r="D451" s="410" t="s">
        <v>3480</v>
      </c>
      <c r="E451" s="409" t="s">
        <v>1782</v>
      </c>
      <c r="F451" s="410" t="s">
        <v>3504</v>
      </c>
      <c r="G451" s="409" t="s">
        <v>606</v>
      </c>
      <c r="H451" s="409" t="s">
        <v>1823</v>
      </c>
      <c r="I451" s="409" t="s">
        <v>1823</v>
      </c>
      <c r="J451" s="409" t="s">
        <v>1824</v>
      </c>
      <c r="K451" s="409" t="s">
        <v>1820</v>
      </c>
      <c r="L451" s="411">
        <v>137.07998680736165</v>
      </c>
      <c r="M451" s="411">
        <v>10</v>
      </c>
      <c r="N451" s="412">
        <v>1370.7998680736164</v>
      </c>
    </row>
    <row r="452" spans="1:14" ht="14.4" customHeight="1" x14ac:dyDescent="0.3">
      <c r="A452" s="407" t="s">
        <v>700</v>
      </c>
      <c r="B452" s="408" t="s">
        <v>3462</v>
      </c>
      <c r="C452" s="409" t="s">
        <v>701</v>
      </c>
      <c r="D452" s="410" t="s">
        <v>3480</v>
      </c>
      <c r="E452" s="409" t="s">
        <v>1825</v>
      </c>
      <c r="F452" s="410" t="s">
        <v>3505</v>
      </c>
      <c r="G452" s="409" t="s">
        <v>447</v>
      </c>
      <c r="H452" s="409" t="s">
        <v>1826</v>
      </c>
      <c r="I452" s="409" t="s">
        <v>1827</v>
      </c>
      <c r="J452" s="409" t="s">
        <v>1828</v>
      </c>
      <c r="K452" s="409" t="s">
        <v>1829</v>
      </c>
      <c r="L452" s="411">
        <v>10822.94</v>
      </c>
      <c r="M452" s="411">
        <v>2</v>
      </c>
      <c r="N452" s="412">
        <v>21645.88</v>
      </c>
    </row>
    <row r="453" spans="1:14" ht="14.4" customHeight="1" x14ac:dyDescent="0.3">
      <c r="A453" s="407" t="s">
        <v>700</v>
      </c>
      <c r="B453" s="408" t="s">
        <v>3462</v>
      </c>
      <c r="C453" s="409" t="s">
        <v>701</v>
      </c>
      <c r="D453" s="410" t="s">
        <v>3480</v>
      </c>
      <c r="E453" s="409" t="s">
        <v>594</v>
      </c>
      <c r="F453" s="410" t="s">
        <v>3503</v>
      </c>
      <c r="G453" s="409"/>
      <c r="H453" s="409" t="s">
        <v>1830</v>
      </c>
      <c r="I453" s="409" t="s">
        <v>1831</v>
      </c>
      <c r="J453" s="409" t="s">
        <v>1832</v>
      </c>
      <c r="K453" s="409" t="s">
        <v>1833</v>
      </c>
      <c r="L453" s="411">
        <v>71.459999999999994</v>
      </c>
      <c r="M453" s="411">
        <v>5</v>
      </c>
      <c r="N453" s="412">
        <v>357.29999999999995</v>
      </c>
    </row>
    <row r="454" spans="1:14" ht="14.4" customHeight="1" x14ac:dyDescent="0.3">
      <c r="A454" s="407" t="s">
        <v>700</v>
      </c>
      <c r="B454" s="408" t="s">
        <v>3462</v>
      </c>
      <c r="C454" s="409" t="s">
        <v>701</v>
      </c>
      <c r="D454" s="410" t="s">
        <v>3480</v>
      </c>
      <c r="E454" s="409" t="s">
        <v>594</v>
      </c>
      <c r="F454" s="410" t="s">
        <v>3503</v>
      </c>
      <c r="G454" s="409"/>
      <c r="H454" s="409" t="s">
        <v>1834</v>
      </c>
      <c r="I454" s="409" t="s">
        <v>1835</v>
      </c>
      <c r="J454" s="409" t="s">
        <v>1836</v>
      </c>
      <c r="K454" s="409" t="s">
        <v>1837</v>
      </c>
      <c r="L454" s="411">
        <v>61.36</v>
      </c>
      <c r="M454" s="411">
        <v>1</v>
      </c>
      <c r="N454" s="412">
        <v>61.36</v>
      </c>
    </row>
    <row r="455" spans="1:14" ht="14.4" customHeight="1" x14ac:dyDescent="0.3">
      <c r="A455" s="407" t="s">
        <v>700</v>
      </c>
      <c r="B455" s="408" t="s">
        <v>3462</v>
      </c>
      <c r="C455" s="409" t="s">
        <v>701</v>
      </c>
      <c r="D455" s="410" t="s">
        <v>3480</v>
      </c>
      <c r="E455" s="409" t="s">
        <v>594</v>
      </c>
      <c r="F455" s="410" t="s">
        <v>3503</v>
      </c>
      <c r="G455" s="409"/>
      <c r="H455" s="409" t="s">
        <v>1838</v>
      </c>
      <c r="I455" s="409" t="s">
        <v>1838</v>
      </c>
      <c r="J455" s="409" t="s">
        <v>1839</v>
      </c>
      <c r="K455" s="409" t="s">
        <v>1840</v>
      </c>
      <c r="L455" s="411">
        <v>194.69007174238254</v>
      </c>
      <c r="M455" s="411">
        <v>18.799999999999994</v>
      </c>
      <c r="N455" s="412">
        <v>3660.1733487567908</v>
      </c>
    </row>
    <row r="456" spans="1:14" ht="14.4" customHeight="1" x14ac:dyDescent="0.3">
      <c r="A456" s="407" t="s">
        <v>700</v>
      </c>
      <c r="B456" s="408" t="s">
        <v>3462</v>
      </c>
      <c r="C456" s="409" t="s">
        <v>701</v>
      </c>
      <c r="D456" s="410" t="s">
        <v>3480</v>
      </c>
      <c r="E456" s="409" t="s">
        <v>594</v>
      </c>
      <c r="F456" s="410" t="s">
        <v>3503</v>
      </c>
      <c r="G456" s="409"/>
      <c r="H456" s="409" t="s">
        <v>1841</v>
      </c>
      <c r="I456" s="409" t="s">
        <v>1841</v>
      </c>
      <c r="J456" s="409" t="s">
        <v>1842</v>
      </c>
      <c r="K456" s="409" t="s">
        <v>1843</v>
      </c>
      <c r="L456" s="411">
        <v>157.96843848449888</v>
      </c>
      <c r="M456" s="411">
        <v>1</v>
      </c>
      <c r="N456" s="412">
        <v>157.96843848449888</v>
      </c>
    </row>
    <row r="457" spans="1:14" ht="14.4" customHeight="1" x14ac:dyDescent="0.3">
      <c r="A457" s="407" t="s">
        <v>700</v>
      </c>
      <c r="B457" s="408" t="s">
        <v>3462</v>
      </c>
      <c r="C457" s="409" t="s">
        <v>701</v>
      </c>
      <c r="D457" s="410" t="s">
        <v>3480</v>
      </c>
      <c r="E457" s="409" t="s">
        <v>594</v>
      </c>
      <c r="F457" s="410" t="s">
        <v>3503</v>
      </c>
      <c r="G457" s="409"/>
      <c r="H457" s="409" t="s">
        <v>1844</v>
      </c>
      <c r="I457" s="409" t="s">
        <v>1844</v>
      </c>
      <c r="J457" s="409" t="s">
        <v>1845</v>
      </c>
      <c r="K457" s="409" t="s">
        <v>1846</v>
      </c>
      <c r="L457" s="411">
        <v>454.44999999999993</v>
      </c>
      <c r="M457" s="411">
        <v>5.4</v>
      </c>
      <c r="N457" s="412">
        <v>2454.0299999999997</v>
      </c>
    </row>
    <row r="458" spans="1:14" ht="14.4" customHeight="1" x14ac:dyDescent="0.3">
      <c r="A458" s="407" t="s">
        <v>700</v>
      </c>
      <c r="B458" s="408" t="s">
        <v>3462</v>
      </c>
      <c r="C458" s="409" t="s">
        <v>701</v>
      </c>
      <c r="D458" s="410" t="s">
        <v>3480</v>
      </c>
      <c r="E458" s="409" t="s">
        <v>594</v>
      </c>
      <c r="F458" s="410" t="s">
        <v>3503</v>
      </c>
      <c r="G458" s="409" t="s">
        <v>447</v>
      </c>
      <c r="H458" s="409" t="s">
        <v>1847</v>
      </c>
      <c r="I458" s="409" t="s">
        <v>1848</v>
      </c>
      <c r="J458" s="409" t="s">
        <v>1849</v>
      </c>
      <c r="K458" s="409" t="s">
        <v>1850</v>
      </c>
      <c r="L458" s="411">
        <v>40.249666666666663</v>
      </c>
      <c r="M458" s="411">
        <v>6</v>
      </c>
      <c r="N458" s="412">
        <v>241.49799999999996</v>
      </c>
    </row>
    <row r="459" spans="1:14" ht="14.4" customHeight="1" x14ac:dyDescent="0.3">
      <c r="A459" s="407" t="s">
        <v>700</v>
      </c>
      <c r="B459" s="408" t="s">
        <v>3462</v>
      </c>
      <c r="C459" s="409" t="s">
        <v>701</v>
      </c>
      <c r="D459" s="410" t="s">
        <v>3480</v>
      </c>
      <c r="E459" s="409" t="s">
        <v>594</v>
      </c>
      <c r="F459" s="410" t="s">
        <v>3503</v>
      </c>
      <c r="G459" s="409" t="s">
        <v>447</v>
      </c>
      <c r="H459" s="409" t="s">
        <v>1851</v>
      </c>
      <c r="I459" s="409" t="s">
        <v>1852</v>
      </c>
      <c r="J459" s="409" t="s">
        <v>1853</v>
      </c>
      <c r="K459" s="409" t="s">
        <v>1854</v>
      </c>
      <c r="L459" s="411">
        <v>25.630008647503615</v>
      </c>
      <c r="M459" s="411">
        <v>5</v>
      </c>
      <c r="N459" s="412">
        <v>128.15004323751808</v>
      </c>
    </row>
    <row r="460" spans="1:14" ht="14.4" customHeight="1" x14ac:dyDescent="0.3">
      <c r="A460" s="407" t="s">
        <v>700</v>
      </c>
      <c r="B460" s="408" t="s">
        <v>3462</v>
      </c>
      <c r="C460" s="409" t="s">
        <v>701</v>
      </c>
      <c r="D460" s="410" t="s">
        <v>3480</v>
      </c>
      <c r="E460" s="409" t="s">
        <v>594</v>
      </c>
      <c r="F460" s="410" t="s">
        <v>3503</v>
      </c>
      <c r="G460" s="409" t="s">
        <v>447</v>
      </c>
      <c r="H460" s="409" t="s">
        <v>1855</v>
      </c>
      <c r="I460" s="409" t="s">
        <v>1856</v>
      </c>
      <c r="J460" s="409" t="s">
        <v>1857</v>
      </c>
      <c r="K460" s="409" t="s">
        <v>1858</v>
      </c>
      <c r="L460" s="411">
        <v>31.950748611574141</v>
      </c>
      <c r="M460" s="411">
        <v>38</v>
      </c>
      <c r="N460" s="412">
        <v>1214.1284472398174</v>
      </c>
    </row>
    <row r="461" spans="1:14" ht="14.4" customHeight="1" x14ac:dyDescent="0.3">
      <c r="A461" s="407" t="s">
        <v>700</v>
      </c>
      <c r="B461" s="408" t="s">
        <v>3462</v>
      </c>
      <c r="C461" s="409" t="s">
        <v>701</v>
      </c>
      <c r="D461" s="410" t="s">
        <v>3480</v>
      </c>
      <c r="E461" s="409" t="s">
        <v>594</v>
      </c>
      <c r="F461" s="410" t="s">
        <v>3503</v>
      </c>
      <c r="G461" s="409" t="s">
        <v>447</v>
      </c>
      <c r="H461" s="409" t="s">
        <v>1859</v>
      </c>
      <c r="I461" s="409" t="s">
        <v>1860</v>
      </c>
      <c r="J461" s="409" t="s">
        <v>1861</v>
      </c>
      <c r="K461" s="409" t="s">
        <v>1862</v>
      </c>
      <c r="L461" s="411">
        <v>175.08034559949195</v>
      </c>
      <c r="M461" s="411">
        <v>31</v>
      </c>
      <c r="N461" s="412">
        <v>5427.4907135842504</v>
      </c>
    </row>
    <row r="462" spans="1:14" ht="14.4" customHeight="1" x14ac:dyDescent="0.3">
      <c r="A462" s="407" t="s">
        <v>700</v>
      </c>
      <c r="B462" s="408" t="s">
        <v>3462</v>
      </c>
      <c r="C462" s="409" t="s">
        <v>701</v>
      </c>
      <c r="D462" s="410" t="s">
        <v>3480</v>
      </c>
      <c r="E462" s="409" t="s">
        <v>594</v>
      </c>
      <c r="F462" s="410" t="s">
        <v>3503</v>
      </c>
      <c r="G462" s="409" t="s">
        <v>447</v>
      </c>
      <c r="H462" s="409" t="s">
        <v>1863</v>
      </c>
      <c r="I462" s="409" t="s">
        <v>1864</v>
      </c>
      <c r="J462" s="409" t="s">
        <v>1865</v>
      </c>
      <c r="K462" s="409" t="s">
        <v>1866</v>
      </c>
      <c r="L462" s="411">
        <v>127.41333333333334</v>
      </c>
      <c r="M462" s="411">
        <v>3</v>
      </c>
      <c r="N462" s="412">
        <v>382.24</v>
      </c>
    </row>
    <row r="463" spans="1:14" ht="14.4" customHeight="1" x14ac:dyDescent="0.3">
      <c r="A463" s="407" t="s">
        <v>700</v>
      </c>
      <c r="B463" s="408" t="s">
        <v>3462</v>
      </c>
      <c r="C463" s="409" t="s">
        <v>701</v>
      </c>
      <c r="D463" s="410" t="s">
        <v>3480</v>
      </c>
      <c r="E463" s="409" t="s">
        <v>594</v>
      </c>
      <c r="F463" s="410" t="s">
        <v>3503</v>
      </c>
      <c r="G463" s="409" t="s">
        <v>447</v>
      </c>
      <c r="H463" s="409" t="s">
        <v>1867</v>
      </c>
      <c r="I463" s="409" t="s">
        <v>1868</v>
      </c>
      <c r="J463" s="409" t="s">
        <v>1869</v>
      </c>
      <c r="K463" s="409" t="s">
        <v>1866</v>
      </c>
      <c r="L463" s="411">
        <v>55.142052631578949</v>
      </c>
      <c r="M463" s="411">
        <v>19</v>
      </c>
      <c r="N463" s="412">
        <v>1047.6990000000001</v>
      </c>
    </row>
    <row r="464" spans="1:14" ht="14.4" customHeight="1" x14ac:dyDescent="0.3">
      <c r="A464" s="407" t="s">
        <v>700</v>
      </c>
      <c r="B464" s="408" t="s">
        <v>3462</v>
      </c>
      <c r="C464" s="409" t="s">
        <v>701</v>
      </c>
      <c r="D464" s="410" t="s">
        <v>3480</v>
      </c>
      <c r="E464" s="409" t="s">
        <v>594</v>
      </c>
      <c r="F464" s="410" t="s">
        <v>3503</v>
      </c>
      <c r="G464" s="409" t="s">
        <v>447</v>
      </c>
      <c r="H464" s="409" t="s">
        <v>1870</v>
      </c>
      <c r="I464" s="409" t="s">
        <v>1871</v>
      </c>
      <c r="J464" s="409" t="s">
        <v>1872</v>
      </c>
      <c r="K464" s="409" t="s">
        <v>1873</v>
      </c>
      <c r="L464" s="411">
        <v>98.032000000000011</v>
      </c>
      <c r="M464" s="411">
        <v>1</v>
      </c>
      <c r="N464" s="412">
        <v>98.032000000000011</v>
      </c>
    </row>
    <row r="465" spans="1:14" ht="14.4" customHeight="1" x14ac:dyDescent="0.3">
      <c r="A465" s="407" t="s">
        <v>700</v>
      </c>
      <c r="B465" s="408" t="s">
        <v>3462</v>
      </c>
      <c r="C465" s="409" t="s">
        <v>701</v>
      </c>
      <c r="D465" s="410" t="s">
        <v>3480</v>
      </c>
      <c r="E465" s="409" t="s">
        <v>594</v>
      </c>
      <c r="F465" s="410" t="s">
        <v>3503</v>
      </c>
      <c r="G465" s="409" t="s">
        <v>447</v>
      </c>
      <c r="H465" s="409" t="s">
        <v>1874</v>
      </c>
      <c r="I465" s="409" t="s">
        <v>1875</v>
      </c>
      <c r="J465" s="409" t="s">
        <v>1876</v>
      </c>
      <c r="K465" s="409" t="s">
        <v>1877</v>
      </c>
      <c r="L465" s="411">
        <v>107.0200000000001</v>
      </c>
      <c r="M465" s="411">
        <v>1</v>
      </c>
      <c r="N465" s="412">
        <v>107.0200000000001</v>
      </c>
    </row>
    <row r="466" spans="1:14" ht="14.4" customHeight="1" x14ac:dyDescent="0.3">
      <c r="A466" s="407" t="s">
        <v>700</v>
      </c>
      <c r="B466" s="408" t="s">
        <v>3462</v>
      </c>
      <c r="C466" s="409" t="s">
        <v>701</v>
      </c>
      <c r="D466" s="410" t="s">
        <v>3480</v>
      </c>
      <c r="E466" s="409" t="s">
        <v>594</v>
      </c>
      <c r="F466" s="410" t="s">
        <v>3503</v>
      </c>
      <c r="G466" s="409" t="s">
        <v>447</v>
      </c>
      <c r="H466" s="409" t="s">
        <v>1878</v>
      </c>
      <c r="I466" s="409" t="s">
        <v>1879</v>
      </c>
      <c r="J466" s="409" t="s">
        <v>1880</v>
      </c>
      <c r="K466" s="409" t="s">
        <v>1881</v>
      </c>
      <c r="L466" s="411">
        <v>12522.479095238095</v>
      </c>
      <c r="M466" s="411">
        <v>7</v>
      </c>
      <c r="N466" s="412">
        <v>87657.353666666662</v>
      </c>
    </row>
    <row r="467" spans="1:14" ht="14.4" customHeight="1" x14ac:dyDescent="0.3">
      <c r="A467" s="407" t="s">
        <v>700</v>
      </c>
      <c r="B467" s="408" t="s">
        <v>3462</v>
      </c>
      <c r="C467" s="409" t="s">
        <v>701</v>
      </c>
      <c r="D467" s="410" t="s">
        <v>3480</v>
      </c>
      <c r="E467" s="409" t="s">
        <v>594</v>
      </c>
      <c r="F467" s="410" t="s">
        <v>3503</v>
      </c>
      <c r="G467" s="409" t="s">
        <v>447</v>
      </c>
      <c r="H467" s="409" t="s">
        <v>1882</v>
      </c>
      <c r="I467" s="409" t="s">
        <v>1883</v>
      </c>
      <c r="J467" s="409" t="s">
        <v>1884</v>
      </c>
      <c r="K467" s="409" t="s">
        <v>1885</v>
      </c>
      <c r="L467" s="411">
        <v>235.30763760049828</v>
      </c>
      <c r="M467" s="411">
        <v>1</v>
      </c>
      <c r="N467" s="412">
        <v>235.30763760049828</v>
      </c>
    </row>
    <row r="468" spans="1:14" ht="14.4" customHeight="1" x14ac:dyDescent="0.3">
      <c r="A468" s="407" t="s">
        <v>700</v>
      </c>
      <c r="B468" s="408" t="s">
        <v>3462</v>
      </c>
      <c r="C468" s="409" t="s">
        <v>701</v>
      </c>
      <c r="D468" s="410" t="s">
        <v>3480</v>
      </c>
      <c r="E468" s="409" t="s">
        <v>594</v>
      </c>
      <c r="F468" s="410" t="s">
        <v>3503</v>
      </c>
      <c r="G468" s="409" t="s">
        <v>447</v>
      </c>
      <c r="H468" s="409" t="s">
        <v>1886</v>
      </c>
      <c r="I468" s="409" t="s">
        <v>1887</v>
      </c>
      <c r="J468" s="409" t="s">
        <v>1849</v>
      </c>
      <c r="K468" s="409" t="s">
        <v>1888</v>
      </c>
      <c r="L468" s="411">
        <v>38.129999999999995</v>
      </c>
      <c r="M468" s="411">
        <v>1</v>
      </c>
      <c r="N468" s="412">
        <v>38.129999999999995</v>
      </c>
    </row>
    <row r="469" spans="1:14" ht="14.4" customHeight="1" x14ac:dyDescent="0.3">
      <c r="A469" s="407" t="s">
        <v>700</v>
      </c>
      <c r="B469" s="408" t="s">
        <v>3462</v>
      </c>
      <c r="C469" s="409" t="s">
        <v>701</v>
      </c>
      <c r="D469" s="410" t="s">
        <v>3480</v>
      </c>
      <c r="E469" s="409" t="s">
        <v>594</v>
      </c>
      <c r="F469" s="410" t="s">
        <v>3503</v>
      </c>
      <c r="G469" s="409" t="s">
        <v>447</v>
      </c>
      <c r="H469" s="409" t="s">
        <v>1889</v>
      </c>
      <c r="I469" s="409" t="s">
        <v>1890</v>
      </c>
      <c r="J469" s="409" t="s">
        <v>1876</v>
      </c>
      <c r="K469" s="409" t="s">
        <v>1891</v>
      </c>
      <c r="L469" s="411">
        <v>66.949847032531167</v>
      </c>
      <c r="M469" s="411">
        <v>1</v>
      </c>
      <c r="N469" s="412">
        <v>66.949847032531167</v>
      </c>
    </row>
    <row r="470" spans="1:14" ht="14.4" customHeight="1" x14ac:dyDescent="0.3">
      <c r="A470" s="407" t="s">
        <v>700</v>
      </c>
      <c r="B470" s="408" t="s">
        <v>3462</v>
      </c>
      <c r="C470" s="409" t="s">
        <v>701</v>
      </c>
      <c r="D470" s="410" t="s">
        <v>3480</v>
      </c>
      <c r="E470" s="409" t="s">
        <v>594</v>
      </c>
      <c r="F470" s="410" t="s">
        <v>3503</v>
      </c>
      <c r="G470" s="409" t="s">
        <v>447</v>
      </c>
      <c r="H470" s="409" t="s">
        <v>1892</v>
      </c>
      <c r="I470" s="409" t="s">
        <v>1893</v>
      </c>
      <c r="J470" s="409" t="s">
        <v>1894</v>
      </c>
      <c r="K470" s="409" t="s">
        <v>1895</v>
      </c>
      <c r="L470" s="411">
        <v>137.1035094455537</v>
      </c>
      <c r="M470" s="411">
        <v>4</v>
      </c>
      <c r="N470" s="412">
        <v>548.41403778221479</v>
      </c>
    </row>
    <row r="471" spans="1:14" ht="14.4" customHeight="1" x14ac:dyDescent="0.3">
      <c r="A471" s="407" t="s">
        <v>700</v>
      </c>
      <c r="B471" s="408" t="s">
        <v>3462</v>
      </c>
      <c r="C471" s="409" t="s">
        <v>701</v>
      </c>
      <c r="D471" s="410" t="s">
        <v>3480</v>
      </c>
      <c r="E471" s="409" t="s">
        <v>594</v>
      </c>
      <c r="F471" s="410" t="s">
        <v>3503</v>
      </c>
      <c r="G471" s="409" t="s">
        <v>447</v>
      </c>
      <c r="H471" s="409" t="s">
        <v>1896</v>
      </c>
      <c r="I471" s="409" t="s">
        <v>1897</v>
      </c>
      <c r="J471" s="409" t="s">
        <v>1898</v>
      </c>
      <c r="K471" s="409" t="s">
        <v>1899</v>
      </c>
      <c r="L471" s="411">
        <v>164.44</v>
      </c>
      <c r="M471" s="411">
        <v>1</v>
      </c>
      <c r="N471" s="412">
        <v>164.44</v>
      </c>
    </row>
    <row r="472" spans="1:14" ht="14.4" customHeight="1" x14ac:dyDescent="0.3">
      <c r="A472" s="407" t="s">
        <v>700</v>
      </c>
      <c r="B472" s="408" t="s">
        <v>3462</v>
      </c>
      <c r="C472" s="409" t="s">
        <v>701</v>
      </c>
      <c r="D472" s="410" t="s">
        <v>3480</v>
      </c>
      <c r="E472" s="409" t="s">
        <v>594</v>
      </c>
      <c r="F472" s="410" t="s">
        <v>3503</v>
      </c>
      <c r="G472" s="409" t="s">
        <v>447</v>
      </c>
      <c r="H472" s="409" t="s">
        <v>1900</v>
      </c>
      <c r="I472" s="409" t="s">
        <v>1901</v>
      </c>
      <c r="J472" s="409" t="s">
        <v>1902</v>
      </c>
      <c r="K472" s="409" t="s">
        <v>1903</v>
      </c>
      <c r="L472" s="411">
        <v>49.238457715598251</v>
      </c>
      <c r="M472" s="411">
        <v>2</v>
      </c>
      <c r="N472" s="412">
        <v>98.476915431196502</v>
      </c>
    </row>
    <row r="473" spans="1:14" ht="14.4" customHeight="1" x14ac:dyDescent="0.3">
      <c r="A473" s="407" t="s">
        <v>700</v>
      </c>
      <c r="B473" s="408" t="s">
        <v>3462</v>
      </c>
      <c r="C473" s="409" t="s">
        <v>701</v>
      </c>
      <c r="D473" s="410" t="s">
        <v>3480</v>
      </c>
      <c r="E473" s="409" t="s">
        <v>594</v>
      </c>
      <c r="F473" s="410" t="s">
        <v>3503</v>
      </c>
      <c r="G473" s="409" t="s">
        <v>447</v>
      </c>
      <c r="H473" s="409" t="s">
        <v>1904</v>
      </c>
      <c r="I473" s="409" t="s">
        <v>1904</v>
      </c>
      <c r="J473" s="409" t="s">
        <v>1905</v>
      </c>
      <c r="K473" s="409" t="s">
        <v>1906</v>
      </c>
      <c r="L473" s="411">
        <v>1116.5</v>
      </c>
      <c r="M473" s="411">
        <v>5.4</v>
      </c>
      <c r="N473" s="412">
        <v>6029.1</v>
      </c>
    </row>
    <row r="474" spans="1:14" ht="14.4" customHeight="1" x14ac:dyDescent="0.3">
      <c r="A474" s="407" t="s">
        <v>700</v>
      </c>
      <c r="B474" s="408" t="s">
        <v>3462</v>
      </c>
      <c r="C474" s="409" t="s">
        <v>701</v>
      </c>
      <c r="D474" s="410" t="s">
        <v>3480</v>
      </c>
      <c r="E474" s="409" t="s">
        <v>594</v>
      </c>
      <c r="F474" s="410" t="s">
        <v>3503</v>
      </c>
      <c r="G474" s="409" t="s">
        <v>447</v>
      </c>
      <c r="H474" s="409" t="s">
        <v>1907</v>
      </c>
      <c r="I474" s="409" t="s">
        <v>1907</v>
      </c>
      <c r="J474" s="409" t="s">
        <v>1908</v>
      </c>
      <c r="K474" s="409" t="s">
        <v>1909</v>
      </c>
      <c r="L474" s="411">
        <v>345.71428571428572</v>
      </c>
      <c r="M474" s="411">
        <v>5.6</v>
      </c>
      <c r="N474" s="412">
        <v>1936</v>
      </c>
    </row>
    <row r="475" spans="1:14" ht="14.4" customHeight="1" x14ac:dyDescent="0.3">
      <c r="A475" s="407" t="s">
        <v>700</v>
      </c>
      <c r="B475" s="408" t="s">
        <v>3462</v>
      </c>
      <c r="C475" s="409" t="s">
        <v>701</v>
      </c>
      <c r="D475" s="410" t="s">
        <v>3480</v>
      </c>
      <c r="E475" s="409" t="s">
        <v>594</v>
      </c>
      <c r="F475" s="410" t="s">
        <v>3503</v>
      </c>
      <c r="G475" s="409" t="s">
        <v>447</v>
      </c>
      <c r="H475" s="409" t="s">
        <v>1910</v>
      </c>
      <c r="I475" s="409" t="s">
        <v>1910</v>
      </c>
      <c r="J475" s="409" t="s">
        <v>1911</v>
      </c>
      <c r="K475" s="409" t="s">
        <v>1843</v>
      </c>
      <c r="L475" s="411">
        <v>154.0325</v>
      </c>
      <c r="M475" s="411">
        <v>4</v>
      </c>
      <c r="N475" s="412">
        <v>616.13</v>
      </c>
    </row>
    <row r="476" spans="1:14" ht="14.4" customHeight="1" x14ac:dyDescent="0.3">
      <c r="A476" s="407" t="s">
        <v>700</v>
      </c>
      <c r="B476" s="408" t="s">
        <v>3462</v>
      </c>
      <c r="C476" s="409" t="s">
        <v>701</v>
      </c>
      <c r="D476" s="410" t="s">
        <v>3480</v>
      </c>
      <c r="E476" s="409" t="s">
        <v>594</v>
      </c>
      <c r="F476" s="410" t="s">
        <v>3503</v>
      </c>
      <c r="G476" s="409" t="s">
        <v>447</v>
      </c>
      <c r="H476" s="409" t="s">
        <v>1912</v>
      </c>
      <c r="I476" s="409" t="s">
        <v>1912</v>
      </c>
      <c r="J476" s="409" t="s">
        <v>1913</v>
      </c>
      <c r="K476" s="409" t="s">
        <v>1840</v>
      </c>
      <c r="L476" s="411">
        <v>169.78666666666666</v>
      </c>
      <c r="M476" s="411">
        <v>2</v>
      </c>
      <c r="N476" s="412">
        <v>339.57333333333332</v>
      </c>
    </row>
    <row r="477" spans="1:14" ht="14.4" customHeight="1" x14ac:dyDescent="0.3">
      <c r="A477" s="407" t="s">
        <v>700</v>
      </c>
      <c r="B477" s="408" t="s">
        <v>3462</v>
      </c>
      <c r="C477" s="409" t="s">
        <v>701</v>
      </c>
      <c r="D477" s="410" t="s">
        <v>3480</v>
      </c>
      <c r="E477" s="409" t="s">
        <v>594</v>
      </c>
      <c r="F477" s="410" t="s">
        <v>3503</v>
      </c>
      <c r="G477" s="409" t="s">
        <v>606</v>
      </c>
      <c r="H477" s="409" t="s">
        <v>1914</v>
      </c>
      <c r="I477" s="409" t="s">
        <v>1914</v>
      </c>
      <c r="J477" s="409" t="s">
        <v>1915</v>
      </c>
      <c r="K477" s="409" t="s">
        <v>1916</v>
      </c>
      <c r="L477" s="411">
        <v>68.200268518737246</v>
      </c>
      <c r="M477" s="411">
        <v>3</v>
      </c>
      <c r="N477" s="412">
        <v>204.60080555621175</v>
      </c>
    </row>
    <row r="478" spans="1:14" ht="14.4" customHeight="1" x14ac:dyDescent="0.3">
      <c r="A478" s="407" t="s">
        <v>700</v>
      </c>
      <c r="B478" s="408" t="s">
        <v>3462</v>
      </c>
      <c r="C478" s="409" t="s">
        <v>701</v>
      </c>
      <c r="D478" s="410" t="s">
        <v>3480</v>
      </c>
      <c r="E478" s="409" t="s">
        <v>594</v>
      </c>
      <c r="F478" s="410" t="s">
        <v>3503</v>
      </c>
      <c r="G478" s="409" t="s">
        <v>606</v>
      </c>
      <c r="H478" s="409" t="s">
        <v>1917</v>
      </c>
      <c r="I478" s="409" t="s">
        <v>1918</v>
      </c>
      <c r="J478" s="409" t="s">
        <v>1919</v>
      </c>
      <c r="K478" s="409" t="s">
        <v>1920</v>
      </c>
      <c r="L478" s="411">
        <v>114.86650787138143</v>
      </c>
      <c r="M478" s="411">
        <v>30</v>
      </c>
      <c r="N478" s="412">
        <v>3445.995236141443</v>
      </c>
    </row>
    <row r="479" spans="1:14" ht="14.4" customHeight="1" x14ac:dyDescent="0.3">
      <c r="A479" s="407" t="s">
        <v>700</v>
      </c>
      <c r="B479" s="408" t="s">
        <v>3462</v>
      </c>
      <c r="C479" s="409" t="s">
        <v>701</v>
      </c>
      <c r="D479" s="410" t="s">
        <v>3480</v>
      </c>
      <c r="E479" s="409" t="s">
        <v>594</v>
      </c>
      <c r="F479" s="410" t="s">
        <v>3503</v>
      </c>
      <c r="G479" s="409" t="s">
        <v>606</v>
      </c>
      <c r="H479" s="409" t="s">
        <v>1921</v>
      </c>
      <c r="I479" s="409" t="s">
        <v>1922</v>
      </c>
      <c r="J479" s="409" t="s">
        <v>1861</v>
      </c>
      <c r="K479" s="409" t="s">
        <v>1923</v>
      </c>
      <c r="L479" s="411">
        <v>20.82682616415569</v>
      </c>
      <c r="M479" s="411">
        <v>359</v>
      </c>
      <c r="N479" s="412">
        <v>7476.8305929318931</v>
      </c>
    </row>
    <row r="480" spans="1:14" ht="14.4" customHeight="1" x14ac:dyDescent="0.3">
      <c r="A480" s="407" t="s">
        <v>700</v>
      </c>
      <c r="B480" s="408" t="s">
        <v>3462</v>
      </c>
      <c r="C480" s="409" t="s">
        <v>701</v>
      </c>
      <c r="D480" s="410" t="s">
        <v>3480</v>
      </c>
      <c r="E480" s="409" t="s">
        <v>594</v>
      </c>
      <c r="F480" s="410" t="s">
        <v>3503</v>
      </c>
      <c r="G480" s="409" t="s">
        <v>606</v>
      </c>
      <c r="H480" s="409" t="s">
        <v>1924</v>
      </c>
      <c r="I480" s="409" t="s">
        <v>1925</v>
      </c>
      <c r="J480" s="409" t="s">
        <v>1926</v>
      </c>
      <c r="K480" s="409" t="s">
        <v>1927</v>
      </c>
      <c r="L480" s="411">
        <v>144.95032881964531</v>
      </c>
      <c r="M480" s="411">
        <v>52.200000000000024</v>
      </c>
      <c r="N480" s="412">
        <v>7566.4071643854886</v>
      </c>
    </row>
    <row r="481" spans="1:14" ht="14.4" customHeight="1" x14ac:dyDescent="0.3">
      <c r="A481" s="407" t="s">
        <v>700</v>
      </c>
      <c r="B481" s="408" t="s">
        <v>3462</v>
      </c>
      <c r="C481" s="409" t="s">
        <v>701</v>
      </c>
      <c r="D481" s="410" t="s">
        <v>3480</v>
      </c>
      <c r="E481" s="409" t="s">
        <v>594</v>
      </c>
      <c r="F481" s="410" t="s">
        <v>3503</v>
      </c>
      <c r="G481" s="409" t="s">
        <v>606</v>
      </c>
      <c r="H481" s="409" t="s">
        <v>1928</v>
      </c>
      <c r="I481" s="409" t="s">
        <v>1929</v>
      </c>
      <c r="J481" s="409" t="s">
        <v>1930</v>
      </c>
      <c r="K481" s="409" t="s">
        <v>1931</v>
      </c>
      <c r="L481" s="411">
        <v>232.19921298890256</v>
      </c>
      <c r="M481" s="411">
        <v>26</v>
      </c>
      <c r="N481" s="412">
        <v>6037.1795377114668</v>
      </c>
    </row>
    <row r="482" spans="1:14" ht="14.4" customHeight="1" x14ac:dyDescent="0.3">
      <c r="A482" s="407" t="s">
        <v>700</v>
      </c>
      <c r="B482" s="408" t="s">
        <v>3462</v>
      </c>
      <c r="C482" s="409" t="s">
        <v>701</v>
      </c>
      <c r="D482" s="410" t="s">
        <v>3480</v>
      </c>
      <c r="E482" s="409" t="s">
        <v>594</v>
      </c>
      <c r="F482" s="410" t="s">
        <v>3503</v>
      </c>
      <c r="G482" s="409" t="s">
        <v>606</v>
      </c>
      <c r="H482" s="409" t="s">
        <v>1932</v>
      </c>
      <c r="I482" s="409" t="s">
        <v>1933</v>
      </c>
      <c r="J482" s="409" t="s">
        <v>1934</v>
      </c>
      <c r="K482" s="409" t="s">
        <v>1935</v>
      </c>
      <c r="L482" s="411">
        <v>76.508239581884638</v>
      </c>
      <c r="M482" s="411">
        <v>59</v>
      </c>
      <c r="N482" s="412">
        <v>4513.9861353311935</v>
      </c>
    </row>
    <row r="483" spans="1:14" ht="14.4" customHeight="1" x14ac:dyDescent="0.3">
      <c r="A483" s="407" t="s">
        <v>700</v>
      </c>
      <c r="B483" s="408" t="s">
        <v>3462</v>
      </c>
      <c r="C483" s="409" t="s">
        <v>701</v>
      </c>
      <c r="D483" s="410" t="s">
        <v>3480</v>
      </c>
      <c r="E483" s="409" t="s">
        <v>594</v>
      </c>
      <c r="F483" s="410" t="s">
        <v>3503</v>
      </c>
      <c r="G483" s="409" t="s">
        <v>606</v>
      </c>
      <c r="H483" s="409" t="s">
        <v>1936</v>
      </c>
      <c r="I483" s="409" t="s">
        <v>1937</v>
      </c>
      <c r="J483" s="409" t="s">
        <v>1938</v>
      </c>
      <c r="K483" s="409" t="s">
        <v>1939</v>
      </c>
      <c r="L483" s="411">
        <v>11601.57</v>
      </c>
      <c r="M483" s="411">
        <v>1</v>
      </c>
      <c r="N483" s="412">
        <v>11601.57</v>
      </c>
    </row>
    <row r="484" spans="1:14" ht="14.4" customHeight="1" x14ac:dyDescent="0.3">
      <c r="A484" s="407" t="s">
        <v>700</v>
      </c>
      <c r="B484" s="408" t="s">
        <v>3462</v>
      </c>
      <c r="C484" s="409" t="s">
        <v>701</v>
      </c>
      <c r="D484" s="410" t="s">
        <v>3480</v>
      </c>
      <c r="E484" s="409" t="s">
        <v>594</v>
      </c>
      <c r="F484" s="410" t="s">
        <v>3503</v>
      </c>
      <c r="G484" s="409" t="s">
        <v>606</v>
      </c>
      <c r="H484" s="409" t="s">
        <v>1940</v>
      </c>
      <c r="I484" s="409" t="s">
        <v>1940</v>
      </c>
      <c r="J484" s="409" t="s">
        <v>1941</v>
      </c>
      <c r="K484" s="409" t="s">
        <v>1942</v>
      </c>
      <c r="L484" s="411">
        <v>517</v>
      </c>
      <c r="M484" s="411">
        <v>4.4000000000000004</v>
      </c>
      <c r="N484" s="412">
        <v>2274.8000000000002</v>
      </c>
    </row>
    <row r="485" spans="1:14" ht="14.4" customHeight="1" x14ac:dyDescent="0.3">
      <c r="A485" s="407" t="s">
        <v>700</v>
      </c>
      <c r="B485" s="408" t="s">
        <v>3462</v>
      </c>
      <c r="C485" s="409" t="s">
        <v>701</v>
      </c>
      <c r="D485" s="410" t="s">
        <v>3480</v>
      </c>
      <c r="E485" s="409" t="s">
        <v>594</v>
      </c>
      <c r="F485" s="410" t="s">
        <v>3503</v>
      </c>
      <c r="G485" s="409" t="s">
        <v>606</v>
      </c>
      <c r="H485" s="409" t="s">
        <v>1943</v>
      </c>
      <c r="I485" s="409" t="s">
        <v>1944</v>
      </c>
      <c r="J485" s="409" t="s">
        <v>1945</v>
      </c>
      <c r="K485" s="409" t="s">
        <v>1946</v>
      </c>
      <c r="L485" s="411">
        <v>772.08</v>
      </c>
      <c r="M485" s="411">
        <v>3</v>
      </c>
      <c r="N485" s="412">
        <v>2316.2400000000002</v>
      </c>
    </row>
    <row r="486" spans="1:14" ht="14.4" customHeight="1" x14ac:dyDescent="0.3">
      <c r="A486" s="407" t="s">
        <v>700</v>
      </c>
      <c r="B486" s="408" t="s">
        <v>3462</v>
      </c>
      <c r="C486" s="409" t="s">
        <v>701</v>
      </c>
      <c r="D486" s="410" t="s">
        <v>3480</v>
      </c>
      <c r="E486" s="409" t="s">
        <v>594</v>
      </c>
      <c r="F486" s="410" t="s">
        <v>3503</v>
      </c>
      <c r="G486" s="409" t="s">
        <v>606</v>
      </c>
      <c r="H486" s="409" t="s">
        <v>1947</v>
      </c>
      <c r="I486" s="409" t="s">
        <v>1947</v>
      </c>
      <c r="J486" s="409" t="s">
        <v>1948</v>
      </c>
      <c r="K486" s="409" t="s">
        <v>1949</v>
      </c>
      <c r="L486" s="411">
        <v>461.99999999999989</v>
      </c>
      <c r="M486" s="411">
        <v>1.2</v>
      </c>
      <c r="N486" s="412">
        <v>554.39999999999986</v>
      </c>
    </row>
    <row r="487" spans="1:14" ht="14.4" customHeight="1" x14ac:dyDescent="0.3">
      <c r="A487" s="407" t="s">
        <v>700</v>
      </c>
      <c r="B487" s="408" t="s">
        <v>3462</v>
      </c>
      <c r="C487" s="409" t="s">
        <v>701</v>
      </c>
      <c r="D487" s="410" t="s">
        <v>3480</v>
      </c>
      <c r="E487" s="409" t="s">
        <v>594</v>
      </c>
      <c r="F487" s="410" t="s">
        <v>3503</v>
      </c>
      <c r="G487" s="409" t="s">
        <v>606</v>
      </c>
      <c r="H487" s="409" t="s">
        <v>1950</v>
      </c>
      <c r="I487" s="409" t="s">
        <v>1950</v>
      </c>
      <c r="J487" s="409" t="s">
        <v>1951</v>
      </c>
      <c r="K487" s="409" t="s">
        <v>1952</v>
      </c>
      <c r="L487" s="411">
        <v>142.32999999999998</v>
      </c>
      <c r="M487" s="411">
        <v>30</v>
      </c>
      <c r="N487" s="412">
        <v>4269.8999999999996</v>
      </c>
    </row>
    <row r="488" spans="1:14" ht="14.4" customHeight="1" x14ac:dyDescent="0.3">
      <c r="A488" s="407" t="s">
        <v>700</v>
      </c>
      <c r="B488" s="408" t="s">
        <v>3462</v>
      </c>
      <c r="C488" s="409" t="s">
        <v>701</v>
      </c>
      <c r="D488" s="410" t="s">
        <v>3480</v>
      </c>
      <c r="E488" s="409" t="s">
        <v>594</v>
      </c>
      <c r="F488" s="410" t="s">
        <v>3503</v>
      </c>
      <c r="G488" s="409" t="s">
        <v>606</v>
      </c>
      <c r="H488" s="409" t="s">
        <v>1953</v>
      </c>
      <c r="I488" s="409" t="s">
        <v>1953</v>
      </c>
      <c r="J488" s="409" t="s">
        <v>1954</v>
      </c>
      <c r="K488" s="409" t="s">
        <v>1846</v>
      </c>
      <c r="L488" s="411">
        <v>217.8</v>
      </c>
      <c r="M488" s="411">
        <v>1.6</v>
      </c>
      <c r="N488" s="412">
        <v>348.48</v>
      </c>
    </row>
    <row r="489" spans="1:14" ht="14.4" customHeight="1" x14ac:dyDescent="0.3">
      <c r="A489" s="407" t="s">
        <v>700</v>
      </c>
      <c r="B489" s="408" t="s">
        <v>3462</v>
      </c>
      <c r="C489" s="409" t="s">
        <v>701</v>
      </c>
      <c r="D489" s="410" t="s">
        <v>3480</v>
      </c>
      <c r="E489" s="409" t="s">
        <v>594</v>
      </c>
      <c r="F489" s="410" t="s">
        <v>3503</v>
      </c>
      <c r="G489" s="409" t="s">
        <v>606</v>
      </c>
      <c r="H489" s="409" t="s">
        <v>1955</v>
      </c>
      <c r="I489" s="409" t="s">
        <v>1955</v>
      </c>
      <c r="J489" s="409" t="s">
        <v>1956</v>
      </c>
      <c r="K489" s="409" t="s">
        <v>1957</v>
      </c>
      <c r="L489" s="411">
        <v>196.68523076923077</v>
      </c>
      <c r="M489" s="411">
        <v>6.4999999999999982</v>
      </c>
      <c r="N489" s="412">
        <v>1278.4539999999997</v>
      </c>
    </row>
    <row r="490" spans="1:14" ht="14.4" customHeight="1" x14ac:dyDescent="0.3">
      <c r="A490" s="407" t="s">
        <v>700</v>
      </c>
      <c r="B490" s="408" t="s">
        <v>3462</v>
      </c>
      <c r="C490" s="409" t="s">
        <v>701</v>
      </c>
      <c r="D490" s="410" t="s">
        <v>3480</v>
      </c>
      <c r="E490" s="409" t="s">
        <v>594</v>
      </c>
      <c r="F490" s="410" t="s">
        <v>3503</v>
      </c>
      <c r="G490" s="409" t="s">
        <v>606</v>
      </c>
      <c r="H490" s="409" t="s">
        <v>1958</v>
      </c>
      <c r="I490" s="409" t="s">
        <v>1958</v>
      </c>
      <c r="J490" s="409" t="s">
        <v>1959</v>
      </c>
      <c r="K490" s="409" t="s">
        <v>1952</v>
      </c>
      <c r="L490" s="411">
        <v>34.660000000000004</v>
      </c>
      <c r="M490" s="411">
        <v>40</v>
      </c>
      <c r="N490" s="412">
        <v>1386.4</v>
      </c>
    </row>
    <row r="491" spans="1:14" ht="14.4" customHeight="1" x14ac:dyDescent="0.3">
      <c r="A491" s="407" t="s">
        <v>700</v>
      </c>
      <c r="B491" s="408" t="s">
        <v>3462</v>
      </c>
      <c r="C491" s="409" t="s">
        <v>701</v>
      </c>
      <c r="D491" s="410" t="s">
        <v>3480</v>
      </c>
      <c r="E491" s="409" t="s">
        <v>594</v>
      </c>
      <c r="F491" s="410" t="s">
        <v>3503</v>
      </c>
      <c r="G491" s="409" t="s">
        <v>606</v>
      </c>
      <c r="H491" s="409" t="s">
        <v>1960</v>
      </c>
      <c r="I491" s="409" t="s">
        <v>1960</v>
      </c>
      <c r="J491" s="409" t="s">
        <v>1961</v>
      </c>
      <c r="K491" s="409" t="s">
        <v>1962</v>
      </c>
      <c r="L491" s="411">
        <v>55.189113404254186</v>
      </c>
      <c r="M491" s="411">
        <v>39</v>
      </c>
      <c r="N491" s="412">
        <v>2152.3754227659133</v>
      </c>
    </row>
    <row r="492" spans="1:14" ht="14.4" customHeight="1" x14ac:dyDescent="0.3">
      <c r="A492" s="407" t="s">
        <v>700</v>
      </c>
      <c r="B492" s="408" t="s">
        <v>3462</v>
      </c>
      <c r="C492" s="409" t="s">
        <v>701</v>
      </c>
      <c r="D492" s="410" t="s">
        <v>3480</v>
      </c>
      <c r="E492" s="409" t="s">
        <v>594</v>
      </c>
      <c r="F492" s="410" t="s">
        <v>3503</v>
      </c>
      <c r="G492" s="409" t="s">
        <v>606</v>
      </c>
      <c r="H492" s="409" t="s">
        <v>1963</v>
      </c>
      <c r="I492" s="409" t="s">
        <v>1964</v>
      </c>
      <c r="J492" s="409" t="s">
        <v>1965</v>
      </c>
      <c r="K492" s="409" t="s">
        <v>1966</v>
      </c>
      <c r="L492" s="411">
        <v>264</v>
      </c>
      <c r="M492" s="411">
        <v>6</v>
      </c>
      <c r="N492" s="412">
        <v>1584</v>
      </c>
    </row>
    <row r="493" spans="1:14" ht="14.4" customHeight="1" x14ac:dyDescent="0.3">
      <c r="A493" s="407" t="s">
        <v>700</v>
      </c>
      <c r="B493" s="408" t="s">
        <v>3462</v>
      </c>
      <c r="C493" s="409" t="s">
        <v>701</v>
      </c>
      <c r="D493" s="410" t="s">
        <v>3480</v>
      </c>
      <c r="E493" s="409" t="s">
        <v>594</v>
      </c>
      <c r="F493" s="410" t="s">
        <v>3503</v>
      </c>
      <c r="G493" s="409" t="s">
        <v>606</v>
      </c>
      <c r="H493" s="409" t="s">
        <v>1967</v>
      </c>
      <c r="I493" s="409" t="s">
        <v>1968</v>
      </c>
      <c r="J493" s="409" t="s">
        <v>1969</v>
      </c>
      <c r="K493" s="409"/>
      <c r="L493" s="411">
        <v>155.1</v>
      </c>
      <c r="M493" s="411">
        <v>2</v>
      </c>
      <c r="N493" s="412">
        <v>310.2</v>
      </c>
    </row>
    <row r="494" spans="1:14" ht="14.4" customHeight="1" x14ac:dyDescent="0.3">
      <c r="A494" s="407" t="s">
        <v>700</v>
      </c>
      <c r="B494" s="408" t="s">
        <v>3462</v>
      </c>
      <c r="C494" s="409" t="s">
        <v>701</v>
      </c>
      <c r="D494" s="410" t="s">
        <v>3480</v>
      </c>
      <c r="E494" s="409" t="s">
        <v>1970</v>
      </c>
      <c r="F494" s="410" t="s">
        <v>3506</v>
      </c>
      <c r="G494" s="409" t="s">
        <v>447</v>
      </c>
      <c r="H494" s="409" t="s">
        <v>1971</v>
      </c>
      <c r="I494" s="409" t="s">
        <v>1972</v>
      </c>
      <c r="J494" s="409" t="s">
        <v>1973</v>
      </c>
      <c r="K494" s="409" t="s">
        <v>1974</v>
      </c>
      <c r="L494" s="411">
        <v>96.889476448225096</v>
      </c>
      <c r="M494" s="411">
        <v>6</v>
      </c>
      <c r="N494" s="412">
        <v>581.33685868935061</v>
      </c>
    </row>
    <row r="495" spans="1:14" ht="14.4" customHeight="1" x14ac:dyDescent="0.3">
      <c r="A495" s="407" t="s">
        <v>700</v>
      </c>
      <c r="B495" s="408" t="s">
        <v>3462</v>
      </c>
      <c r="C495" s="409" t="s">
        <v>701</v>
      </c>
      <c r="D495" s="410" t="s">
        <v>3480</v>
      </c>
      <c r="E495" s="409" t="s">
        <v>1970</v>
      </c>
      <c r="F495" s="410" t="s">
        <v>3506</v>
      </c>
      <c r="G495" s="409" t="s">
        <v>447</v>
      </c>
      <c r="H495" s="409" t="s">
        <v>1975</v>
      </c>
      <c r="I495" s="409" t="s">
        <v>1976</v>
      </c>
      <c r="J495" s="409" t="s">
        <v>1977</v>
      </c>
      <c r="K495" s="409" t="s">
        <v>1978</v>
      </c>
      <c r="L495" s="411">
        <v>1751.7200000000005</v>
      </c>
      <c r="M495" s="411">
        <v>1</v>
      </c>
      <c r="N495" s="412">
        <v>1751.7200000000005</v>
      </c>
    </row>
    <row r="496" spans="1:14" ht="14.4" customHeight="1" x14ac:dyDescent="0.3">
      <c r="A496" s="407" t="s">
        <v>700</v>
      </c>
      <c r="B496" s="408" t="s">
        <v>3462</v>
      </c>
      <c r="C496" s="409" t="s">
        <v>1979</v>
      </c>
      <c r="D496" s="410" t="s">
        <v>3481</v>
      </c>
      <c r="E496" s="409" t="s">
        <v>446</v>
      </c>
      <c r="F496" s="410" t="s">
        <v>3502</v>
      </c>
      <c r="G496" s="409" t="s">
        <v>447</v>
      </c>
      <c r="H496" s="409" t="s">
        <v>729</v>
      </c>
      <c r="I496" s="409" t="s">
        <v>729</v>
      </c>
      <c r="J496" s="409" t="s">
        <v>730</v>
      </c>
      <c r="K496" s="409" t="s">
        <v>731</v>
      </c>
      <c r="L496" s="411">
        <v>171.6</v>
      </c>
      <c r="M496" s="411">
        <v>1</v>
      </c>
      <c r="N496" s="412">
        <v>171.6</v>
      </c>
    </row>
    <row r="497" spans="1:14" ht="14.4" customHeight="1" x14ac:dyDescent="0.3">
      <c r="A497" s="407" t="s">
        <v>700</v>
      </c>
      <c r="B497" s="408" t="s">
        <v>3462</v>
      </c>
      <c r="C497" s="409" t="s">
        <v>1979</v>
      </c>
      <c r="D497" s="410" t="s">
        <v>3481</v>
      </c>
      <c r="E497" s="409" t="s">
        <v>446</v>
      </c>
      <c r="F497" s="410" t="s">
        <v>3502</v>
      </c>
      <c r="G497" s="409" t="s">
        <v>447</v>
      </c>
      <c r="H497" s="409" t="s">
        <v>485</v>
      </c>
      <c r="I497" s="409" t="s">
        <v>486</v>
      </c>
      <c r="J497" s="409" t="s">
        <v>487</v>
      </c>
      <c r="K497" s="409" t="s">
        <v>488</v>
      </c>
      <c r="L497" s="411">
        <v>167.60862707915012</v>
      </c>
      <c r="M497" s="411">
        <v>1</v>
      </c>
      <c r="N497" s="412">
        <v>167.60862707915012</v>
      </c>
    </row>
    <row r="498" spans="1:14" ht="14.4" customHeight="1" x14ac:dyDescent="0.3">
      <c r="A498" s="407" t="s">
        <v>700</v>
      </c>
      <c r="B498" s="408" t="s">
        <v>3462</v>
      </c>
      <c r="C498" s="409" t="s">
        <v>1979</v>
      </c>
      <c r="D498" s="410" t="s">
        <v>3481</v>
      </c>
      <c r="E498" s="409" t="s">
        <v>446</v>
      </c>
      <c r="F498" s="410" t="s">
        <v>3502</v>
      </c>
      <c r="G498" s="409" t="s">
        <v>447</v>
      </c>
      <c r="H498" s="409" t="s">
        <v>1980</v>
      </c>
      <c r="I498" s="409" t="s">
        <v>1981</v>
      </c>
      <c r="J498" s="409" t="s">
        <v>1982</v>
      </c>
      <c r="K498" s="409" t="s">
        <v>1983</v>
      </c>
      <c r="L498" s="411">
        <v>93.53000000000003</v>
      </c>
      <c r="M498" s="411">
        <v>1</v>
      </c>
      <c r="N498" s="412">
        <v>93.53000000000003</v>
      </c>
    </row>
    <row r="499" spans="1:14" ht="14.4" customHeight="1" x14ac:dyDescent="0.3">
      <c r="A499" s="407" t="s">
        <v>700</v>
      </c>
      <c r="B499" s="408" t="s">
        <v>3462</v>
      </c>
      <c r="C499" s="409" t="s">
        <v>1979</v>
      </c>
      <c r="D499" s="410" t="s">
        <v>3481</v>
      </c>
      <c r="E499" s="409" t="s">
        <v>446</v>
      </c>
      <c r="F499" s="410" t="s">
        <v>3502</v>
      </c>
      <c r="G499" s="409" t="s">
        <v>447</v>
      </c>
      <c r="H499" s="409" t="s">
        <v>448</v>
      </c>
      <c r="I499" s="409" t="s">
        <v>134</v>
      </c>
      <c r="J499" s="409" t="s">
        <v>449</v>
      </c>
      <c r="K499" s="409"/>
      <c r="L499" s="411">
        <v>97.32017125813384</v>
      </c>
      <c r="M499" s="411">
        <v>5</v>
      </c>
      <c r="N499" s="412">
        <v>486.60085629066919</v>
      </c>
    </row>
    <row r="500" spans="1:14" ht="14.4" customHeight="1" x14ac:dyDescent="0.3">
      <c r="A500" s="407" t="s">
        <v>700</v>
      </c>
      <c r="B500" s="408" t="s">
        <v>3462</v>
      </c>
      <c r="C500" s="409" t="s">
        <v>1979</v>
      </c>
      <c r="D500" s="410" t="s">
        <v>3481</v>
      </c>
      <c r="E500" s="409" t="s">
        <v>446</v>
      </c>
      <c r="F500" s="410" t="s">
        <v>3502</v>
      </c>
      <c r="G500" s="409" t="s">
        <v>447</v>
      </c>
      <c r="H500" s="409" t="s">
        <v>1137</v>
      </c>
      <c r="I500" s="409" t="s">
        <v>134</v>
      </c>
      <c r="J500" s="409" t="s">
        <v>1138</v>
      </c>
      <c r="K500" s="409"/>
      <c r="L500" s="411">
        <v>191.13074782913048</v>
      </c>
      <c r="M500" s="411">
        <v>7</v>
      </c>
      <c r="N500" s="412">
        <v>1337.9152348039133</v>
      </c>
    </row>
    <row r="501" spans="1:14" ht="14.4" customHeight="1" x14ac:dyDescent="0.3">
      <c r="A501" s="407" t="s">
        <v>700</v>
      </c>
      <c r="B501" s="408" t="s">
        <v>3462</v>
      </c>
      <c r="C501" s="409" t="s">
        <v>1979</v>
      </c>
      <c r="D501" s="410" t="s">
        <v>3481</v>
      </c>
      <c r="E501" s="409" t="s">
        <v>446</v>
      </c>
      <c r="F501" s="410" t="s">
        <v>3502</v>
      </c>
      <c r="G501" s="409" t="s">
        <v>447</v>
      </c>
      <c r="H501" s="409" t="s">
        <v>1139</v>
      </c>
      <c r="I501" s="409" t="s">
        <v>134</v>
      </c>
      <c r="J501" s="409" t="s">
        <v>1140</v>
      </c>
      <c r="K501" s="409"/>
      <c r="L501" s="411">
        <v>37.4343071528492</v>
      </c>
      <c r="M501" s="411">
        <v>2</v>
      </c>
      <c r="N501" s="412">
        <v>74.868614305698401</v>
      </c>
    </row>
    <row r="502" spans="1:14" ht="14.4" customHeight="1" x14ac:dyDescent="0.3">
      <c r="A502" s="407" t="s">
        <v>700</v>
      </c>
      <c r="B502" s="408" t="s">
        <v>3462</v>
      </c>
      <c r="C502" s="409" t="s">
        <v>1979</v>
      </c>
      <c r="D502" s="410" t="s">
        <v>3481</v>
      </c>
      <c r="E502" s="409" t="s">
        <v>446</v>
      </c>
      <c r="F502" s="410" t="s">
        <v>3502</v>
      </c>
      <c r="G502" s="409" t="s">
        <v>447</v>
      </c>
      <c r="H502" s="409" t="s">
        <v>1244</v>
      </c>
      <c r="I502" s="409" t="s">
        <v>1245</v>
      </c>
      <c r="J502" s="409" t="s">
        <v>487</v>
      </c>
      <c r="K502" s="409" t="s">
        <v>1246</v>
      </c>
      <c r="L502" s="411">
        <v>49.390000000000008</v>
      </c>
      <c r="M502" s="411">
        <v>6</v>
      </c>
      <c r="N502" s="412">
        <v>296.34000000000003</v>
      </c>
    </row>
    <row r="503" spans="1:14" ht="14.4" customHeight="1" x14ac:dyDescent="0.3">
      <c r="A503" s="407" t="s">
        <v>700</v>
      </c>
      <c r="B503" s="408" t="s">
        <v>3462</v>
      </c>
      <c r="C503" s="409" t="s">
        <v>1979</v>
      </c>
      <c r="D503" s="410" t="s">
        <v>3481</v>
      </c>
      <c r="E503" s="409" t="s">
        <v>446</v>
      </c>
      <c r="F503" s="410" t="s">
        <v>3502</v>
      </c>
      <c r="G503" s="409" t="s">
        <v>447</v>
      </c>
      <c r="H503" s="409" t="s">
        <v>1984</v>
      </c>
      <c r="I503" s="409" t="s">
        <v>1985</v>
      </c>
      <c r="J503" s="409" t="s">
        <v>1986</v>
      </c>
      <c r="K503" s="409" t="s">
        <v>1987</v>
      </c>
      <c r="L503" s="411">
        <v>117.95999999999995</v>
      </c>
      <c r="M503" s="411">
        <v>1</v>
      </c>
      <c r="N503" s="412">
        <v>117.95999999999995</v>
      </c>
    </row>
    <row r="504" spans="1:14" ht="14.4" customHeight="1" x14ac:dyDescent="0.3">
      <c r="A504" s="407" t="s">
        <v>700</v>
      </c>
      <c r="B504" s="408" t="s">
        <v>3462</v>
      </c>
      <c r="C504" s="409" t="s">
        <v>1979</v>
      </c>
      <c r="D504" s="410" t="s">
        <v>3481</v>
      </c>
      <c r="E504" s="409" t="s">
        <v>446</v>
      </c>
      <c r="F504" s="410" t="s">
        <v>3502</v>
      </c>
      <c r="G504" s="409" t="s">
        <v>447</v>
      </c>
      <c r="H504" s="409" t="s">
        <v>1393</v>
      </c>
      <c r="I504" s="409" t="s">
        <v>134</v>
      </c>
      <c r="J504" s="409" t="s">
        <v>1394</v>
      </c>
      <c r="K504" s="409"/>
      <c r="L504" s="411">
        <v>61.125999999999998</v>
      </c>
      <c r="M504" s="411">
        <v>5</v>
      </c>
      <c r="N504" s="412">
        <v>305.63</v>
      </c>
    </row>
    <row r="505" spans="1:14" ht="14.4" customHeight="1" x14ac:dyDescent="0.3">
      <c r="A505" s="407" t="s">
        <v>700</v>
      </c>
      <c r="B505" s="408" t="s">
        <v>3462</v>
      </c>
      <c r="C505" s="409" t="s">
        <v>1979</v>
      </c>
      <c r="D505" s="410" t="s">
        <v>3481</v>
      </c>
      <c r="E505" s="409" t="s">
        <v>446</v>
      </c>
      <c r="F505" s="410" t="s">
        <v>3502</v>
      </c>
      <c r="G505" s="409" t="s">
        <v>447</v>
      </c>
      <c r="H505" s="409" t="s">
        <v>1988</v>
      </c>
      <c r="I505" s="409" t="s">
        <v>1989</v>
      </c>
      <c r="J505" s="409" t="s">
        <v>1990</v>
      </c>
      <c r="K505" s="409"/>
      <c r="L505" s="411">
        <v>97.052997770856706</v>
      </c>
      <c r="M505" s="411">
        <v>1</v>
      </c>
      <c r="N505" s="412">
        <v>97.052997770856706</v>
      </c>
    </row>
    <row r="506" spans="1:14" ht="14.4" customHeight="1" x14ac:dyDescent="0.3">
      <c r="A506" s="407" t="s">
        <v>700</v>
      </c>
      <c r="B506" s="408" t="s">
        <v>3462</v>
      </c>
      <c r="C506" s="409" t="s">
        <v>1979</v>
      </c>
      <c r="D506" s="410" t="s">
        <v>3481</v>
      </c>
      <c r="E506" s="409" t="s">
        <v>446</v>
      </c>
      <c r="F506" s="410" t="s">
        <v>3502</v>
      </c>
      <c r="G506" s="409" t="s">
        <v>447</v>
      </c>
      <c r="H506" s="409" t="s">
        <v>576</v>
      </c>
      <c r="I506" s="409" t="s">
        <v>576</v>
      </c>
      <c r="J506" s="409" t="s">
        <v>577</v>
      </c>
      <c r="K506" s="409" t="s">
        <v>578</v>
      </c>
      <c r="L506" s="411">
        <v>58.510000000000012</v>
      </c>
      <c r="M506" s="411">
        <v>1</v>
      </c>
      <c r="N506" s="412">
        <v>58.510000000000012</v>
      </c>
    </row>
    <row r="507" spans="1:14" ht="14.4" customHeight="1" x14ac:dyDescent="0.3">
      <c r="A507" s="407" t="s">
        <v>700</v>
      </c>
      <c r="B507" s="408" t="s">
        <v>3462</v>
      </c>
      <c r="C507" s="409" t="s">
        <v>1979</v>
      </c>
      <c r="D507" s="410" t="s">
        <v>3481</v>
      </c>
      <c r="E507" s="409" t="s">
        <v>446</v>
      </c>
      <c r="F507" s="410" t="s">
        <v>3502</v>
      </c>
      <c r="G507" s="409" t="s">
        <v>447</v>
      </c>
      <c r="H507" s="409" t="s">
        <v>1471</v>
      </c>
      <c r="I507" s="409" t="s">
        <v>1472</v>
      </c>
      <c r="J507" s="409" t="s">
        <v>1473</v>
      </c>
      <c r="K507" s="409"/>
      <c r="L507" s="411">
        <v>163.56507527951078</v>
      </c>
      <c r="M507" s="411">
        <v>1</v>
      </c>
      <c r="N507" s="412">
        <v>163.56507527951078</v>
      </c>
    </row>
    <row r="508" spans="1:14" ht="14.4" customHeight="1" x14ac:dyDescent="0.3">
      <c r="A508" s="407" t="s">
        <v>700</v>
      </c>
      <c r="B508" s="408" t="s">
        <v>3462</v>
      </c>
      <c r="C508" s="409" t="s">
        <v>1979</v>
      </c>
      <c r="D508" s="410" t="s">
        <v>3481</v>
      </c>
      <c r="E508" s="409" t="s">
        <v>446</v>
      </c>
      <c r="F508" s="410" t="s">
        <v>3502</v>
      </c>
      <c r="G508" s="409" t="s">
        <v>606</v>
      </c>
      <c r="H508" s="409" t="s">
        <v>1537</v>
      </c>
      <c r="I508" s="409" t="s">
        <v>1538</v>
      </c>
      <c r="J508" s="409" t="s">
        <v>1539</v>
      </c>
      <c r="K508" s="409" t="s">
        <v>1540</v>
      </c>
      <c r="L508" s="411">
        <v>138.18237559511192</v>
      </c>
      <c r="M508" s="411">
        <v>4</v>
      </c>
      <c r="N508" s="412">
        <v>552.72950238044768</v>
      </c>
    </row>
    <row r="509" spans="1:14" ht="14.4" customHeight="1" x14ac:dyDescent="0.3">
      <c r="A509" s="407" t="s">
        <v>700</v>
      </c>
      <c r="B509" s="408" t="s">
        <v>3462</v>
      </c>
      <c r="C509" s="409" t="s">
        <v>1979</v>
      </c>
      <c r="D509" s="410" t="s">
        <v>3481</v>
      </c>
      <c r="E509" s="409" t="s">
        <v>446</v>
      </c>
      <c r="F509" s="410" t="s">
        <v>3502</v>
      </c>
      <c r="G509" s="409" t="s">
        <v>606</v>
      </c>
      <c r="H509" s="409" t="s">
        <v>1991</v>
      </c>
      <c r="I509" s="409" t="s">
        <v>1992</v>
      </c>
      <c r="J509" s="409" t="s">
        <v>1506</v>
      </c>
      <c r="K509" s="409" t="s">
        <v>1993</v>
      </c>
      <c r="L509" s="411">
        <v>57.81</v>
      </c>
      <c r="M509" s="411">
        <v>1</v>
      </c>
      <c r="N509" s="412">
        <v>57.81</v>
      </c>
    </row>
    <row r="510" spans="1:14" ht="14.4" customHeight="1" x14ac:dyDescent="0.3">
      <c r="A510" s="407" t="s">
        <v>700</v>
      </c>
      <c r="B510" s="408" t="s">
        <v>3462</v>
      </c>
      <c r="C510" s="409" t="s">
        <v>1994</v>
      </c>
      <c r="D510" s="410" t="s">
        <v>3482</v>
      </c>
      <c r="E510" s="409" t="s">
        <v>446</v>
      </c>
      <c r="F510" s="410" t="s">
        <v>3502</v>
      </c>
      <c r="G510" s="409"/>
      <c r="H510" s="409" t="s">
        <v>706</v>
      </c>
      <c r="I510" s="409" t="s">
        <v>707</v>
      </c>
      <c r="J510" s="409" t="s">
        <v>708</v>
      </c>
      <c r="K510" s="409" t="s">
        <v>709</v>
      </c>
      <c r="L510" s="411">
        <v>108.27</v>
      </c>
      <c r="M510" s="411">
        <v>2</v>
      </c>
      <c r="N510" s="412">
        <v>216.54</v>
      </c>
    </row>
    <row r="511" spans="1:14" ht="14.4" customHeight="1" x14ac:dyDescent="0.3">
      <c r="A511" s="407" t="s">
        <v>700</v>
      </c>
      <c r="B511" s="408" t="s">
        <v>3462</v>
      </c>
      <c r="C511" s="409" t="s">
        <v>1994</v>
      </c>
      <c r="D511" s="410" t="s">
        <v>3482</v>
      </c>
      <c r="E511" s="409" t="s">
        <v>446</v>
      </c>
      <c r="F511" s="410" t="s">
        <v>3502</v>
      </c>
      <c r="G511" s="409"/>
      <c r="H511" s="409" t="s">
        <v>1995</v>
      </c>
      <c r="I511" s="409" t="s">
        <v>1996</v>
      </c>
      <c r="J511" s="409" t="s">
        <v>1997</v>
      </c>
      <c r="K511" s="409" t="s">
        <v>1998</v>
      </c>
      <c r="L511" s="411">
        <v>249.3907211080672</v>
      </c>
      <c r="M511" s="411">
        <v>80</v>
      </c>
      <c r="N511" s="412">
        <v>19951.257688645375</v>
      </c>
    </row>
    <row r="512" spans="1:14" ht="14.4" customHeight="1" x14ac:dyDescent="0.3">
      <c r="A512" s="407" t="s">
        <v>700</v>
      </c>
      <c r="B512" s="408" t="s">
        <v>3462</v>
      </c>
      <c r="C512" s="409" t="s">
        <v>1994</v>
      </c>
      <c r="D512" s="410" t="s">
        <v>3482</v>
      </c>
      <c r="E512" s="409" t="s">
        <v>446</v>
      </c>
      <c r="F512" s="410" t="s">
        <v>3502</v>
      </c>
      <c r="G512" s="409"/>
      <c r="H512" s="409" t="s">
        <v>717</v>
      </c>
      <c r="I512" s="409" t="s">
        <v>717</v>
      </c>
      <c r="J512" s="409" t="s">
        <v>718</v>
      </c>
      <c r="K512" s="409" t="s">
        <v>719</v>
      </c>
      <c r="L512" s="411">
        <v>489.49530303030321</v>
      </c>
      <c r="M512" s="411">
        <v>4.3999999999999995</v>
      </c>
      <c r="N512" s="412">
        <v>2153.7793333333339</v>
      </c>
    </row>
    <row r="513" spans="1:14" ht="14.4" customHeight="1" x14ac:dyDescent="0.3">
      <c r="A513" s="407" t="s">
        <v>700</v>
      </c>
      <c r="B513" s="408" t="s">
        <v>3462</v>
      </c>
      <c r="C513" s="409" t="s">
        <v>1994</v>
      </c>
      <c r="D513" s="410" t="s">
        <v>3482</v>
      </c>
      <c r="E513" s="409" t="s">
        <v>446</v>
      </c>
      <c r="F513" s="410" t="s">
        <v>3502</v>
      </c>
      <c r="G513" s="409" t="s">
        <v>447</v>
      </c>
      <c r="H513" s="409" t="s">
        <v>729</v>
      </c>
      <c r="I513" s="409" t="s">
        <v>729</v>
      </c>
      <c r="J513" s="409" t="s">
        <v>730</v>
      </c>
      <c r="K513" s="409" t="s">
        <v>731</v>
      </c>
      <c r="L513" s="411">
        <v>171.6</v>
      </c>
      <c r="M513" s="411">
        <v>50</v>
      </c>
      <c r="N513" s="412">
        <v>8580</v>
      </c>
    </row>
    <row r="514" spans="1:14" ht="14.4" customHeight="1" x14ac:dyDescent="0.3">
      <c r="A514" s="407" t="s">
        <v>700</v>
      </c>
      <c r="B514" s="408" t="s">
        <v>3462</v>
      </c>
      <c r="C514" s="409" t="s">
        <v>1994</v>
      </c>
      <c r="D514" s="410" t="s">
        <v>3482</v>
      </c>
      <c r="E514" s="409" t="s">
        <v>446</v>
      </c>
      <c r="F514" s="410" t="s">
        <v>3502</v>
      </c>
      <c r="G514" s="409" t="s">
        <v>447</v>
      </c>
      <c r="H514" s="409" t="s">
        <v>732</v>
      </c>
      <c r="I514" s="409" t="s">
        <v>732</v>
      </c>
      <c r="J514" s="409" t="s">
        <v>733</v>
      </c>
      <c r="K514" s="409" t="s">
        <v>734</v>
      </c>
      <c r="L514" s="411">
        <v>173.88749999999999</v>
      </c>
      <c r="M514" s="411">
        <v>40</v>
      </c>
      <c r="N514" s="412">
        <v>6955.4999999999991</v>
      </c>
    </row>
    <row r="515" spans="1:14" ht="14.4" customHeight="1" x14ac:dyDescent="0.3">
      <c r="A515" s="407" t="s">
        <v>700</v>
      </c>
      <c r="B515" s="408" t="s">
        <v>3462</v>
      </c>
      <c r="C515" s="409" t="s">
        <v>1994</v>
      </c>
      <c r="D515" s="410" t="s">
        <v>3482</v>
      </c>
      <c r="E515" s="409" t="s">
        <v>446</v>
      </c>
      <c r="F515" s="410" t="s">
        <v>3502</v>
      </c>
      <c r="G515" s="409" t="s">
        <v>447</v>
      </c>
      <c r="H515" s="409" t="s">
        <v>735</v>
      </c>
      <c r="I515" s="409" t="s">
        <v>735</v>
      </c>
      <c r="J515" s="409" t="s">
        <v>736</v>
      </c>
      <c r="K515" s="409" t="s">
        <v>734</v>
      </c>
      <c r="L515" s="411">
        <v>143.65</v>
      </c>
      <c r="M515" s="411">
        <v>40</v>
      </c>
      <c r="N515" s="412">
        <v>5746</v>
      </c>
    </row>
    <row r="516" spans="1:14" ht="14.4" customHeight="1" x14ac:dyDescent="0.3">
      <c r="A516" s="407" t="s">
        <v>700</v>
      </c>
      <c r="B516" s="408" t="s">
        <v>3462</v>
      </c>
      <c r="C516" s="409" t="s">
        <v>1994</v>
      </c>
      <c r="D516" s="410" t="s">
        <v>3482</v>
      </c>
      <c r="E516" s="409" t="s">
        <v>446</v>
      </c>
      <c r="F516" s="410" t="s">
        <v>3502</v>
      </c>
      <c r="G516" s="409" t="s">
        <v>447</v>
      </c>
      <c r="H516" s="409" t="s">
        <v>1999</v>
      </c>
      <c r="I516" s="409" t="s">
        <v>1999</v>
      </c>
      <c r="J516" s="409" t="s">
        <v>736</v>
      </c>
      <c r="K516" s="409" t="s">
        <v>2000</v>
      </c>
      <c r="L516" s="411">
        <v>126.50021680773087</v>
      </c>
      <c r="M516" s="411">
        <v>14</v>
      </c>
      <c r="N516" s="412">
        <v>1771.003035308232</v>
      </c>
    </row>
    <row r="517" spans="1:14" ht="14.4" customHeight="1" x14ac:dyDescent="0.3">
      <c r="A517" s="407" t="s">
        <v>700</v>
      </c>
      <c r="B517" s="408" t="s">
        <v>3462</v>
      </c>
      <c r="C517" s="409" t="s">
        <v>1994</v>
      </c>
      <c r="D517" s="410" t="s">
        <v>3482</v>
      </c>
      <c r="E517" s="409" t="s">
        <v>446</v>
      </c>
      <c r="F517" s="410" t="s">
        <v>3502</v>
      </c>
      <c r="G517" s="409" t="s">
        <v>447</v>
      </c>
      <c r="H517" s="409" t="s">
        <v>737</v>
      </c>
      <c r="I517" s="409" t="s">
        <v>737</v>
      </c>
      <c r="J517" s="409" t="s">
        <v>736</v>
      </c>
      <c r="K517" s="409" t="s">
        <v>738</v>
      </c>
      <c r="L517" s="411">
        <v>225.73260869565212</v>
      </c>
      <c r="M517" s="411">
        <v>23</v>
      </c>
      <c r="N517" s="412">
        <v>5191.8499999999985</v>
      </c>
    </row>
    <row r="518" spans="1:14" ht="14.4" customHeight="1" x14ac:dyDescent="0.3">
      <c r="A518" s="407" t="s">
        <v>700</v>
      </c>
      <c r="B518" s="408" t="s">
        <v>3462</v>
      </c>
      <c r="C518" s="409" t="s">
        <v>1994</v>
      </c>
      <c r="D518" s="410" t="s">
        <v>3482</v>
      </c>
      <c r="E518" s="409" t="s">
        <v>446</v>
      </c>
      <c r="F518" s="410" t="s">
        <v>3502</v>
      </c>
      <c r="G518" s="409" t="s">
        <v>447</v>
      </c>
      <c r="H518" s="409" t="s">
        <v>739</v>
      </c>
      <c r="I518" s="409" t="s">
        <v>739</v>
      </c>
      <c r="J518" s="409" t="s">
        <v>730</v>
      </c>
      <c r="K518" s="409" t="s">
        <v>740</v>
      </c>
      <c r="L518" s="411">
        <v>93.471862190605066</v>
      </c>
      <c r="M518" s="411">
        <v>154</v>
      </c>
      <c r="N518" s="412">
        <v>14394.666777353181</v>
      </c>
    </row>
    <row r="519" spans="1:14" ht="14.4" customHeight="1" x14ac:dyDescent="0.3">
      <c r="A519" s="407" t="s">
        <v>700</v>
      </c>
      <c r="B519" s="408" t="s">
        <v>3462</v>
      </c>
      <c r="C519" s="409" t="s">
        <v>1994</v>
      </c>
      <c r="D519" s="410" t="s">
        <v>3482</v>
      </c>
      <c r="E519" s="409" t="s">
        <v>446</v>
      </c>
      <c r="F519" s="410" t="s">
        <v>3502</v>
      </c>
      <c r="G519" s="409" t="s">
        <v>447</v>
      </c>
      <c r="H519" s="409" t="s">
        <v>743</v>
      </c>
      <c r="I519" s="409" t="s">
        <v>744</v>
      </c>
      <c r="J519" s="409" t="s">
        <v>745</v>
      </c>
      <c r="K519" s="409" t="s">
        <v>746</v>
      </c>
      <c r="L519" s="411">
        <v>38.354709844891985</v>
      </c>
      <c r="M519" s="411">
        <v>2</v>
      </c>
      <c r="N519" s="412">
        <v>76.709419689783971</v>
      </c>
    </row>
    <row r="520" spans="1:14" ht="14.4" customHeight="1" x14ac:dyDescent="0.3">
      <c r="A520" s="407" t="s">
        <v>700</v>
      </c>
      <c r="B520" s="408" t="s">
        <v>3462</v>
      </c>
      <c r="C520" s="409" t="s">
        <v>1994</v>
      </c>
      <c r="D520" s="410" t="s">
        <v>3482</v>
      </c>
      <c r="E520" s="409" t="s">
        <v>446</v>
      </c>
      <c r="F520" s="410" t="s">
        <v>3502</v>
      </c>
      <c r="G520" s="409" t="s">
        <v>447</v>
      </c>
      <c r="H520" s="409" t="s">
        <v>481</v>
      </c>
      <c r="I520" s="409" t="s">
        <v>482</v>
      </c>
      <c r="J520" s="409" t="s">
        <v>483</v>
      </c>
      <c r="K520" s="409" t="s">
        <v>484</v>
      </c>
      <c r="L520" s="411">
        <v>87.029352474196386</v>
      </c>
      <c r="M520" s="411">
        <v>15</v>
      </c>
      <c r="N520" s="412">
        <v>1305.4402871129457</v>
      </c>
    </row>
    <row r="521" spans="1:14" ht="14.4" customHeight="1" x14ac:dyDescent="0.3">
      <c r="A521" s="407" t="s">
        <v>700</v>
      </c>
      <c r="B521" s="408" t="s">
        <v>3462</v>
      </c>
      <c r="C521" s="409" t="s">
        <v>1994</v>
      </c>
      <c r="D521" s="410" t="s">
        <v>3482</v>
      </c>
      <c r="E521" s="409" t="s">
        <v>446</v>
      </c>
      <c r="F521" s="410" t="s">
        <v>3502</v>
      </c>
      <c r="G521" s="409" t="s">
        <v>447</v>
      </c>
      <c r="H521" s="409" t="s">
        <v>755</v>
      </c>
      <c r="I521" s="409" t="s">
        <v>756</v>
      </c>
      <c r="J521" s="409" t="s">
        <v>753</v>
      </c>
      <c r="K521" s="409" t="s">
        <v>757</v>
      </c>
      <c r="L521" s="411">
        <v>100.98004342957354</v>
      </c>
      <c r="M521" s="411">
        <v>221</v>
      </c>
      <c r="N521" s="412">
        <v>22316.589597935752</v>
      </c>
    </row>
    <row r="522" spans="1:14" ht="14.4" customHeight="1" x14ac:dyDescent="0.3">
      <c r="A522" s="407" t="s">
        <v>700</v>
      </c>
      <c r="B522" s="408" t="s">
        <v>3462</v>
      </c>
      <c r="C522" s="409" t="s">
        <v>1994</v>
      </c>
      <c r="D522" s="410" t="s">
        <v>3482</v>
      </c>
      <c r="E522" s="409" t="s">
        <v>446</v>
      </c>
      <c r="F522" s="410" t="s">
        <v>3502</v>
      </c>
      <c r="G522" s="409" t="s">
        <v>447</v>
      </c>
      <c r="H522" s="409" t="s">
        <v>485</v>
      </c>
      <c r="I522" s="409" t="s">
        <v>486</v>
      </c>
      <c r="J522" s="409" t="s">
        <v>487</v>
      </c>
      <c r="K522" s="409" t="s">
        <v>488</v>
      </c>
      <c r="L522" s="411">
        <v>167.61</v>
      </c>
      <c r="M522" s="411">
        <v>5</v>
      </c>
      <c r="N522" s="412">
        <v>838.05000000000007</v>
      </c>
    </row>
    <row r="523" spans="1:14" ht="14.4" customHeight="1" x14ac:dyDescent="0.3">
      <c r="A523" s="407" t="s">
        <v>700</v>
      </c>
      <c r="B523" s="408" t="s">
        <v>3462</v>
      </c>
      <c r="C523" s="409" t="s">
        <v>1994</v>
      </c>
      <c r="D523" s="410" t="s">
        <v>3482</v>
      </c>
      <c r="E523" s="409" t="s">
        <v>446</v>
      </c>
      <c r="F523" s="410" t="s">
        <v>3502</v>
      </c>
      <c r="G523" s="409" t="s">
        <v>447</v>
      </c>
      <c r="H523" s="409" t="s">
        <v>758</v>
      </c>
      <c r="I523" s="409" t="s">
        <v>759</v>
      </c>
      <c r="J523" s="409" t="s">
        <v>760</v>
      </c>
      <c r="K523" s="409" t="s">
        <v>761</v>
      </c>
      <c r="L523" s="411">
        <v>64.544666198937094</v>
      </c>
      <c r="M523" s="411">
        <v>94</v>
      </c>
      <c r="N523" s="412">
        <v>6067.1986227000862</v>
      </c>
    </row>
    <row r="524" spans="1:14" ht="14.4" customHeight="1" x14ac:dyDescent="0.3">
      <c r="A524" s="407" t="s">
        <v>700</v>
      </c>
      <c r="B524" s="408" t="s">
        <v>3462</v>
      </c>
      <c r="C524" s="409" t="s">
        <v>1994</v>
      </c>
      <c r="D524" s="410" t="s">
        <v>3482</v>
      </c>
      <c r="E524" s="409" t="s">
        <v>446</v>
      </c>
      <c r="F524" s="410" t="s">
        <v>3502</v>
      </c>
      <c r="G524" s="409" t="s">
        <v>447</v>
      </c>
      <c r="H524" s="409" t="s">
        <v>489</v>
      </c>
      <c r="I524" s="409" t="s">
        <v>490</v>
      </c>
      <c r="J524" s="409" t="s">
        <v>491</v>
      </c>
      <c r="K524" s="409" t="s">
        <v>492</v>
      </c>
      <c r="L524" s="411">
        <v>59.977631893533569</v>
      </c>
      <c r="M524" s="411">
        <v>5</v>
      </c>
      <c r="N524" s="412">
        <v>299.88815946766783</v>
      </c>
    </row>
    <row r="525" spans="1:14" ht="14.4" customHeight="1" x14ac:dyDescent="0.3">
      <c r="A525" s="407" t="s">
        <v>700</v>
      </c>
      <c r="B525" s="408" t="s">
        <v>3462</v>
      </c>
      <c r="C525" s="409" t="s">
        <v>1994</v>
      </c>
      <c r="D525" s="410" t="s">
        <v>3482</v>
      </c>
      <c r="E525" s="409" t="s">
        <v>446</v>
      </c>
      <c r="F525" s="410" t="s">
        <v>3502</v>
      </c>
      <c r="G525" s="409" t="s">
        <v>447</v>
      </c>
      <c r="H525" s="409" t="s">
        <v>2001</v>
      </c>
      <c r="I525" s="409" t="s">
        <v>2002</v>
      </c>
      <c r="J525" s="409" t="s">
        <v>577</v>
      </c>
      <c r="K525" s="409" t="s">
        <v>598</v>
      </c>
      <c r="L525" s="411">
        <v>63.949286293086146</v>
      </c>
      <c r="M525" s="411">
        <v>1</v>
      </c>
      <c r="N525" s="412">
        <v>63.949286293086146</v>
      </c>
    </row>
    <row r="526" spans="1:14" ht="14.4" customHeight="1" x14ac:dyDescent="0.3">
      <c r="A526" s="407" t="s">
        <v>700</v>
      </c>
      <c r="B526" s="408" t="s">
        <v>3462</v>
      </c>
      <c r="C526" s="409" t="s">
        <v>1994</v>
      </c>
      <c r="D526" s="410" t="s">
        <v>3482</v>
      </c>
      <c r="E526" s="409" t="s">
        <v>446</v>
      </c>
      <c r="F526" s="410" t="s">
        <v>3502</v>
      </c>
      <c r="G526" s="409" t="s">
        <v>447</v>
      </c>
      <c r="H526" s="409" t="s">
        <v>766</v>
      </c>
      <c r="I526" s="409" t="s">
        <v>767</v>
      </c>
      <c r="J526" s="409" t="s">
        <v>768</v>
      </c>
      <c r="K526" s="409" t="s">
        <v>769</v>
      </c>
      <c r="L526" s="411">
        <v>79.790000000000006</v>
      </c>
      <c r="M526" s="411">
        <v>2</v>
      </c>
      <c r="N526" s="412">
        <v>159.58000000000001</v>
      </c>
    </row>
    <row r="527" spans="1:14" ht="14.4" customHeight="1" x14ac:dyDescent="0.3">
      <c r="A527" s="407" t="s">
        <v>700</v>
      </c>
      <c r="B527" s="408" t="s">
        <v>3462</v>
      </c>
      <c r="C527" s="409" t="s">
        <v>1994</v>
      </c>
      <c r="D527" s="410" t="s">
        <v>3482</v>
      </c>
      <c r="E527" s="409" t="s">
        <v>446</v>
      </c>
      <c r="F527" s="410" t="s">
        <v>3502</v>
      </c>
      <c r="G527" s="409" t="s">
        <v>447</v>
      </c>
      <c r="H527" s="409" t="s">
        <v>778</v>
      </c>
      <c r="I527" s="409" t="s">
        <v>779</v>
      </c>
      <c r="J527" s="409" t="s">
        <v>780</v>
      </c>
      <c r="K527" s="409" t="s">
        <v>781</v>
      </c>
      <c r="L527" s="411">
        <v>27.927778140677773</v>
      </c>
      <c r="M527" s="411">
        <v>604</v>
      </c>
      <c r="N527" s="412">
        <v>16868.377996969375</v>
      </c>
    </row>
    <row r="528" spans="1:14" ht="14.4" customHeight="1" x14ac:dyDescent="0.3">
      <c r="A528" s="407" t="s">
        <v>700</v>
      </c>
      <c r="B528" s="408" t="s">
        <v>3462</v>
      </c>
      <c r="C528" s="409" t="s">
        <v>1994</v>
      </c>
      <c r="D528" s="410" t="s">
        <v>3482</v>
      </c>
      <c r="E528" s="409" t="s">
        <v>446</v>
      </c>
      <c r="F528" s="410" t="s">
        <v>3502</v>
      </c>
      <c r="G528" s="409" t="s">
        <v>447</v>
      </c>
      <c r="H528" s="409" t="s">
        <v>782</v>
      </c>
      <c r="I528" s="409" t="s">
        <v>783</v>
      </c>
      <c r="J528" s="409" t="s">
        <v>784</v>
      </c>
      <c r="K528" s="409" t="s">
        <v>785</v>
      </c>
      <c r="L528" s="411">
        <v>77.684560860865304</v>
      </c>
      <c r="M528" s="411">
        <v>2</v>
      </c>
      <c r="N528" s="412">
        <v>155.36912172173061</v>
      </c>
    </row>
    <row r="529" spans="1:14" ht="14.4" customHeight="1" x14ac:dyDescent="0.3">
      <c r="A529" s="407" t="s">
        <v>700</v>
      </c>
      <c r="B529" s="408" t="s">
        <v>3462</v>
      </c>
      <c r="C529" s="409" t="s">
        <v>1994</v>
      </c>
      <c r="D529" s="410" t="s">
        <v>3482</v>
      </c>
      <c r="E529" s="409" t="s">
        <v>446</v>
      </c>
      <c r="F529" s="410" t="s">
        <v>3502</v>
      </c>
      <c r="G529" s="409" t="s">
        <v>447</v>
      </c>
      <c r="H529" s="409" t="s">
        <v>2003</v>
      </c>
      <c r="I529" s="409" t="s">
        <v>2004</v>
      </c>
      <c r="J529" s="409" t="s">
        <v>1164</v>
      </c>
      <c r="K529" s="409" t="s">
        <v>2005</v>
      </c>
      <c r="L529" s="411">
        <v>36.530000000000022</v>
      </c>
      <c r="M529" s="411">
        <v>1</v>
      </c>
      <c r="N529" s="412">
        <v>36.530000000000022</v>
      </c>
    </row>
    <row r="530" spans="1:14" ht="14.4" customHeight="1" x14ac:dyDescent="0.3">
      <c r="A530" s="407" t="s">
        <v>700</v>
      </c>
      <c r="B530" s="408" t="s">
        <v>3462</v>
      </c>
      <c r="C530" s="409" t="s">
        <v>1994</v>
      </c>
      <c r="D530" s="410" t="s">
        <v>3482</v>
      </c>
      <c r="E530" s="409" t="s">
        <v>446</v>
      </c>
      <c r="F530" s="410" t="s">
        <v>3502</v>
      </c>
      <c r="G530" s="409" t="s">
        <v>447</v>
      </c>
      <c r="H530" s="409" t="s">
        <v>2006</v>
      </c>
      <c r="I530" s="409" t="s">
        <v>2007</v>
      </c>
      <c r="J530" s="409" t="s">
        <v>869</v>
      </c>
      <c r="K530" s="409" t="s">
        <v>746</v>
      </c>
      <c r="L530" s="411">
        <v>40.219999999999992</v>
      </c>
      <c r="M530" s="411">
        <v>1</v>
      </c>
      <c r="N530" s="412">
        <v>40.219999999999992</v>
      </c>
    </row>
    <row r="531" spans="1:14" ht="14.4" customHeight="1" x14ac:dyDescent="0.3">
      <c r="A531" s="407" t="s">
        <v>700</v>
      </c>
      <c r="B531" s="408" t="s">
        <v>3462</v>
      </c>
      <c r="C531" s="409" t="s">
        <v>1994</v>
      </c>
      <c r="D531" s="410" t="s">
        <v>3482</v>
      </c>
      <c r="E531" s="409" t="s">
        <v>446</v>
      </c>
      <c r="F531" s="410" t="s">
        <v>3502</v>
      </c>
      <c r="G531" s="409" t="s">
        <v>447</v>
      </c>
      <c r="H531" s="409" t="s">
        <v>805</v>
      </c>
      <c r="I531" s="409" t="s">
        <v>806</v>
      </c>
      <c r="J531" s="409" t="s">
        <v>807</v>
      </c>
      <c r="K531" s="409" t="s">
        <v>808</v>
      </c>
      <c r="L531" s="411">
        <v>66.200988068561358</v>
      </c>
      <c r="M531" s="411">
        <v>17</v>
      </c>
      <c r="N531" s="412">
        <v>1125.4167971655431</v>
      </c>
    </row>
    <row r="532" spans="1:14" ht="14.4" customHeight="1" x14ac:dyDescent="0.3">
      <c r="A532" s="407" t="s">
        <v>700</v>
      </c>
      <c r="B532" s="408" t="s">
        <v>3462</v>
      </c>
      <c r="C532" s="409" t="s">
        <v>1994</v>
      </c>
      <c r="D532" s="410" t="s">
        <v>3482</v>
      </c>
      <c r="E532" s="409" t="s">
        <v>446</v>
      </c>
      <c r="F532" s="410" t="s">
        <v>3502</v>
      </c>
      <c r="G532" s="409" t="s">
        <v>447</v>
      </c>
      <c r="H532" s="409" t="s">
        <v>813</v>
      </c>
      <c r="I532" s="409" t="s">
        <v>814</v>
      </c>
      <c r="J532" s="409" t="s">
        <v>815</v>
      </c>
      <c r="K532" s="409" t="s">
        <v>816</v>
      </c>
      <c r="L532" s="411">
        <v>353.95126720062365</v>
      </c>
      <c r="M532" s="411">
        <v>307</v>
      </c>
      <c r="N532" s="412">
        <v>108663.03903059146</v>
      </c>
    </row>
    <row r="533" spans="1:14" ht="14.4" customHeight="1" x14ac:dyDescent="0.3">
      <c r="A533" s="407" t="s">
        <v>700</v>
      </c>
      <c r="B533" s="408" t="s">
        <v>3462</v>
      </c>
      <c r="C533" s="409" t="s">
        <v>1994</v>
      </c>
      <c r="D533" s="410" t="s">
        <v>3482</v>
      </c>
      <c r="E533" s="409" t="s">
        <v>446</v>
      </c>
      <c r="F533" s="410" t="s">
        <v>3502</v>
      </c>
      <c r="G533" s="409" t="s">
        <v>447</v>
      </c>
      <c r="H533" s="409" t="s">
        <v>817</v>
      </c>
      <c r="I533" s="409" t="s">
        <v>818</v>
      </c>
      <c r="J533" s="409" t="s">
        <v>819</v>
      </c>
      <c r="K533" s="409" t="s">
        <v>820</v>
      </c>
      <c r="L533" s="411">
        <v>57.822888508649058</v>
      </c>
      <c r="M533" s="411">
        <v>169</v>
      </c>
      <c r="N533" s="412">
        <v>9772.0681579616903</v>
      </c>
    </row>
    <row r="534" spans="1:14" ht="14.4" customHeight="1" x14ac:dyDescent="0.3">
      <c r="A534" s="407" t="s">
        <v>700</v>
      </c>
      <c r="B534" s="408" t="s">
        <v>3462</v>
      </c>
      <c r="C534" s="409" t="s">
        <v>1994</v>
      </c>
      <c r="D534" s="410" t="s">
        <v>3482</v>
      </c>
      <c r="E534" s="409" t="s">
        <v>446</v>
      </c>
      <c r="F534" s="410" t="s">
        <v>3502</v>
      </c>
      <c r="G534" s="409" t="s">
        <v>447</v>
      </c>
      <c r="H534" s="409" t="s">
        <v>821</v>
      </c>
      <c r="I534" s="409" t="s">
        <v>822</v>
      </c>
      <c r="J534" s="409" t="s">
        <v>823</v>
      </c>
      <c r="K534" s="409" t="s">
        <v>824</v>
      </c>
      <c r="L534" s="411">
        <v>109.08075151838527</v>
      </c>
      <c r="M534" s="411">
        <v>5</v>
      </c>
      <c r="N534" s="412">
        <v>545.40375759192636</v>
      </c>
    </row>
    <row r="535" spans="1:14" ht="14.4" customHeight="1" x14ac:dyDescent="0.3">
      <c r="A535" s="407" t="s">
        <v>700</v>
      </c>
      <c r="B535" s="408" t="s">
        <v>3462</v>
      </c>
      <c r="C535" s="409" t="s">
        <v>1994</v>
      </c>
      <c r="D535" s="410" t="s">
        <v>3482</v>
      </c>
      <c r="E535" s="409" t="s">
        <v>446</v>
      </c>
      <c r="F535" s="410" t="s">
        <v>3502</v>
      </c>
      <c r="G535" s="409" t="s">
        <v>447</v>
      </c>
      <c r="H535" s="409" t="s">
        <v>825</v>
      </c>
      <c r="I535" s="409" t="s">
        <v>826</v>
      </c>
      <c r="J535" s="409" t="s">
        <v>827</v>
      </c>
      <c r="K535" s="409" t="s">
        <v>828</v>
      </c>
      <c r="L535" s="411">
        <v>41.43</v>
      </c>
      <c r="M535" s="411">
        <v>2</v>
      </c>
      <c r="N535" s="412">
        <v>82.86</v>
      </c>
    </row>
    <row r="536" spans="1:14" ht="14.4" customHeight="1" x14ac:dyDescent="0.3">
      <c r="A536" s="407" t="s">
        <v>700</v>
      </c>
      <c r="B536" s="408" t="s">
        <v>3462</v>
      </c>
      <c r="C536" s="409" t="s">
        <v>1994</v>
      </c>
      <c r="D536" s="410" t="s">
        <v>3482</v>
      </c>
      <c r="E536" s="409" t="s">
        <v>446</v>
      </c>
      <c r="F536" s="410" t="s">
        <v>3502</v>
      </c>
      <c r="G536" s="409" t="s">
        <v>447</v>
      </c>
      <c r="H536" s="409" t="s">
        <v>836</v>
      </c>
      <c r="I536" s="409" t="s">
        <v>837</v>
      </c>
      <c r="J536" s="409" t="s">
        <v>838</v>
      </c>
      <c r="K536" s="409" t="s">
        <v>839</v>
      </c>
      <c r="L536" s="411">
        <v>144.70965986419301</v>
      </c>
      <c r="M536" s="411">
        <v>12</v>
      </c>
      <c r="N536" s="412">
        <v>1736.5159183703163</v>
      </c>
    </row>
    <row r="537" spans="1:14" ht="14.4" customHeight="1" x14ac:dyDescent="0.3">
      <c r="A537" s="407" t="s">
        <v>700</v>
      </c>
      <c r="B537" s="408" t="s">
        <v>3462</v>
      </c>
      <c r="C537" s="409" t="s">
        <v>1994</v>
      </c>
      <c r="D537" s="410" t="s">
        <v>3482</v>
      </c>
      <c r="E537" s="409" t="s">
        <v>446</v>
      </c>
      <c r="F537" s="410" t="s">
        <v>3502</v>
      </c>
      <c r="G537" s="409" t="s">
        <v>447</v>
      </c>
      <c r="H537" s="409" t="s">
        <v>2008</v>
      </c>
      <c r="I537" s="409" t="s">
        <v>2009</v>
      </c>
      <c r="J537" s="409" t="s">
        <v>2010</v>
      </c>
      <c r="K537" s="409" t="s">
        <v>2011</v>
      </c>
      <c r="L537" s="411">
        <v>446.59849999999994</v>
      </c>
      <c r="M537" s="411">
        <v>1</v>
      </c>
      <c r="N537" s="412">
        <v>446.59849999999994</v>
      </c>
    </row>
    <row r="538" spans="1:14" ht="14.4" customHeight="1" x14ac:dyDescent="0.3">
      <c r="A538" s="407" t="s">
        <v>700</v>
      </c>
      <c r="B538" s="408" t="s">
        <v>3462</v>
      </c>
      <c r="C538" s="409" t="s">
        <v>1994</v>
      </c>
      <c r="D538" s="410" t="s">
        <v>3482</v>
      </c>
      <c r="E538" s="409" t="s">
        <v>446</v>
      </c>
      <c r="F538" s="410" t="s">
        <v>3502</v>
      </c>
      <c r="G538" s="409" t="s">
        <v>447</v>
      </c>
      <c r="H538" s="409" t="s">
        <v>2012</v>
      </c>
      <c r="I538" s="409" t="s">
        <v>2013</v>
      </c>
      <c r="J538" s="409" t="s">
        <v>1180</v>
      </c>
      <c r="K538" s="409" t="s">
        <v>2014</v>
      </c>
      <c r="L538" s="411">
        <v>185.61</v>
      </c>
      <c r="M538" s="411">
        <v>1</v>
      </c>
      <c r="N538" s="412">
        <v>185.61</v>
      </c>
    </row>
    <row r="539" spans="1:14" ht="14.4" customHeight="1" x14ac:dyDescent="0.3">
      <c r="A539" s="407" t="s">
        <v>700</v>
      </c>
      <c r="B539" s="408" t="s">
        <v>3462</v>
      </c>
      <c r="C539" s="409" t="s">
        <v>1994</v>
      </c>
      <c r="D539" s="410" t="s">
        <v>3482</v>
      </c>
      <c r="E539" s="409" t="s">
        <v>446</v>
      </c>
      <c r="F539" s="410" t="s">
        <v>3502</v>
      </c>
      <c r="G539" s="409" t="s">
        <v>447</v>
      </c>
      <c r="H539" s="409" t="s">
        <v>852</v>
      </c>
      <c r="I539" s="409" t="s">
        <v>852</v>
      </c>
      <c r="J539" s="409" t="s">
        <v>853</v>
      </c>
      <c r="K539" s="409" t="s">
        <v>854</v>
      </c>
      <c r="L539" s="411">
        <v>36.538884918858528</v>
      </c>
      <c r="M539" s="411">
        <v>276</v>
      </c>
      <c r="N539" s="412">
        <v>10084.732237604954</v>
      </c>
    </row>
    <row r="540" spans="1:14" ht="14.4" customHeight="1" x14ac:dyDescent="0.3">
      <c r="A540" s="407" t="s">
        <v>700</v>
      </c>
      <c r="B540" s="408" t="s">
        <v>3462</v>
      </c>
      <c r="C540" s="409" t="s">
        <v>1994</v>
      </c>
      <c r="D540" s="410" t="s">
        <v>3482</v>
      </c>
      <c r="E540" s="409" t="s">
        <v>446</v>
      </c>
      <c r="F540" s="410" t="s">
        <v>3502</v>
      </c>
      <c r="G540" s="409" t="s">
        <v>447</v>
      </c>
      <c r="H540" s="409" t="s">
        <v>855</v>
      </c>
      <c r="I540" s="409" t="s">
        <v>856</v>
      </c>
      <c r="J540" s="409" t="s">
        <v>857</v>
      </c>
      <c r="K540" s="409" t="s">
        <v>858</v>
      </c>
      <c r="L540" s="411">
        <v>160.98127474438172</v>
      </c>
      <c r="M540" s="411">
        <v>8</v>
      </c>
      <c r="N540" s="412">
        <v>1287.8501979550538</v>
      </c>
    </row>
    <row r="541" spans="1:14" ht="14.4" customHeight="1" x14ac:dyDescent="0.3">
      <c r="A541" s="407" t="s">
        <v>700</v>
      </c>
      <c r="B541" s="408" t="s">
        <v>3462</v>
      </c>
      <c r="C541" s="409" t="s">
        <v>1994</v>
      </c>
      <c r="D541" s="410" t="s">
        <v>3482</v>
      </c>
      <c r="E541" s="409" t="s">
        <v>446</v>
      </c>
      <c r="F541" s="410" t="s">
        <v>3502</v>
      </c>
      <c r="G541" s="409" t="s">
        <v>447</v>
      </c>
      <c r="H541" s="409" t="s">
        <v>879</v>
      </c>
      <c r="I541" s="409" t="s">
        <v>880</v>
      </c>
      <c r="J541" s="409" t="s">
        <v>881</v>
      </c>
      <c r="K541" s="409" t="s">
        <v>882</v>
      </c>
      <c r="L541" s="411">
        <v>118.72999999999999</v>
      </c>
      <c r="M541" s="411">
        <v>1</v>
      </c>
      <c r="N541" s="412">
        <v>118.72999999999999</v>
      </c>
    </row>
    <row r="542" spans="1:14" ht="14.4" customHeight="1" x14ac:dyDescent="0.3">
      <c r="A542" s="407" t="s">
        <v>700</v>
      </c>
      <c r="B542" s="408" t="s">
        <v>3462</v>
      </c>
      <c r="C542" s="409" t="s">
        <v>1994</v>
      </c>
      <c r="D542" s="410" t="s">
        <v>3482</v>
      </c>
      <c r="E542" s="409" t="s">
        <v>446</v>
      </c>
      <c r="F542" s="410" t="s">
        <v>3502</v>
      </c>
      <c r="G542" s="409" t="s">
        <v>447</v>
      </c>
      <c r="H542" s="409" t="s">
        <v>887</v>
      </c>
      <c r="I542" s="409" t="s">
        <v>888</v>
      </c>
      <c r="J542" s="409" t="s">
        <v>889</v>
      </c>
      <c r="K542" s="409" t="s">
        <v>890</v>
      </c>
      <c r="L542" s="411">
        <v>85.849949695834255</v>
      </c>
      <c r="M542" s="411">
        <v>1</v>
      </c>
      <c r="N542" s="412">
        <v>85.849949695834255</v>
      </c>
    </row>
    <row r="543" spans="1:14" ht="14.4" customHeight="1" x14ac:dyDescent="0.3">
      <c r="A543" s="407" t="s">
        <v>700</v>
      </c>
      <c r="B543" s="408" t="s">
        <v>3462</v>
      </c>
      <c r="C543" s="409" t="s">
        <v>1994</v>
      </c>
      <c r="D543" s="410" t="s">
        <v>3482</v>
      </c>
      <c r="E543" s="409" t="s">
        <v>446</v>
      </c>
      <c r="F543" s="410" t="s">
        <v>3502</v>
      </c>
      <c r="G543" s="409" t="s">
        <v>447</v>
      </c>
      <c r="H543" s="409" t="s">
        <v>898</v>
      </c>
      <c r="I543" s="409" t="s">
        <v>899</v>
      </c>
      <c r="J543" s="409" t="s">
        <v>900</v>
      </c>
      <c r="K543" s="409" t="s">
        <v>901</v>
      </c>
      <c r="L543" s="411">
        <v>326.32360471657995</v>
      </c>
      <c r="M543" s="411">
        <v>84</v>
      </c>
      <c r="N543" s="412">
        <v>27411.182796192716</v>
      </c>
    </row>
    <row r="544" spans="1:14" ht="14.4" customHeight="1" x14ac:dyDescent="0.3">
      <c r="A544" s="407" t="s">
        <v>700</v>
      </c>
      <c r="B544" s="408" t="s">
        <v>3462</v>
      </c>
      <c r="C544" s="409" t="s">
        <v>1994</v>
      </c>
      <c r="D544" s="410" t="s">
        <v>3482</v>
      </c>
      <c r="E544" s="409" t="s">
        <v>446</v>
      </c>
      <c r="F544" s="410" t="s">
        <v>3502</v>
      </c>
      <c r="G544" s="409" t="s">
        <v>447</v>
      </c>
      <c r="H544" s="409" t="s">
        <v>921</v>
      </c>
      <c r="I544" s="409" t="s">
        <v>922</v>
      </c>
      <c r="J544" s="409" t="s">
        <v>923</v>
      </c>
      <c r="K544" s="409" t="s">
        <v>924</v>
      </c>
      <c r="L544" s="411">
        <v>84.6324879242337</v>
      </c>
      <c r="M544" s="411">
        <v>12</v>
      </c>
      <c r="N544" s="412">
        <v>1015.5898550908043</v>
      </c>
    </row>
    <row r="545" spans="1:14" ht="14.4" customHeight="1" x14ac:dyDescent="0.3">
      <c r="A545" s="407" t="s">
        <v>700</v>
      </c>
      <c r="B545" s="408" t="s">
        <v>3462</v>
      </c>
      <c r="C545" s="409" t="s">
        <v>1994</v>
      </c>
      <c r="D545" s="410" t="s">
        <v>3482</v>
      </c>
      <c r="E545" s="409" t="s">
        <v>446</v>
      </c>
      <c r="F545" s="410" t="s">
        <v>3502</v>
      </c>
      <c r="G545" s="409" t="s">
        <v>447</v>
      </c>
      <c r="H545" s="409" t="s">
        <v>925</v>
      </c>
      <c r="I545" s="409" t="s">
        <v>926</v>
      </c>
      <c r="J545" s="409" t="s">
        <v>819</v>
      </c>
      <c r="K545" s="409" t="s">
        <v>927</v>
      </c>
      <c r="L545" s="411">
        <v>36.1559366576519</v>
      </c>
      <c r="M545" s="411">
        <v>5</v>
      </c>
      <c r="N545" s="412">
        <v>180.77968328825949</v>
      </c>
    </row>
    <row r="546" spans="1:14" ht="14.4" customHeight="1" x14ac:dyDescent="0.3">
      <c r="A546" s="407" t="s">
        <v>700</v>
      </c>
      <c r="B546" s="408" t="s">
        <v>3462</v>
      </c>
      <c r="C546" s="409" t="s">
        <v>1994</v>
      </c>
      <c r="D546" s="410" t="s">
        <v>3482</v>
      </c>
      <c r="E546" s="409" t="s">
        <v>446</v>
      </c>
      <c r="F546" s="410" t="s">
        <v>3502</v>
      </c>
      <c r="G546" s="409" t="s">
        <v>447</v>
      </c>
      <c r="H546" s="409" t="s">
        <v>931</v>
      </c>
      <c r="I546" s="409" t="s">
        <v>932</v>
      </c>
      <c r="J546" s="409" t="s">
        <v>933</v>
      </c>
      <c r="K546" s="409" t="s">
        <v>934</v>
      </c>
      <c r="L546" s="411">
        <v>74.309632990668206</v>
      </c>
      <c r="M546" s="411">
        <v>6</v>
      </c>
      <c r="N546" s="412">
        <v>445.85779794400923</v>
      </c>
    </row>
    <row r="547" spans="1:14" ht="14.4" customHeight="1" x14ac:dyDescent="0.3">
      <c r="A547" s="407" t="s">
        <v>700</v>
      </c>
      <c r="B547" s="408" t="s">
        <v>3462</v>
      </c>
      <c r="C547" s="409" t="s">
        <v>1994</v>
      </c>
      <c r="D547" s="410" t="s">
        <v>3482</v>
      </c>
      <c r="E547" s="409" t="s">
        <v>446</v>
      </c>
      <c r="F547" s="410" t="s">
        <v>3502</v>
      </c>
      <c r="G547" s="409" t="s">
        <v>447</v>
      </c>
      <c r="H547" s="409" t="s">
        <v>2015</v>
      </c>
      <c r="I547" s="409" t="s">
        <v>2016</v>
      </c>
      <c r="J547" s="409" t="s">
        <v>2017</v>
      </c>
      <c r="K547" s="409"/>
      <c r="L547" s="411">
        <v>205.6</v>
      </c>
      <c r="M547" s="411">
        <v>1</v>
      </c>
      <c r="N547" s="412">
        <v>205.6</v>
      </c>
    </row>
    <row r="548" spans="1:14" ht="14.4" customHeight="1" x14ac:dyDescent="0.3">
      <c r="A548" s="407" t="s">
        <v>700</v>
      </c>
      <c r="B548" s="408" t="s">
        <v>3462</v>
      </c>
      <c r="C548" s="409" t="s">
        <v>1994</v>
      </c>
      <c r="D548" s="410" t="s">
        <v>3482</v>
      </c>
      <c r="E548" s="409" t="s">
        <v>446</v>
      </c>
      <c r="F548" s="410" t="s">
        <v>3502</v>
      </c>
      <c r="G548" s="409" t="s">
        <v>447</v>
      </c>
      <c r="H548" s="409" t="s">
        <v>2018</v>
      </c>
      <c r="I548" s="409" t="s">
        <v>2019</v>
      </c>
      <c r="J548" s="409" t="s">
        <v>2020</v>
      </c>
      <c r="K548" s="409" t="s">
        <v>2021</v>
      </c>
      <c r="L548" s="411">
        <v>155.94</v>
      </c>
      <c r="M548" s="411">
        <v>2</v>
      </c>
      <c r="N548" s="412">
        <v>311.88</v>
      </c>
    </row>
    <row r="549" spans="1:14" ht="14.4" customHeight="1" x14ac:dyDescent="0.3">
      <c r="A549" s="407" t="s">
        <v>700</v>
      </c>
      <c r="B549" s="408" t="s">
        <v>3462</v>
      </c>
      <c r="C549" s="409" t="s">
        <v>1994</v>
      </c>
      <c r="D549" s="410" t="s">
        <v>3482</v>
      </c>
      <c r="E549" s="409" t="s">
        <v>446</v>
      </c>
      <c r="F549" s="410" t="s">
        <v>3502</v>
      </c>
      <c r="G549" s="409" t="s">
        <v>447</v>
      </c>
      <c r="H549" s="409" t="s">
        <v>2022</v>
      </c>
      <c r="I549" s="409" t="s">
        <v>2023</v>
      </c>
      <c r="J549" s="409" t="s">
        <v>2024</v>
      </c>
      <c r="K549" s="409" t="s">
        <v>2025</v>
      </c>
      <c r="L549" s="411">
        <v>207.89749999999998</v>
      </c>
      <c r="M549" s="411">
        <v>4</v>
      </c>
      <c r="N549" s="412">
        <v>831.58999999999992</v>
      </c>
    </row>
    <row r="550" spans="1:14" ht="14.4" customHeight="1" x14ac:dyDescent="0.3">
      <c r="A550" s="407" t="s">
        <v>700</v>
      </c>
      <c r="B550" s="408" t="s">
        <v>3462</v>
      </c>
      <c r="C550" s="409" t="s">
        <v>1994</v>
      </c>
      <c r="D550" s="410" t="s">
        <v>3482</v>
      </c>
      <c r="E550" s="409" t="s">
        <v>446</v>
      </c>
      <c r="F550" s="410" t="s">
        <v>3502</v>
      </c>
      <c r="G550" s="409" t="s">
        <v>447</v>
      </c>
      <c r="H550" s="409" t="s">
        <v>954</v>
      </c>
      <c r="I550" s="409" t="s">
        <v>955</v>
      </c>
      <c r="J550" s="409" t="s">
        <v>956</v>
      </c>
      <c r="K550" s="409" t="s">
        <v>957</v>
      </c>
      <c r="L550" s="411">
        <v>116.11633304508052</v>
      </c>
      <c r="M550" s="411">
        <v>3</v>
      </c>
      <c r="N550" s="412">
        <v>348.34899913524157</v>
      </c>
    </row>
    <row r="551" spans="1:14" ht="14.4" customHeight="1" x14ac:dyDescent="0.3">
      <c r="A551" s="407" t="s">
        <v>700</v>
      </c>
      <c r="B551" s="408" t="s">
        <v>3462</v>
      </c>
      <c r="C551" s="409" t="s">
        <v>1994</v>
      </c>
      <c r="D551" s="410" t="s">
        <v>3482</v>
      </c>
      <c r="E551" s="409" t="s">
        <v>446</v>
      </c>
      <c r="F551" s="410" t="s">
        <v>3502</v>
      </c>
      <c r="G551" s="409" t="s">
        <v>447</v>
      </c>
      <c r="H551" s="409" t="s">
        <v>974</v>
      </c>
      <c r="I551" s="409" t="s">
        <v>975</v>
      </c>
      <c r="J551" s="409" t="s">
        <v>976</v>
      </c>
      <c r="K551" s="409" t="s">
        <v>977</v>
      </c>
      <c r="L551" s="411">
        <v>364.3514285714287</v>
      </c>
      <c r="M551" s="411">
        <v>7</v>
      </c>
      <c r="N551" s="412">
        <v>2550.4600000000009</v>
      </c>
    </row>
    <row r="552" spans="1:14" ht="14.4" customHeight="1" x14ac:dyDescent="0.3">
      <c r="A552" s="407" t="s">
        <v>700</v>
      </c>
      <c r="B552" s="408" t="s">
        <v>3462</v>
      </c>
      <c r="C552" s="409" t="s">
        <v>1994</v>
      </c>
      <c r="D552" s="410" t="s">
        <v>3482</v>
      </c>
      <c r="E552" s="409" t="s">
        <v>446</v>
      </c>
      <c r="F552" s="410" t="s">
        <v>3502</v>
      </c>
      <c r="G552" s="409" t="s">
        <v>447</v>
      </c>
      <c r="H552" s="409" t="s">
        <v>978</v>
      </c>
      <c r="I552" s="409" t="s">
        <v>979</v>
      </c>
      <c r="J552" s="409" t="s">
        <v>980</v>
      </c>
      <c r="K552" s="409" t="s">
        <v>981</v>
      </c>
      <c r="L552" s="411">
        <v>63.58</v>
      </c>
      <c r="M552" s="411">
        <v>1</v>
      </c>
      <c r="N552" s="412">
        <v>63.58</v>
      </c>
    </row>
    <row r="553" spans="1:14" ht="14.4" customHeight="1" x14ac:dyDescent="0.3">
      <c r="A553" s="407" t="s">
        <v>700</v>
      </c>
      <c r="B553" s="408" t="s">
        <v>3462</v>
      </c>
      <c r="C553" s="409" t="s">
        <v>1994</v>
      </c>
      <c r="D553" s="410" t="s">
        <v>3482</v>
      </c>
      <c r="E553" s="409" t="s">
        <v>446</v>
      </c>
      <c r="F553" s="410" t="s">
        <v>3502</v>
      </c>
      <c r="G553" s="409" t="s">
        <v>447</v>
      </c>
      <c r="H553" s="409" t="s">
        <v>2026</v>
      </c>
      <c r="I553" s="409" t="s">
        <v>2026</v>
      </c>
      <c r="J553" s="409" t="s">
        <v>2027</v>
      </c>
      <c r="K553" s="409" t="s">
        <v>2028</v>
      </c>
      <c r="L553" s="411">
        <v>147.64499947518519</v>
      </c>
      <c r="M553" s="411">
        <v>2</v>
      </c>
      <c r="N553" s="412">
        <v>295.28999895037038</v>
      </c>
    </row>
    <row r="554" spans="1:14" ht="14.4" customHeight="1" x14ac:dyDescent="0.3">
      <c r="A554" s="407" t="s">
        <v>700</v>
      </c>
      <c r="B554" s="408" t="s">
        <v>3462</v>
      </c>
      <c r="C554" s="409" t="s">
        <v>1994</v>
      </c>
      <c r="D554" s="410" t="s">
        <v>3482</v>
      </c>
      <c r="E554" s="409" t="s">
        <v>446</v>
      </c>
      <c r="F554" s="410" t="s">
        <v>3502</v>
      </c>
      <c r="G554" s="409" t="s">
        <v>447</v>
      </c>
      <c r="H554" s="409" t="s">
        <v>2029</v>
      </c>
      <c r="I554" s="409" t="s">
        <v>2030</v>
      </c>
      <c r="J554" s="409" t="s">
        <v>2031</v>
      </c>
      <c r="K554" s="409" t="s">
        <v>2032</v>
      </c>
      <c r="L554" s="411">
        <v>101.0100018756995</v>
      </c>
      <c r="M554" s="411">
        <v>4</v>
      </c>
      <c r="N554" s="412">
        <v>404.04000750279801</v>
      </c>
    </row>
    <row r="555" spans="1:14" ht="14.4" customHeight="1" x14ac:dyDescent="0.3">
      <c r="A555" s="407" t="s">
        <v>700</v>
      </c>
      <c r="B555" s="408" t="s">
        <v>3462</v>
      </c>
      <c r="C555" s="409" t="s">
        <v>1994</v>
      </c>
      <c r="D555" s="410" t="s">
        <v>3482</v>
      </c>
      <c r="E555" s="409" t="s">
        <v>446</v>
      </c>
      <c r="F555" s="410" t="s">
        <v>3502</v>
      </c>
      <c r="G555" s="409" t="s">
        <v>447</v>
      </c>
      <c r="H555" s="409" t="s">
        <v>2033</v>
      </c>
      <c r="I555" s="409" t="s">
        <v>2034</v>
      </c>
      <c r="J555" s="409" t="s">
        <v>2035</v>
      </c>
      <c r="K555" s="409" t="s">
        <v>2036</v>
      </c>
      <c r="L555" s="411">
        <v>72.669979173704391</v>
      </c>
      <c r="M555" s="411">
        <v>3</v>
      </c>
      <c r="N555" s="412">
        <v>218.00993752111316</v>
      </c>
    </row>
    <row r="556" spans="1:14" ht="14.4" customHeight="1" x14ac:dyDescent="0.3">
      <c r="A556" s="407" t="s">
        <v>700</v>
      </c>
      <c r="B556" s="408" t="s">
        <v>3462</v>
      </c>
      <c r="C556" s="409" t="s">
        <v>1994</v>
      </c>
      <c r="D556" s="410" t="s">
        <v>3482</v>
      </c>
      <c r="E556" s="409" t="s">
        <v>446</v>
      </c>
      <c r="F556" s="410" t="s">
        <v>3502</v>
      </c>
      <c r="G556" s="409" t="s">
        <v>447</v>
      </c>
      <c r="H556" s="409" t="s">
        <v>982</v>
      </c>
      <c r="I556" s="409" t="s">
        <v>983</v>
      </c>
      <c r="J556" s="409" t="s">
        <v>984</v>
      </c>
      <c r="K556" s="409" t="s">
        <v>985</v>
      </c>
      <c r="L556" s="411">
        <v>162.57926994044209</v>
      </c>
      <c r="M556" s="411">
        <v>2</v>
      </c>
      <c r="N556" s="412">
        <v>325.15853988088418</v>
      </c>
    </row>
    <row r="557" spans="1:14" ht="14.4" customHeight="1" x14ac:dyDescent="0.3">
      <c r="A557" s="407" t="s">
        <v>700</v>
      </c>
      <c r="B557" s="408" t="s">
        <v>3462</v>
      </c>
      <c r="C557" s="409" t="s">
        <v>1994</v>
      </c>
      <c r="D557" s="410" t="s">
        <v>3482</v>
      </c>
      <c r="E557" s="409" t="s">
        <v>446</v>
      </c>
      <c r="F557" s="410" t="s">
        <v>3502</v>
      </c>
      <c r="G557" s="409" t="s">
        <v>447</v>
      </c>
      <c r="H557" s="409" t="s">
        <v>2037</v>
      </c>
      <c r="I557" s="409" t="s">
        <v>2038</v>
      </c>
      <c r="J557" s="409" t="s">
        <v>996</v>
      </c>
      <c r="K557" s="409" t="s">
        <v>2039</v>
      </c>
      <c r="L557" s="411">
        <v>135.32033809452486</v>
      </c>
      <c r="M557" s="411">
        <v>1</v>
      </c>
      <c r="N557" s="412">
        <v>135.32033809452486</v>
      </c>
    </row>
    <row r="558" spans="1:14" ht="14.4" customHeight="1" x14ac:dyDescent="0.3">
      <c r="A558" s="407" t="s">
        <v>700</v>
      </c>
      <c r="B558" s="408" t="s">
        <v>3462</v>
      </c>
      <c r="C558" s="409" t="s">
        <v>1994</v>
      </c>
      <c r="D558" s="410" t="s">
        <v>3482</v>
      </c>
      <c r="E558" s="409" t="s">
        <v>446</v>
      </c>
      <c r="F558" s="410" t="s">
        <v>3502</v>
      </c>
      <c r="G558" s="409" t="s">
        <v>447</v>
      </c>
      <c r="H558" s="409" t="s">
        <v>994</v>
      </c>
      <c r="I558" s="409" t="s">
        <v>995</v>
      </c>
      <c r="J558" s="409" t="s">
        <v>996</v>
      </c>
      <c r="K558" s="409" t="s">
        <v>997</v>
      </c>
      <c r="L558" s="411">
        <v>138.94232861307535</v>
      </c>
      <c r="M558" s="411">
        <v>19</v>
      </c>
      <c r="N558" s="412">
        <v>2639.9042436484315</v>
      </c>
    </row>
    <row r="559" spans="1:14" ht="14.4" customHeight="1" x14ac:dyDescent="0.3">
      <c r="A559" s="407" t="s">
        <v>700</v>
      </c>
      <c r="B559" s="408" t="s">
        <v>3462</v>
      </c>
      <c r="C559" s="409" t="s">
        <v>1994</v>
      </c>
      <c r="D559" s="410" t="s">
        <v>3482</v>
      </c>
      <c r="E559" s="409" t="s">
        <v>446</v>
      </c>
      <c r="F559" s="410" t="s">
        <v>3502</v>
      </c>
      <c r="G559" s="409" t="s">
        <v>447</v>
      </c>
      <c r="H559" s="409" t="s">
        <v>1006</v>
      </c>
      <c r="I559" s="409" t="s">
        <v>1007</v>
      </c>
      <c r="J559" s="409" t="s">
        <v>1008</v>
      </c>
      <c r="K559" s="409" t="s">
        <v>1009</v>
      </c>
      <c r="L559" s="411">
        <v>128.34</v>
      </c>
      <c r="M559" s="411">
        <v>1</v>
      </c>
      <c r="N559" s="412">
        <v>128.34</v>
      </c>
    </row>
    <row r="560" spans="1:14" ht="14.4" customHeight="1" x14ac:dyDescent="0.3">
      <c r="A560" s="407" t="s">
        <v>700</v>
      </c>
      <c r="B560" s="408" t="s">
        <v>3462</v>
      </c>
      <c r="C560" s="409" t="s">
        <v>1994</v>
      </c>
      <c r="D560" s="410" t="s">
        <v>3482</v>
      </c>
      <c r="E560" s="409" t="s">
        <v>446</v>
      </c>
      <c r="F560" s="410" t="s">
        <v>3502</v>
      </c>
      <c r="G560" s="409" t="s">
        <v>447</v>
      </c>
      <c r="H560" s="409" t="s">
        <v>1010</v>
      </c>
      <c r="I560" s="409" t="s">
        <v>1011</v>
      </c>
      <c r="J560" s="409" t="s">
        <v>1012</v>
      </c>
      <c r="K560" s="409" t="s">
        <v>1013</v>
      </c>
      <c r="L560" s="411">
        <v>88.459094294840114</v>
      </c>
      <c r="M560" s="411">
        <v>5</v>
      </c>
      <c r="N560" s="412">
        <v>442.29547147420055</v>
      </c>
    </row>
    <row r="561" spans="1:14" ht="14.4" customHeight="1" x14ac:dyDescent="0.3">
      <c r="A561" s="407" t="s">
        <v>700</v>
      </c>
      <c r="B561" s="408" t="s">
        <v>3462</v>
      </c>
      <c r="C561" s="409" t="s">
        <v>1994</v>
      </c>
      <c r="D561" s="410" t="s">
        <v>3482</v>
      </c>
      <c r="E561" s="409" t="s">
        <v>446</v>
      </c>
      <c r="F561" s="410" t="s">
        <v>3502</v>
      </c>
      <c r="G561" s="409" t="s">
        <v>447</v>
      </c>
      <c r="H561" s="409" t="s">
        <v>1014</v>
      </c>
      <c r="I561" s="409" t="s">
        <v>1014</v>
      </c>
      <c r="J561" s="409" t="s">
        <v>831</v>
      </c>
      <c r="K561" s="409" t="s">
        <v>1015</v>
      </c>
      <c r="L561" s="411">
        <v>106.45</v>
      </c>
      <c r="M561" s="411">
        <v>2</v>
      </c>
      <c r="N561" s="412">
        <v>212.9</v>
      </c>
    </row>
    <row r="562" spans="1:14" ht="14.4" customHeight="1" x14ac:dyDescent="0.3">
      <c r="A562" s="407" t="s">
        <v>700</v>
      </c>
      <c r="B562" s="408" t="s">
        <v>3462</v>
      </c>
      <c r="C562" s="409" t="s">
        <v>1994</v>
      </c>
      <c r="D562" s="410" t="s">
        <v>3482</v>
      </c>
      <c r="E562" s="409" t="s">
        <v>446</v>
      </c>
      <c r="F562" s="410" t="s">
        <v>3502</v>
      </c>
      <c r="G562" s="409" t="s">
        <v>447</v>
      </c>
      <c r="H562" s="409" t="s">
        <v>1020</v>
      </c>
      <c r="I562" s="409" t="s">
        <v>1021</v>
      </c>
      <c r="J562" s="409" t="s">
        <v>1018</v>
      </c>
      <c r="K562" s="409" t="s">
        <v>1022</v>
      </c>
      <c r="L562" s="411">
        <v>279.79428926395548</v>
      </c>
      <c r="M562" s="411">
        <v>12</v>
      </c>
      <c r="N562" s="412">
        <v>3357.531471167466</v>
      </c>
    </row>
    <row r="563" spans="1:14" ht="14.4" customHeight="1" x14ac:dyDescent="0.3">
      <c r="A563" s="407" t="s">
        <v>700</v>
      </c>
      <c r="B563" s="408" t="s">
        <v>3462</v>
      </c>
      <c r="C563" s="409" t="s">
        <v>1994</v>
      </c>
      <c r="D563" s="410" t="s">
        <v>3482</v>
      </c>
      <c r="E563" s="409" t="s">
        <v>446</v>
      </c>
      <c r="F563" s="410" t="s">
        <v>3502</v>
      </c>
      <c r="G563" s="409" t="s">
        <v>447</v>
      </c>
      <c r="H563" s="409" t="s">
        <v>497</v>
      </c>
      <c r="I563" s="409" t="s">
        <v>498</v>
      </c>
      <c r="J563" s="409" t="s">
        <v>499</v>
      </c>
      <c r="K563" s="409" t="s">
        <v>500</v>
      </c>
      <c r="L563" s="411">
        <v>375.86141098704798</v>
      </c>
      <c r="M563" s="411">
        <v>108</v>
      </c>
      <c r="N563" s="412">
        <v>40593.032386601182</v>
      </c>
    </row>
    <row r="564" spans="1:14" ht="14.4" customHeight="1" x14ac:dyDescent="0.3">
      <c r="A564" s="407" t="s">
        <v>700</v>
      </c>
      <c r="B564" s="408" t="s">
        <v>3462</v>
      </c>
      <c r="C564" s="409" t="s">
        <v>1994</v>
      </c>
      <c r="D564" s="410" t="s">
        <v>3482</v>
      </c>
      <c r="E564" s="409" t="s">
        <v>446</v>
      </c>
      <c r="F564" s="410" t="s">
        <v>3502</v>
      </c>
      <c r="G564" s="409" t="s">
        <v>447</v>
      </c>
      <c r="H564" s="409" t="s">
        <v>2040</v>
      </c>
      <c r="I564" s="409" t="s">
        <v>2041</v>
      </c>
      <c r="J564" s="409" t="s">
        <v>2042</v>
      </c>
      <c r="K564" s="409" t="s">
        <v>2028</v>
      </c>
      <c r="L564" s="411">
        <v>39.36999999999999</v>
      </c>
      <c r="M564" s="411">
        <v>1</v>
      </c>
      <c r="N564" s="412">
        <v>39.36999999999999</v>
      </c>
    </row>
    <row r="565" spans="1:14" ht="14.4" customHeight="1" x14ac:dyDescent="0.3">
      <c r="A565" s="407" t="s">
        <v>700</v>
      </c>
      <c r="B565" s="408" t="s">
        <v>3462</v>
      </c>
      <c r="C565" s="409" t="s">
        <v>1994</v>
      </c>
      <c r="D565" s="410" t="s">
        <v>3482</v>
      </c>
      <c r="E565" s="409" t="s">
        <v>446</v>
      </c>
      <c r="F565" s="410" t="s">
        <v>3502</v>
      </c>
      <c r="G565" s="409" t="s">
        <v>447</v>
      </c>
      <c r="H565" s="409" t="s">
        <v>1030</v>
      </c>
      <c r="I565" s="409" t="s">
        <v>1031</v>
      </c>
      <c r="J565" s="409" t="s">
        <v>1032</v>
      </c>
      <c r="K565" s="409" t="s">
        <v>1033</v>
      </c>
      <c r="L565" s="411">
        <v>54.530000000000008</v>
      </c>
      <c r="M565" s="411">
        <v>1</v>
      </c>
      <c r="N565" s="412">
        <v>54.530000000000008</v>
      </c>
    </row>
    <row r="566" spans="1:14" ht="14.4" customHeight="1" x14ac:dyDescent="0.3">
      <c r="A566" s="407" t="s">
        <v>700</v>
      </c>
      <c r="B566" s="408" t="s">
        <v>3462</v>
      </c>
      <c r="C566" s="409" t="s">
        <v>1994</v>
      </c>
      <c r="D566" s="410" t="s">
        <v>3482</v>
      </c>
      <c r="E566" s="409" t="s">
        <v>446</v>
      </c>
      <c r="F566" s="410" t="s">
        <v>3502</v>
      </c>
      <c r="G566" s="409" t="s">
        <v>447</v>
      </c>
      <c r="H566" s="409" t="s">
        <v>1038</v>
      </c>
      <c r="I566" s="409" t="s">
        <v>1039</v>
      </c>
      <c r="J566" s="409" t="s">
        <v>1040</v>
      </c>
      <c r="K566" s="409" t="s">
        <v>1041</v>
      </c>
      <c r="L566" s="411">
        <v>220.39470570544145</v>
      </c>
      <c r="M566" s="411">
        <v>147</v>
      </c>
      <c r="N566" s="412">
        <v>32398.021738699892</v>
      </c>
    </row>
    <row r="567" spans="1:14" ht="14.4" customHeight="1" x14ac:dyDescent="0.3">
      <c r="A567" s="407" t="s">
        <v>700</v>
      </c>
      <c r="B567" s="408" t="s">
        <v>3462</v>
      </c>
      <c r="C567" s="409" t="s">
        <v>1994</v>
      </c>
      <c r="D567" s="410" t="s">
        <v>3482</v>
      </c>
      <c r="E567" s="409" t="s">
        <v>446</v>
      </c>
      <c r="F567" s="410" t="s">
        <v>3502</v>
      </c>
      <c r="G567" s="409" t="s">
        <v>447</v>
      </c>
      <c r="H567" s="409" t="s">
        <v>1045</v>
      </c>
      <c r="I567" s="409" t="s">
        <v>1046</v>
      </c>
      <c r="J567" s="409" t="s">
        <v>1047</v>
      </c>
      <c r="K567" s="409" t="s">
        <v>1048</v>
      </c>
      <c r="L567" s="411">
        <v>148.1124011248734</v>
      </c>
      <c r="M567" s="411">
        <v>19</v>
      </c>
      <c r="N567" s="412">
        <v>2814.1356213725949</v>
      </c>
    </row>
    <row r="568" spans="1:14" ht="14.4" customHeight="1" x14ac:dyDescent="0.3">
      <c r="A568" s="407" t="s">
        <v>700</v>
      </c>
      <c r="B568" s="408" t="s">
        <v>3462</v>
      </c>
      <c r="C568" s="409" t="s">
        <v>1994</v>
      </c>
      <c r="D568" s="410" t="s">
        <v>3482</v>
      </c>
      <c r="E568" s="409" t="s">
        <v>446</v>
      </c>
      <c r="F568" s="410" t="s">
        <v>3502</v>
      </c>
      <c r="G568" s="409" t="s">
        <v>447</v>
      </c>
      <c r="H568" s="409" t="s">
        <v>1055</v>
      </c>
      <c r="I568" s="409" t="s">
        <v>134</v>
      </c>
      <c r="J568" s="409" t="s">
        <v>1056</v>
      </c>
      <c r="K568" s="409"/>
      <c r="L568" s="411">
        <v>145.67169483322709</v>
      </c>
      <c r="M568" s="411">
        <v>6</v>
      </c>
      <c r="N568" s="412">
        <v>874.03016899936256</v>
      </c>
    </row>
    <row r="569" spans="1:14" ht="14.4" customHeight="1" x14ac:dyDescent="0.3">
      <c r="A569" s="407" t="s">
        <v>700</v>
      </c>
      <c r="B569" s="408" t="s">
        <v>3462</v>
      </c>
      <c r="C569" s="409" t="s">
        <v>1994</v>
      </c>
      <c r="D569" s="410" t="s">
        <v>3482</v>
      </c>
      <c r="E569" s="409" t="s">
        <v>446</v>
      </c>
      <c r="F569" s="410" t="s">
        <v>3502</v>
      </c>
      <c r="G569" s="409" t="s">
        <v>447</v>
      </c>
      <c r="H569" s="409" t="s">
        <v>1057</v>
      </c>
      <c r="I569" s="409" t="s">
        <v>134</v>
      </c>
      <c r="J569" s="409" t="s">
        <v>1058</v>
      </c>
      <c r="K569" s="409"/>
      <c r="L569" s="411">
        <v>97.167314548537661</v>
      </c>
      <c r="M569" s="411">
        <v>57</v>
      </c>
      <c r="N569" s="412">
        <v>5538.5369292666464</v>
      </c>
    </row>
    <row r="570" spans="1:14" ht="14.4" customHeight="1" x14ac:dyDescent="0.3">
      <c r="A570" s="407" t="s">
        <v>700</v>
      </c>
      <c r="B570" s="408" t="s">
        <v>3462</v>
      </c>
      <c r="C570" s="409" t="s">
        <v>1994</v>
      </c>
      <c r="D570" s="410" t="s">
        <v>3482</v>
      </c>
      <c r="E570" s="409" t="s">
        <v>446</v>
      </c>
      <c r="F570" s="410" t="s">
        <v>3502</v>
      </c>
      <c r="G570" s="409" t="s">
        <v>447</v>
      </c>
      <c r="H570" s="409" t="s">
        <v>2043</v>
      </c>
      <c r="I570" s="409" t="s">
        <v>2044</v>
      </c>
      <c r="J570" s="409" t="s">
        <v>2045</v>
      </c>
      <c r="K570" s="409" t="s">
        <v>2046</v>
      </c>
      <c r="L570" s="411">
        <v>68.686488882310869</v>
      </c>
      <c r="M570" s="411">
        <v>23</v>
      </c>
      <c r="N570" s="412">
        <v>1579.78924429315</v>
      </c>
    </row>
    <row r="571" spans="1:14" ht="14.4" customHeight="1" x14ac:dyDescent="0.3">
      <c r="A571" s="407" t="s">
        <v>700</v>
      </c>
      <c r="B571" s="408" t="s">
        <v>3462</v>
      </c>
      <c r="C571" s="409" t="s">
        <v>1994</v>
      </c>
      <c r="D571" s="410" t="s">
        <v>3482</v>
      </c>
      <c r="E571" s="409" t="s">
        <v>446</v>
      </c>
      <c r="F571" s="410" t="s">
        <v>3502</v>
      </c>
      <c r="G571" s="409" t="s">
        <v>447</v>
      </c>
      <c r="H571" s="409" t="s">
        <v>1067</v>
      </c>
      <c r="I571" s="409" t="s">
        <v>134</v>
      </c>
      <c r="J571" s="409" t="s">
        <v>1068</v>
      </c>
      <c r="K571" s="409" t="s">
        <v>1069</v>
      </c>
      <c r="L571" s="411">
        <v>1377.51</v>
      </c>
      <c r="M571" s="411">
        <v>1</v>
      </c>
      <c r="N571" s="412">
        <v>1377.51</v>
      </c>
    </row>
    <row r="572" spans="1:14" ht="14.4" customHeight="1" x14ac:dyDescent="0.3">
      <c r="A572" s="407" t="s">
        <v>700</v>
      </c>
      <c r="B572" s="408" t="s">
        <v>3462</v>
      </c>
      <c r="C572" s="409" t="s">
        <v>1994</v>
      </c>
      <c r="D572" s="410" t="s">
        <v>3482</v>
      </c>
      <c r="E572" s="409" t="s">
        <v>446</v>
      </c>
      <c r="F572" s="410" t="s">
        <v>3502</v>
      </c>
      <c r="G572" s="409" t="s">
        <v>447</v>
      </c>
      <c r="H572" s="409" t="s">
        <v>1070</v>
      </c>
      <c r="I572" s="409" t="s">
        <v>1071</v>
      </c>
      <c r="J572" s="409" t="s">
        <v>1036</v>
      </c>
      <c r="K572" s="409" t="s">
        <v>1072</v>
      </c>
      <c r="L572" s="411">
        <v>58.317461481400045</v>
      </c>
      <c r="M572" s="411">
        <v>12</v>
      </c>
      <c r="N572" s="412">
        <v>699.80953777680054</v>
      </c>
    </row>
    <row r="573" spans="1:14" ht="14.4" customHeight="1" x14ac:dyDescent="0.3">
      <c r="A573" s="407" t="s">
        <v>700</v>
      </c>
      <c r="B573" s="408" t="s">
        <v>3462</v>
      </c>
      <c r="C573" s="409" t="s">
        <v>1994</v>
      </c>
      <c r="D573" s="410" t="s">
        <v>3482</v>
      </c>
      <c r="E573" s="409" t="s">
        <v>446</v>
      </c>
      <c r="F573" s="410" t="s">
        <v>3502</v>
      </c>
      <c r="G573" s="409" t="s">
        <v>447</v>
      </c>
      <c r="H573" s="409" t="s">
        <v>1081</v>
      </c>
      <c r="I573" s="409" t="s">
        <v>1082</v>
      </c>
      <c r="J573" s="409" t="s">
        <v>1083</v>
      </c>
      <c r="K573" s="409" t="s">
        <v>1084</v>
      </c>
      <c r="L573" s="411">
        <v>31.749999999999996</v>
      </c>
      <c r="M573" s="411">
        <v>1</v>
      </c>
      <c r="N573" s="412">
        <v>31.749999999999996</v>
      </c>
    </row>
    <row r="574" spans="1:14" ht="14.4" customHeight="1" x14ac:dyDescent="0.3">
      <c r="A574" s="407" t="s">
        <v>700</v>
      </c>
      <c r="B574" s="408" t="s">
        <v>3462</v>
      </c>
      <c r="C574" s="409" t="s">
        <v>1994</v>
      </c>
      <c r="D574" s="410" t="s">
        <v>3482</v>
      </c>
      <c r="E574" s="409" t="s">
        <v>446</v>
      </c>
      <c r="F574" s="410" t="s">
        <v>3502</v>
      </c>
      <c r="G574" s="409" t="s">
        <v>447</v>
      </c>
      <c r="H574" s="409" t="s">
        <v>1089</v>
      </c>
      <c r="I574" s="409" t="s">
        <v>1090</v>
      </c>
      <c r="J574" s="409" t="s">
        <v>1091</v>
      </c>
      <c r="K574" s="409"/>
      <c r="L574" s="411">
        <v>133.53579694561972</v>
      </c>
      <c r="M574" s="411">
        <v>177</v>
      </c>
      <c r="N574" s="412">
        <v>23635.836059374691</v>
      </c>
    </row>
    <row r="575" spans="1:14" ht="14.4" customHeight="1" x14ac:dyDescent="0.3">
      <c r="A575" s="407" t="s">
        <v>700</v>
      </c>
      <c r="B575" s="408" t="s">
        <v>3462</v>
      </c>
      <c r="C575" s="409" t="s">
        <v>1994</v>
      </c>
      <c r="D575" s="410" t="s">
        <v>3482</v>
      </c>
      <c r="E575" s="409" t="s">
        <v>446</v>
      </c>
      <c r="F575" s="410" t="s">
        <v>3502</v>
      </c>
      <c r="G575" s="409" t="s">
        <v>447</v>
      </c>
      <c r="H575" s="409" t="s">
        <v>2047</v>
      </c>
      <c r="I575" s="409" t="s">
        <v>2048</v>
      </c>
      <c r="J575" s="409" t="s">
        <v>2049</v>
      </c>
      <c r="K575" s="409" t="s">
        <v>2050</v>
      </c>
      <c r="L575" s="411">
        <v>40.58</v>
      </c>
      <c r="M575" s="411">
        <v>1</v>
      </c>
      <c r="N575" s="412">
        <v>40.58</v>
      </c>
    </row>
    <row r="576" spans="1:14" ht="14.4" customHeight="1" x14ac:dyDescent="0.3">
      <c r="A576" s="407" t="s">
        <v>700</v>
      </c>
      <c r="B576" s="408" t="s">
        <v>3462</v>
      </c>
      <c r="C576" s="409" t="s">
        <v>1994</v>
      </c>
      <c r="D576" s="410" t="s">
        <v>3482</v>
      </c>
      <c r="E576" s="409" t="s">
        <v>446</v>
      </c>
      <c r="F576" s="410" t="s">
        <v>3502</v>
      </c>
      <c r="G576" s="409" t="s">
        <v>447</v>
      </c>
      <c r="H576" s="409" t="s">
        <v>475</v>
      </c>
      <c r="I576" s="409" t="s">
        <v>476</v>
      </c>
      <c r="J576" s="409" t="s">
        <v>477</v>
      </c>
      <c r="K576" s="409" t="s">
        <v>478</v>
      </c>
      <c r="L576" s="411">
        <v>82.099997458705388</v>
      </c>
      <c r="M576" s="411">
        <v>1</v>
      </c>
      <c r="N576" s="412">
        <v>82.099997458705388</v>
      </c>
    </row>
    <row r="577" spans="1:14" ht="14.4" customHeight="1" x14ac:dyDescent="0.3">
      <c r="A577" s="407" t="s">
        <v>700</v>
      </c>
      <c r="B577" s="408" t="s">
        <v>3462</v>
      </c>
      <c r="C577" s="409" t="s">
        <v>1994</v>
      </c>
      <c r="D577" s="410" t="s">
        <v>3482</v>
      </c>
      <c r="E577" s="409" t="s">
        <v>446</v>
      </c>
      <c r="F577" s="410" t="s">
        <v>3502</v>
      </c>
      <c r="G577" s="409" t="s">
        <v>447</v>
      </c>
      <c r="H577" s="409" t="s">
        <v>1104</v>
      </c>
      <c r="I577" s="409" t="s">
        <v>1105</v>
      </c>
      <c r="J577" s="409" t="s">
        <v>911</v>
      </c>
      <c r="K577" s="409" t="s">
        <v>1106</v>
      </c>
      <c r="L577" s="411">
        <v>62.72673807839972</v>
      </c>
      <c r="M577" s="411">
        <v>126</v>
      </c>
      <c r="N577" s="412">
        <v>7903.5689978783648</v>
      </c>
    </row>
    <row r="578" spans="1:14" ht="14.4" customHeight="1" x14ac:dyDescent="0.3">
      <c r="A578" s="407" t="s">
        <v>700</v>
      </c>
      <c r="B578" s="408" t="s">
        <v>3462</v>
      </c>
      <c r="C578" s="409" t="s">
        <v>1994</v>
      </c>
      <c r="D578" s="410" t="s">
        <v>3482</v>
      </c>
      <c r="E578" s="409" t="s">
        <v>446</v>
      </c>
      <c r="F578" s="410" t="s">
        <v>3502</v>
      </c>
      <c r="G578" s="409" t="s">
        <v>447</v>
      </c>
      <c r="H578" s="409" t="s">
        <v>657</v>
      </c>
      <c r="I578" s="409" t="s">
        <v>658</v>
      </c>
      <c r="J578" s="409" t="s">
        <v>659</v>
      </c>
      <c r="K578" s="409" t="s">
        <v>660</v>
      </c>
      <c r="L578" s="411">
        <v>26.910000000000007</v>
      </c>
      <c r="M578" s="411">
        <v>1</v>
      </c>
      <c r="N578" s="412">
        <v>26.910000000000007</v>
      </c>
    </row>
    <row r="579" spans="1:14" ht="14.4" customHeight="1" x14ac:dyDescent="0.3">
      <c r="A579" s="407" t="s">
        <v>700</v>
      </c>
      <c r="B579" s="408" t="s">
        <v>3462</v>
      </c>
      <c r="C579" s="409" t="s">
        <v>1994</v>
      </c>
      <c r="D579" s="410" t="s">
        <v>3482</v>
      </c>
      <c r="E579" s="409" t="s">
        <v>446</v>
      </c>
      <c r="F579" s="410" t="s">
        <v>3502</v>
      </c>
      <c r="G579" s="409" t="s">
        <v>447</v>
      </c>
      <c r="H579" s="409" t="s">
        <v>2051</v>
      </c>
      <c r="I579" s="409" t="s">
        <v>2052</v>
      </c>
      <c r="J579" s="409" t="s">
        <v>2053</v>
      </c>
      <c r="K579" s="409" t="s">
        <v>866</v>
      </c>
      <c r="L579" s="411">
        <v>262.17</v>
      </c>
      <c r="M579" s="411">
        <v>1</v>
      </c>
      <c r="N579" s="412">
        <v>262.17</v>
      </c>
    </row>
    <row r="580" spans="1:14" ht="14.4" customHeight="1" x14ac:dyDescent="0.3">
      <c r="A580" s="407" t="s">
        <v>700</v>
      </c>
      <c r="B580" s="408" t="s">
        <v>3462</v>
      </c>
      <c r="C580" s="409" t="s">
        <v>1994</v>
      </c>
      <c r="D580" s="410" t="s">
        <v>3482</v>
      </c>
      <c r="E580" s="409" t="s">
        <v>446</v>
      </c>
      <c r="F580" s="410" t="s">
        <v>3502</v>
      </c>
      <c r="G580" s="409" t="s">
        <v>447</v>
      </c>
      <c r="H580" s="409" t="s">
        <v>2054</v>
      </c>
      <c r="I580" s="409" t="s">
        <v>134</v>
      </c>
      <c r="J580" s="409" t="s">
        <v>2055</v>
      </c>
      <c r="K580" s="409"/>
      <c r="L580" s="411">
        <v>42.329999698774088</v>
      </c>
      <c r="M580" s="411">
        <v>1</v>
      </c>
      <c r="N580" s="412">
        <v>42.329999698774088</v>
      </c>
    </row>
    <row r="581" spans="1:14" ht="14.4" customHeight="1" x14ac:dyDescent="0.3">
      <c r="A581" s="407" t="s">
        <v>700</v>
      </c>
      <c r="B581" s="408" t="s">
        <v>3462</v>
      </c>
      <c r="C581" s="409" t="s">
        <v>1994</v>
      </c>
      <c r="D581" s="410" t="s">
        <v>3482</v>
      </c>
      <c r="E581" s="409" t="s">
        <v>446</v>
      </c>
      <c r="F581" s="410" t="s">
        <v>3502</v>
      </c>
      <c r="G581" s="409" t="s">
        <v>447</v>
      </c>
      <c r="H581" s="409" t="s">
        <v>2056</v>
      </c>
      <c r="I581" s="409" t="s">
        <v>134</v>
      </c>
      <c r="J581" s="409" t="s">
        <v>2057</v>
      </c>
      <c r="K581" s="409" t="s">
        <v>2058</v>
      </c>
      <c r="L581" s="411">
        <v>174.37741866337259</v>
      </c>
      <c r="M581" s="411">
        <v>26</v>
      </c>
      <c r="N581" s="412">
        <v>4533.8128852476875</v>
      </c>
    </row>
    <row r="582" spans="1:14" ht="14.4" customHeight="1" x14ac:dyDescent="0.3">
      <c r="A582" s="407" t="s">
        <v>700</v>
      </c>
      <c r="B582" s="408" t="s">
        <v>3462</v>
      </c>
      <c r="C582" s="409" t="s">
        <v>1994</v>
      </c>
      <c r="D582" s="410" t="s">
        <v>3482</v>
      </c>
      <c r="E582" s="409" t="s">
        <v>446</v>
      </c>
      <c r="F582" s="410" t="s">
        <v>3502</v>
      </c>
      <c r="G582" s="409" t="s">
        <v>447</v>
      </c>
      <c r="H582" s="409" t="s">
        <v>1133</v>
      </c>
      <c r="I582" s="409" t="s">
        <v>1134</v>
      </c>
      <c r="J582" s="409" t="s">
        <v>1135</v>
      </c>
      <c r="K582" s="409" t="s">
        <v>1136</v>
      </c>
      <c r="L582" s="411">
        <v>205.81895156625902</v>
      </c>
      <c r="M582" s="411">
        <v>10</v>
      </c>
      <c r="N582" s="412">
        <v>2058.1895156625901</v>
      </c>
    </row>
    <row r="583" spans="1:14" ht="14.4" customHeight="1" x14ac:dyDescent="0.3">
      <c r="A583" s="407" t="s">
        <v>700</v>
      </c>
      <c r="B583" s="408" t="s">
        <v>3462</v>
      </c>
      <c r="C583" s="409" t="s">
        <v>1994</v>
      </c>
      <c r="D583" s="410" t="s">
        <v>3482</v>
      </c>
      <c r="E583" s="409" t="s">
        <v>446</v>
      </c>
      <c r="F583" s="410" t="s">
        <v>3502</v>
      </c>
      <c r="G583" s="409" t="s">
        <v>447</v>
      </c>
      <c r="H583" s="409" t="s">
        <v>1139</v>
      </c>
      <c r="I583" s="409" t="s">
        <v>134</v>
      </c>
      <c r="J583" s="409" t="s">
        <v>1140</v>
      </c>
      <c r="K583" s="409"/>
      <c r="L583" s="411">
        <v>37.434403965276367</v>
      </c>
      <c r="M583" s="411">
        <v>4</v>
      </c>
      <c r="N583" s="412">
        <v>149.73761586110547</v>
      </c>
    </row>
    <row r="584" spans="1:14" ht="14.4" customHeight="1" x14ac:dyDescent="0.3">
      <c r="A584" s="407" t="s">
        <v>700</v>
      </c>
      <c r="B584" s="408" t="s">
        <v>3462</v>
      </c>
      <c r="C584" s="409" t="s">
        <v>1994</v>
      </c>
      <c r="D584" s="410" t="s">
        <v>3482</v>
      </c>
      <c r="E584" s="409" t="s">
        <v>446</v>
      </c>
      <c r="F584" s="410" t="s">
        <v>3502</v>
      </c>
      <c r="G584" s="409" t="s">
        <v>447</v>
      </c>
      <c r="H584" s="409" t="s">
        <v>1141</v>
      </c>
      <c r="I584" s="409" t="s">
        <v>134</v>
      </c>
      <c r="J584" s="409" t="s">
        <v>1142</v>
      </c>
      <c r="K584" s="409"/>
      <c r="L584" s="411">
        <v>156.87950828902942</v>
      </c>
      <c r="M584" s="411">
        <v>8</v>
      </c>
      <c r="N584" s="412">
        <v>1255.0360663122353</v>
      </c>
    </row>
    <row r="585" spans="1:14" ht="14.4" customHeight="1" x14ac:dyDescent="0.3">
      <c r="A585" s="407" t="s">
        <v>700</v>
      </c>
      <c r="B585" s="408" t="s">
        <v>3462</v>
      </c>
      <c r="C585" s="409" t="s">
        <v>1994</v>
      </c>
      <c r="D585" s="410" t="s">
        <v>3482</v>
      </c>
      <c r="E585" s="409" t="s">
        <v>446</v>
      </c>
      <c r="F585" s="410" t="s">
        <v>3502</v>
      </c>
      <c r="G585" s="409" t="s">
        <v>447</v>
      </c>
      <c r="H585" s="409" t="s">
        <v>2059</v>
      </c>
      <c r="I585" s="409" t="s">
        <v>134</v>
      </c>
      <c r="J585" s="409" t="s">
        <v>2060</v>
      </c>
      <c r="K585" s="409"/>
      <c r="L585" s="411">
        <v>99.739582344486266</v>
      </c>
      <c r="M585" s="411">
        <v>2</v>
      </c>
      <c r="N585" s="412">
        <v>199.47916468897253</v>
      </c>
    </row>
    <row r="586" spans="1:14" ht="14.4" customHeight="1" x14ac:dyDescent="0.3">
      <c r="A586" s="407" t="s">
        <v>700</v>
      </c>
      <c r="B586" s="408" t="s">
        <v>3462</v>
      </c>
      <c r="C586" s="409" t="s">
        <v>1994</v>
      </c>
      <c r="D586" s="410" t="s">
        <v>3482</v>
      </c>
      <c r="E586" s="409" t="s">
        <v>446</v>
      </c>
      <c r="F586" s="410" t="s">
        <v>3502</v>
      </c>
      <c r="G586" s="409" t="s">
        <v>447</v>
      </c>
      <c r="H586" s="409" t="s">
        <v>2061</v>
      </c>
      <c r="I586" s="409" t="s">
        <v>134</v>
      </c>
      <c r="J586" s="409" t="s">
        <v>2062</v>
      </c>
      <c r="K586" s="409"/>
      <c r="L586" s="411">
        <v>85.063088435533089</v>
      </c>
      <c r="M586" s="411">
        <v>3</v>
      </c>
      <c r="N586" s="412">
        <v>255.18926530659928</v>
      </c>
    </row>
    <row r="587" spans="1:14" ht="14.4" customHeight="1" x14ac:dyDescent="0.3">
      <c r="A587" s="407" t="s">
        <v>700</v>
      </c>
      <c r="B587" s="408" t="s">
        <v>3462</v>
      </c>
      <c r="C587" s="409" t="s">
        <v>1994</v>
      </c>
      <c r="D587" s="410" t="s">
        <v>3482</v>
      </c>
      <c r="E587" s="409" t="s">
        <v>446</v>
      </c>
      <c r="F587" s="410" t="s">
        <v>3502</v>
      </c>
      <c r="G587" s="409" t="s">
        <v>447</v>
      </c>
      <c r="H587" s="409" t="s">
        <v>1143</v>
      </c>
      <c r="I587" s="409" t="s">
        <v>1143</v>
      </c>
      <c r="J587" s="409" t="s">
        <v>730</v>
      </c>
      <c r="K587" s="409" t="s">
        <v>1144</v>
      </c>
      <c r="L587" s="411">
        <v>192.5</v>
      </c>
      <c r="M587" s="411">
        <v>6</v>
      </c>
      <c r="N587" s="412">
        <v>1155</v>
      </c>
    </row>
    <row r="588" spans="1:14" ht="14.4" customHeight="1" x14ac:dyDescent="0.3">
      <c r="A588" s="407" t="s">
        <v>700</v>
      </c>
      <c r="B588" s="408" t="s">
        <v>3462</v>
      </c>
      <c r="C588" s="409" t="s">
        <v>1994</v>
      </c>
      <c r="D588" s="410" t="s">
        <v>3482</v>
      </c>
      <c r="E588" s="409" t="s">
        <v>446</v>
      </c>
      <c r="F588" s="410" t="s">
        <v>3502</v>
      </c>
      <c r="G588" s="409" t="s">
        <v>447</v>
      </c>
      <c r="H588" s="409" t="s">
        <v>1148</v>
      </c>
      <c r="I588" s="409" t="s">
        <v>1149</v>
      </c>
      <c r="J588" s="409" t="s">
        <v>1150</v>
      </c>
      <c r="K588" s="409" t="s">
        <v>1151</v>
      </c>
      <c r="L588" s="411">
        <v>66.140000000000029</v>
      </c>
      <c r="M588" s="411">
        <v>1</v>
      </c>
      <c r="N588" s="412">
        <v>66.140000000000029</v>
      </c>
    </row>
    <row r="589" spans="1:14" ht="14.4" customHeight="1" x14ac:dyDescent="0.3">
      <c r="A589" s="407" t="s">
        <v>700</v>
      </c>
      <c r="B589" s="408" t="s">
        <v>3462</v>
      </c>
      <c r="C589" s="409" t="s">
        <v>1994</v>
      </c>
      <c r="D589" s="410" t="s">
        <v>3482</v>
      </c>
      <c r="E589" s="409" t="s">
        <v>446</v>
      </c>
      <c r="F589" s="410" t="s">
        <v>3502</v>
      </c>
      <c r="G589" s="409" t="s">
        <v>447</v>
      </c>
      <c r="H589" s="409" t="s">
        <v>1155</v>
      </c>
      <c r="I589" s="409" t="s">
        <v>1156</v>
      </c>
      <c r="J589" s="409" t="s">
        <v>1157</v>
      </c>
      <c r="K589" s="409" t="s">
        <v>484</v>
      </c>
      <c r="L589" s="411">
        <v>124.32510137475421</v>
      </c>
      <c r="M589" s="411">
        <v>1060</v>
      </c>
      <c r="N589" s="412">
        <v>131784.60745723947</v>
      </c>
    </row>
    <row r="590" spans="1:14" ht="14.4" customHeight="1" x14ac:dyDescent="0.3">
      <c r="A590" s="407" t="s">
        <v>700</v>
      </c>
      <c r="B590" s="408" t="s">
        <v>3462</v>
      </c>
      <c r="C590" s="409" t="s">
        <v>1994</v>
      </c>
      <c r="D590" s="410" t="s">
        <v>3482</v>
      </c>
      <c r="E590" s="409" t="s">
        <v>446</v>
      </c>
      <c r="F590" s="410" t="s">
        <v>3502</v>
      </c>
      <c r="G590" s="409" t="s">
        <v>447</v>
      </c>
      <c r="H590" s="409" t="s">
        <v>1158</v>
      </c>
      <c r="I590" s="409" t="s">
        <v>1159</v>
      </c>
      <c r="J590" s="409" t="s">
        <v>1160</v>
      </c>
      <c r="K590" s="409" t="s">
        <v>1161</v>
      </c>
      <c r="L590" s="411">
        <v>60.279894995660889</v>
      </c>
      <c r="M590" s="411">
        <v>12</v>
      </c>
      <c r="N590" s="412">
        <v>723.35873994793064</v>
      </c>
    </row>
    <row r="591" spans="1:14" ht="14.4" customHeight="1" x14ac:dyDescent="0.3">
      <c r="A591" s="407" t="s">
        <v>700</v>
      </c>
      <c r="B591" s="408" t="s">
        <v>3462</v>
      </c>
      <c r="C591" s="409" t="s">
        <v>1994</v>
      </c>
      <c r="D591" s="410" t="s">
        <v>3482</v>
      </c>
      <c r="E591" s="409" t="s">
        <v>446</v>
      </c>
      <c r="F591" s="410" t="s">
        <v>3502</v>
      </c>
      <c r="G591" s="409" t="s">
        <v>447</v>
      </c>
      <c r="H591" s="409" t="s">
        <v>1166</v>
      </c>
      <c r="I591" s="409" t="s">
        <v>1167</v>
      </c>
      <c r="J591" s="409" t="s">
        <v>1168</v>
      </c>
      <c r="K591" s="409" t="s">
        <v>1169</v>
      </c>
      <c r="L591" s="411">
        <v>676.25879696953598</v>
      </c>
      <c r="M591" s="411">
        <v>1</v>
      </c>
      <c r="N591" s="412">
        <v>676.25879696953598</v>
      </c>
    </row>
    <row r="592" spans="1:14" ht="14.4" customHeight="1" x14ac:dyDescent="0.3">
      <c r="A592" s="407" t="s">
        <v>700</v>
      </c>
      <c r="B592" s="408" t="s">
        <v>3462</v>
      </c>
      <c r="C592" s="409" t="s">
        <v>1994</v>
      </c>
      <c r="D592" s="410" t="s">
        <v>3482</v>
      </c>
      <c r="E592" s="409" t="s">
        <v>446</v>
      </c>
      <c r="F592" s="410" t="s">
        <v>3502</v>
      </c>
      <c r="G592" s="409" t="s">
        <v>447</v>
      </c>
      <c r="H592" s="409" t="s">
        <v>1170</v>
      </c>
      <c r="I592" s="409" t="s">
        <v>1171</v>
      </c>
      <c r="J592" s="409" t="s">
        <v>1172</v>
      </c>
      <c r="K592" s="409" t="s">
        <v>1173</v>
      </c>
      <c r="L592" s="411">
        <v>1595.4771587566602</v>
      </c>
      <c r="M592" s="411">
        <v>27</v>
      </c>
      <c r="N592" s="412">
        <v>43077.883286429824</v>
      </c>
    </row>
    <row r="593" spans="1:14" ht="14.4" customHeight="1" x14ac:dyDescent="0.3">
      <c r="A593" s="407" t="s">
        <v>700</v>
      </c>
      <c r="B593" s="408" t="s">
        <v>3462</v>
      </c>
      <c r="C593" s="409" t="s">
        <v>1994</v>
      </c>
      <c r="D593" s="410" t="s">
        <v>3482</v>
      </c>
      <c r="E593" s="409" t="s">
        <v>446</v>
      </c>
      <c r="F593" s="410" t="s">
        <v>3502</v>
      </c>
      <c r="G593" s="409" t="s">
        <v>447</v>
      </c>
      <c r="H593" s="409" t="s">
        <v>1174</v>
      </c>
      <c r="I593" s="409" t="s">
        <v>1175</v>
      </c>
      <c r="J593" s="409" t="s">
        <v>1176</v>
      </c>
      <c r="K593" s="409" t="s">
        <v>1177</v>
      </c>
      <c r="L593" s="411">
        <v>75.183399461854037</v>
      </c>
      <c r="M593" s="411">
        <v>58</v>
      </c>
      <c r="N593" s="412">
        <v>4360.6371687875344</v>
      </c>
    </row>
    <row r="594" spans="1:14" ht="14.4" customHeight="1" x14ac:dyDescent="0.3">
      <c r="A594" s="407" t="s">
        <v>700</v>
      </c>
      <c r="B594" s="408" t="s">
        <v>3462</v>
      </c>
      <c r="C594" s="409" t="s">
        <v>1994</v>
      </c>
      <c r="D594" s="410" t="s">
        <v>3482</v>
      </c>
      <c r="E594" s="409" t="s">
        <v>446</v>
      </c>
      <c r="F594" s="410" t="s">
        <v>3502</v>
      </c>
      <c r="G594" s="409" t="s">
        <v>447</v>
      </c>
      <c r="H594" s="409" t="s">
        <v>1178</v>
      </c>
      <c r="I594" s="409" t="s">
        <v>1179</v>
      </c>
      <c r="J594" s="409" t="s">
        <v>1180</v>
      </c>
      <c r="K594" s="409" t="s">
        <v>1181</v>
      </c>
      <c r="L594" s="411">
        <v>236.45535460765532</v>
      </c>
      <c r="M594" s="411">
        <v>239</v>
      </c>
      <c r="N594" s="412">
        <v>56512.829751229619</v>
      </c>
    </row>
    <row r="595" spans="1:14" ht="14.4" customHeight="1" x14ac:dyDescent="0.3">
      <c r="A595" s="407" t="s">
        <v>700</v>
      </c>
      <c r="B595" s="408" t="s">
        <v>3462</v>
      </c>
      <c r="C595" s="409" t="s">
        <v>1994</v>
      </c>
      <c r="D595" s="410" t="s">
        <v>3482</v>
      </c>
      <c r="E595" s="409" t="s">
        <v>446</v>
      </c>
      <c r="F595" s="410" t="s">
        <v>3502</v>
      </c>
      <c r="G595" s="409" t="s">
        <v>447</v>
      </c>
      <c r="H595" s="409" t="s">
        <v>2063</v>
      </c>
      <c r="I595" s="409" t="s">
        <v>2064</v>
      </c>
      <c r="J595" s="409" t="s">
        <v>2065</v>
      </c>
      <c r="K595" s="409" t="s">
        <v>2066</v>
      </c>
      <c r="L595" s="411">
        <v>1704.5600000000004</v>
      </c>
      <c r="M595" s="411">
        <v>17</v>
      </c>
      <c r="N595" s="412">
        <v>28977.520000000008</v>
      </c>
    </row>
    <row r="596" spans="1:14" ht="14.4" customHeight="1" x14ac:dyDescent="0.3">
      <c r="A596" s="407" t="s">
        <v>700</v>
      </c>
      <c r="B596" s="408" t="s">
        <v>3462</v>
      </c>
      <c r="C596" s="409" t="s">
        <v>1994</v>
      </c>
      <c r="D596" s="410" t="s">
        <v>3482</v>
      </c>
      <c r="E596" s="409" t="s">
        <v>446</v>
      </c>
      <c r="F596" s="410" t="s">
        <v>3502</v>
      </c>
      <c r="G596" s="409" t="s">
        <v>447</v>
      </c>
      <c r="H596" s="409" t="s">
        <v>1192</v>
      </c>
      <c r="I596" s="409" t="s">
        <v>1193</v>
      </c>
      <c r="J596" s="409" t="s">
        <v>1194</v>
      </c>
      <c r="K596" s="409" t="s">
        <v>1195</v>
      </c>
      <c r="L596" s="411">
        <v>193.17499999999998</v>
      </c>
      <c r="M596" s="411">
        <v>6</v>
      </c>
      <c r="N596" s="412">
        <v>1159.05</v>
      </c>
    </row>
    <row r="597" spans="1:14" ht="14.4" customHeight="1" x14ac:dyDescent="0.3">
      <c r="A597" s="407" t="s">
        <v>700</v>
      </c>
      <c r="B597" s="408" t="s">
        <v>3462</v>
      </c>
      <c r="C597" s="409" t="s">
        <v>1994</v>
      </c>
      <c r="D597" s="410" t="s">
        <v>3482</v>
      </c>
      <c r="E597" s="409" t="s">
        <v>446</v>
      </c>
      <c r="F597" s="410" t="s">
        <v>3502</v>
      </c>
      <c r="G597" s="409" t="s">
        <v>447</v>
      </c>
      <c r="H597" s="409" t="s">
        <v>1202</v>
      </c>
      <c r="I597" s="409" t="s">
        <v>1203</v>
      </c>
      <c r="J597" s="409" t="s">
        <v>644</v>
      </c>
      <c r="K597" s="409" t="s">
        <v>1204</v>
      </c>
      <c r="L597" s="411">
        <v>20.87373729798983</v>
      </c>
      <c r="M597" s="411">
        <v>780</v>
      </c>
      <c r="N597" s="412">
        <v>16281.515092432068</v>
      </c>
    </row>
    <row r="598" spans="1:14" ht="14.4" customHeight="1" x14ac:dyDescent="0.3">
      <c r="A598" s="407" t="s">
        <v>700</v>
      </c>
      <c r="B598" s="408" t="s">
        <v>3462</v>
      </c>
      <c r="C598" s="409" t="s">
        <v>1994</v>
      </c>
      <c r="D598" s="410" t="s">
        <v>3482</v>
      </c>
      <c r="E598" s="409" t="s">
        <v>446</v>
      </c>
      <c r="F598" s="410" t="s">
        <v>3502</v>
      </c>
      <c r="G598" s="409" t="s">
        <v>447</v>
      </c>
      <c r="H598" s="409" t="s">
        <v>1208</v>
      </c>
      <c r="I598" s="409" t="s">
        <v>1209</v>
      </c>
      <c r="J598" s="409" t="s">
        <v>1210</v>
      </c>
      <c r="K598" s="409" t="s">
        <v>1211</v>
      </c>
      <c r="L598" s="411">
        <v>68.839738676261462</v>
      </c>
      <c r="M598" s="411">
        <v>3</v>
      </c>
      <c r="N598" s="412">
        <v>206.5192160287844</v>
      </c>
    </row>
    <row r="599" spans="1:14" ht="14.4" customHeight="1" x14ac:dyDescent="0.3">
      <c r="A599" s="407" t="s">
        <v>700</v>
      </c>
      <c r="B599" s="408" t="s">
        <v>3462</v>
      </c>
      <c r="C599" s="409" t="s">
        <v>1994</v>
      </c>
      <c r="D599" s="410" t="s">
        <v>3482</v>
      </c>
      <c r="E599" s="409" t="s">
        <v>446</v>
      </c>
      <c r="F599" s="410" t="s">
        <v>3502</v>
      </c>
      <c r="G599" s="409" t="s">
        <v>447</v>
      </c>
      <c r="H599" s="409" t="s">
        <v>1227</v>
      </c>
      <c r="I599" s="409" t="s">
        <v>134</v>
      </c>
      <c r="J599" s="409" t="s">
        <v>1228</v>
      </c>
      <c r="K599" s="409"/>
      <c r="L599" s="411">
        <v>114.09010249934832</v>
      </c>
      <c r="M599" s="411">
        <v>20</v>
      </c>
      <c r="N599" s="412">
        <v>2281.8020499869663</v>
      </c>
    </row>
    <row r="600" spans="1:14" ht="14.4" customHeight="1" x14ac:dyDescent="0.3">
      <c r="A600" s="407" t="s">
        <v>700</v>
      </c>
      <c r="B600" s="408" t="s">
        <v>3462</v>
      </c>
      <c r="C600" s="409" t="s">
        <v>1994</v>
      </c>
      <c r="D600" s="410" t="s">
        <v>3482</v>
      </c>
      <c r="E600" s="409" t="s">
        <v>446</v>
      </c>
      <c r="F600" s="410" t="s">
        <v>3502</v>
      </c>
      <c r="G600" s="409" t="s">
        <v>447</v>
      </c>
      <c r="H600" s="409" t="s">
        <v>2067</v>
      </c>
      <c r="I600" s="409" t="s">
        <v>2068</v>
      </c>
      <c r="J600" s="409" t="s">
        <v>2069</v>
      </c>
      <c r="K600" s="409" t="s">
        <v>2070</v>
      </c>
      <c r="L600" s="411">
        <v>146.85962728368898</v>
      </c>
      <c r="M600" s="411">
        <v>1</v>
      </c>
      <c r="N600" s="412">
        <v>146.85962728368898</v>
      </c>
    </row>
    <row r="601" spans="1:14" ht="14.4" customHeight="1" x14ac:dyDescent="0.3">
      <c r="A601" s="407" t="s">
        <v>700</v>
      </c>
      <c r="B601" s="408" t="s">
        <v>3462</v>
      </c>
      <c r="C601" s="409" t="s">
        <v>1994</v>
      </c>
      <c r="D601" s="410" t="s">
        <v>3482</v>
      </c>
      <c r="E601" s="409" t="s">
        <v>446</v>
      </c>
      <c r="F601" s="410" t="s">
        <v>3502</v>
      </c>
      <c r="G601" s="409" t="s">
        <v>447</v>
      </c>
      <c r="H601" s="409" t="s">
        <v>2071</v>
      </c>
      <c r="I601" s="409" t="s">
        <v>134</v>
      </c>
      <c r="J601" s="409" t="s">
        <v>2072</v>
      </c>
      <c r="K601" s="409"/>
      <c r="L601" s="411">
        <v>114.21000000000002</v>
      </c>
      <c r="M601" s="411">
        <v>1</v>
      </c>
      <c r="N601" s="412">
        <v>114.21000000000002</v>
      </c>
    </row>
    <row r="602" spans="1:14" ht="14.4" customHeight="1" x14ac:dyDescent="0.3">
      <c r="A602" s="407" t="s">
        <v>700</v>
      </c>
      <c r="B602" s="408" t="s">
        <v>3462</v>
      </c>
      <c r="C602" s="409" t="s">
        <v>1994</v>
      </c>
      <c r="D602" s="410" t="s">
        <v>3482</v>
      </c>
      <c r="E602" s="409" t="s">
        <v>446</v>
      </c>
      <c r="F602" s="410" t="s">
        <v>3502</v>
      </c>
      <c r="G602" s="409" t="s">
        <v>447</v>
      </c>
      <c r="H602" s="409" t="s">
        <v>2073</v>
      </c>
      <c r="I602" s="409" t="s">
        <v>134</v>
      </c>
      <c r="J602" s="409" t="s">
        <v>2074</v>
      </c>
      <c r="K602" s="409"/>
      <c r="L602" s="411">
        <v>50.82</v>
      </c>
      <c r="M602" s="411">
        <v>2</v>
      </c>
      <c r="N602" s="412">
        <v>101.64</v>
      </c>
    </row>
    <row r="603" spans="1:14" ht="14.4" customHeight="1" x14ac:dyDescent="0.3">
      <c r="A603" s="407" t="s">
        <v>700</v>
      </c>
      <c r="B603" s="408" t="s">
        <v>3462</v>
      </c>
      <c r="C603" s="409" t="s">
        <v>1994</v>
      </c>
      <c r="D603" s="410" t="s">
        <v>3482</v>
      </c>
      <c r="E603" s="409" t="s">
        <v>446</v>
      </c>
      <c r="F603" s="410" t="s">
        <v>3502</v>
      </c>
      <c r="G603" s="409" t="s">
        <v>447</v>
      </c>
      <c r="H603" s="409" t="s">
        <v>1238</v>
      </c>
      <c r="I603" s="409" t="s">
        <v>1239</v>
      </c>
      <c r="J603" s="409" t="s">
        <v>1240</v>
      </c>
      <c r="K603" s="409" t="s">
        <v>1241</v>
      </c>
      <c r="L603" s="411">
        <v>47.718413090217837</v>
      </c>
      <c r="M603" s="411">
        <v>127</v>
      </c>
      <c r="N603" s="412">
        <v>6060.2384624576653</v>
      </c>
    </row>
    <row r="604" spans="1:14" ht="14.4" customHeight="1" x14ac:dyDescent="0.3">
      <c r="A604" s="407" t="s">
        <v>700</v>
      </c>
      <c r="B604" s="408" t="s">
        <v>3462</v>
      </c>
      <c r="C604" s="409" t="s">
        <v>1994</v>
      </c>
      <c r="D604" s="410" t="s">
        <v>3482</v>
      </c>
      <c r="E604" s="409" t="s">
        <v>446</v>
      </c>
      <c r="F604" s="410" t="s">
        <v>3502</v>
      </c>
      <c r="G604" s="409" t="s">
        <v>447</v>
      </c>
      <c r="H604" s="409" t="s">
        <v>619</v>
      </c>
      <c r="I604" s="409" t="s">
        <v>134</v>
      </c>
      <c r="J604" s="409" t="s">
        <v>620</v>
      </c>
      <c r="K604" s="409"/>
      <c r="L604" s="411">
        <v>75.165205400783293</v>
      </c>
      <c r="M604" s="411">
        <v>2</v>
      </c>
      <c r="N604" s="412">
        <v>150.33041080156659</v>
      </c>
    </row>
    <row r="605" spans="1:14" ht="14.4" customHeight="1" x14ac:dyDescent="0.3">
      <c r="A605" s="407" t="s">
        <v>700</v>
      </c>
      <c r="B605" s="408" t="s">
        <v>3462</v>
      </c>
      <c r="C605" s="409" t="s">
        <v>1994</v>
      </c>
      <c r="D605" s="410" t="s">
        <v>3482</v>
      </c>
      <c r="E605" s="409" t="s">
        <v>446</v>
      </c>
      <c r="F605" s="410" t="s">
        <v>3502</v>
      </c>
      <c r="G605" s="409" t="s">
        <v>447</v>
      </c>
      <c r="H605" s="409" t="s">
        <v>1244</v>
      </c>
      <c r="I605" s="409" t="s">
        <v>1245</v>
      </c>
      <c r="J605" s="409" t="s">
        <v>487</v>
      </c>
      <c r="K605" s="409" t="s">
        <v>1246</v>
      </c>
      <c r="L605" s="411">
        <v>66.106191267389931</v>
      </c>
      <c r="M605" s="411">
        <v>11</v>
      </c>
      <c r="N605" s="412">
        <v>727.16810394128925</v>
      </c>
    </row>
    <row r="606" spans="1:14" ht="14.4" customHeight="1" x14ac:dyDescent="0.3">
      <c r="A606" s="407" t="s">
        <v>700</v>
      </c>
      <c r="B606" s="408" t="s">
        <v>3462</v>
      </c>
      <c r="C606" s="409" t="s">
        <v>1994</v>
      </c>
      <c r="D606" s="410" t="s">
        <v>3482</v>
      </c>
      <c r="E606" s="409" t="s">
        <v>446</v>
      </c>
      <c r="F606" s="410" t="s">
        <v>3502</v>
      </c>
      <c r="G606" s="409" t="s">
        <v>447</v>
      </c>
      <c r="H606" s="409" t="s">
        <v>1247</v>
      </c>
      <c r="I606" s="409" t="s">
        <v>1248</v>
      </c>
      <c r="J606" s="409" t="s">
        <v>788</v>
      </c>
      <c r="K606" s="409" t="s">
        <v>1249</v>
      </c>
      <c r="L606" s="411">
        <v>141.49</v>
      </c>
      <c r="M606" s="411">
        <v>1</v>
      </c>
      <c r="N606" s="412">
        <v>141.49</v>
      </c>
    </row>
    <row r="607" spans="1:14" ht="14.4" customHeight="1" x14ac:dyDescent="0.3">
      <c r="A607" s="407" t="s">
        <v>700</v>
      </c>
      <c r="B607" s="408" t="s">
        <v>3462</v>
      </c>
      <c r="C607" s="409" t="s">
        <v>1994</v>
      </c>
      <c r="D607" s="410" t="s">
        <v>3482</v>
      </c>
      <c r="E607" s="409" t="s">
        <v>446</v>
      </c>
      <c r="F607" s="410" t="s">
        <v>3502</v>
      </c>
      <c r="G607" s="409" t="s">
        <v>447</v>
      </c>
      <c r="H607" s="409" t="s">
        <v>1250</v>
      </c>
      <c r="I607" s="409" t="s">
        <v>1251</v>
      </c>
      <c r="J607" s="409" t="s">
        <v>1252</v>
      </c>
      <c r="K607" s="409" t="s">
        <v>1253</v>
      </c>
      <c r="L607" s="411">
        <v>294.76</v>
      </c>
      <c r="M607" s="411">
        <v>1</v>
      </c>
      <c r="N607" s="412">
        <v>294.76</v>
      </c>
    </row>
    <row r="608" spans="1:14" ht="14.4" customHeight="1" x14ac:dyDescent="0.3">
      <c r="A608" s="407" t="s">
        <v>700</v>
      </c>
      <c r="B608" s="408" t="s">
        <v>3462</v>
      </c>
      <c r="C608" s="409" t="s">
        <v>1994</v>
      </c>
      <c r="D608" s="410" t="s">
        <v>3482</v>
      </c>
      <c r="E608" s="409" t="s">
        <v>446</v>
      </c>
      <c r="F608" s="410" t="s">
        <v>3502</v>
      </c>
      <c r="G608" s="409" t="s">
        <v>447</v>
      </c>
      <c r="H608" s="409" t="s">
        <v>2075</v>
      </c>
      <c r="I608" s="409" t="s">
        <v>134</v>
      </c>
      <c r="J608" s="409" t="s">
        <v>2076</v>
      </c>
      <c r="K608" s="409"/>
      <c r="L608" s="411">
        <v>46.54999947523045</v>
      </c>
      <c r="M608" s="411">
        <v>1</v>
      </c>
      <c r="N608" s="412">
        <v>46.54999947523045</v>
      </c>
    </row>
    <row r="609" spans="1:14" ht="14.4" customHeight="1" x14ac:dyDescent="0.3">
      <c r="A609" s="407" t="s">
        <v>700</v>
      </c>
      <c r="B609" s="408" t="s">
        <v>3462</v>
      </c>
      <c r="C609" s="409" t="s">
        <v>1994</v>
      </c>
      <c r="D609" s="410" t="s">
        <v>3482</v>
      </c>
      <c r="E609" s="409" t="s">
        <v>446</v>
      </c>
      <c r="F609" s="410" t="s">
        <v>3502</v>
      </c>
      <c r="G609" s="409" t="s">
        <v>447</v>
      </c>
      <c r="H609" s="409" t="s">
        <v>1261</v>
      </c>
      <c r="I609" s="409" t="s">
        <v>1262</v>
      </c>
      <c r="J609" s="409" t="s">
        <v>1263</v>
      </c>
      <c r="K609" s="409" t="s">
        <v>754</v>
      </c>
      <c r="L609" s="411">
        <v>71.166185511745851</v>
      </c>
      <c r="M609" s="411">
        <v>521</v>
      </c>
      <c r="N609" s="412">
        <v>37077.582651619588</v>
      </c>
    </row>
    <row r="610" spans="1:14" ht="14.4" customHeight="1" x14ac:dyDescent="0.3">
      <c r="A610" s="407" t="s">
        <v>700</v>
      </c>
      <c r="B610" s="408" t="s">
        <v>3462</v>
      </c>
      <c r="C610" s="409" t="s">
        <v>1994</v>
      </c>
      <c r="D610" s="410" t="s">
        <v>3482</v>
      </c>
      <c r="E610" s="409" t="s">
        <v>446</v>
      </c>
      <c r="F610" s="410" t="s">
        <v>3502</v>
      </c>
      <c r="G610" s="409" t="s">
        <v>447</v>
      </c>
      <c r="H610" s="409" t="s">
        <v>1264</v>
      </c>
      <c r="I610" s="409" t="s">
        <v>1265</v>
      </c>
      <c r="J610" s="409" t="s">
        <v>1266</v>
      </c>
      <c r="K610" s="409" t="s">
        <v>598</v>
      </c>
      <c r="L610" s="411">
        <v>40.8512124605829</v>
      </c>
      <c r="M610" s="411">
        <v>30</v>
      </c>
      <c r="N610" s="412">
        <v>1225.5363738174869</v>
      </c>
    </row>
    <row r="611" spans="1:14" ht="14.4" customHeight="1" x14ac:dyDescent="0.3">
      <c r="A611" s="407" t="s">
        <v>700</v>
      </c>
      <c r="B611" s="408" t="s">
        <v>3462</v>
      </c>
      <c r="C611" s="409" t="s">
        <v>1994</v>
      </c>
      <c r="D611" s="410" t="s">
        <v>3482</v>
      </c>
      <c r="E611" s="409" t="s">
        <v>446</v>
      </c>
      <c r="F611" s="410" t="s">
        <v>3502</v>
      </c>
      <c r="G611" s="409" t="s">
        <v>447</v>
      </c>
      <c r="H611" s="409" t="s">
        <v>2077</v>
      </c>
      <c r="I611" s="409" t="s">
        <v>2078</v>
      </c>
      <c r="J611" s="409" t="s">
        <v>2079</v>
      </c>
      <c r="K611" s="409" t="s">
        <v>2080</v>
      </c>
      <c r="L611" s="411">
        <v>372.35946381432331</v>
      </c>
      <c r="M611" s="411">
        <v>12</v>
      </c>
      <c r="N611" s="412">
        <v>4468.3135657718794</v>
      </c>
    </row>
    <row r="612" spans="1:14" ht="14.4" customHeight="1" x14ac:dyDescent="0.3">
      <c r="A612" s="407" t="s">
        <v>700</v>
      </c>
      <c r="B612" s="408" t="s">
        <v>3462</v>
      </c>
      <c r="C612" s="409" t="s">
        <v>1994</v>
      </c>
      <c r="D612" s="410" t="s">
        <v>3482</v>
      </c>
      <c r="E612" s="409" t="s">
        <v>446</v>
      </c>
      <c r="F612" s="410" t="s">
        <v>3502</v>
      </c>
      <c r="G612" s="409" t="s">
        <v>447</v>
      </c>
      <c r="H612" s="409" t="s">
        <v>1267</v>
      </c>
      <c r="I612" s="409" t="s">
        <v>1268</v>
      </c>
      <c r="J612" s="409" t="s">
        <v>1269</v>
      </c>
      <c r="K612" s="409" t="s">
        <v>1270</v>
      </c>
      <c r="L612" s="411">
        <v>254.76999999999998</v>
      </c>
      <c r="M612" s="411">
        <v>1</v>
      </c>
      <c r="N612" s="412">
        <v>254.76999999999998</v>
      </c>
    </row>
    <row r="613" spans="1:14" ht="14.4" customHeight="1" x14ac:dyDescent="0.3">
      <c r="A613" s="407" t="s">
        <v>700</v>
      </c>
      <c r="B613" s="408" t="s">
        <v>3462</v>
      </c>
      <c r="C613" s="409" t="s">
        <v>1994</v>
      </c>
      <c r="D613" s="410" t="s">
        <v>3482</v>
      </c>
      <c r="E613" s="409" t="s">
        <v>446</v>
      </c>
      <c r="F613" s="410" t="s">
        <v>3502</v>
      </c>
      <c r="G613" s="409" t="s">
        <v>447</v>
      </c>
      <c r="H613" s="409" t="s">
        <v>2081</v>
      </c>
      <c r="I613" s="409" t="s">
        <v>2082</v>
      </c>
      <c r="J613" s="409" t="s">
        <v>1269</v>
      </c>
      <c r="K613" s="409" t="s">
        <v>2083</v>
      </c>
      <c r="L613" s="411">
        <v>852.683007726813</v>
      </c>
      <c r="M613" s="411">
        <v>60.3</v>
      </c>
      <c r="N613" s="412">
        <v>51416.785365926822</v>
      </c>
    </row>
    <row r="614" spans="1:14" ht="14.4" customHeight="1" x14ac:dyDescent="0.3">
      <c r="A614" s="407" t="s">
        <v>700</v>
      </c>
      <c r="B614" s="408" t="s">
        <v>3462</v>
      </c>
      <c r="C614" s="409" t="s">
        <v>1994</v>
      </c>
      <c r="D614" s="410" t="s">
        <v>3482</v>
      </c>
      <c r="E614" s="409" t="s">
        <v>446</v>
      </c>
      <c r="F614" s="410" t="s">
        <v>3502</v>
      </c>
      <c r="G614" s="409" t="s">
        <v>447</v>
      </c>
      <c r="H614" s="409" t="s">
        <v>2084</v>
      </c>
      <c r="I614" s="409" t="s">
        <v>2085</v>
      </c>
      <c r="J614" s="409" t="s">
        <v>2086</v>
      </c>
      <c r="K614" s="409" t="s">
        <v>2087</v>
      </c>
      <c r="L614" s="411">
        <v>263.65808587341792</v>
      </c>
      <c r="M614" s="411">
        <v>15</v>
      </c>
      <c r="N614" s="412">
        <v>3954.8712881012689</v>
      </c>
    </row>
    <row r="615" spans="1:14" ht="14.4" customHeight="1" x14ac:dyDescent="0.3">
      <c r="A615" s="407" t="s">
        <v>700</v>
      </c>
      <c r="B615" s="408" t="s">
        <v>3462</v>
      </c>
      <c r="C615" s="409" t="s">
        <v>1994</v>
      </c>
      <c r="D615" s="410" t="s">
        <v>3482</v>
      </c>
      <c r="E615" s="409" t="s">
        <v>446</v>
      </c>
      <c r="F615" s="410" t="s">
        <v>3502</v>
      </c>
      <c r="G615" s="409" t="s">
        <v>447</v>
      </c>
      <c r="H615" s="409" t="s">
        <v>2088</v>
      </c>
      <c r="I615" s="409" t="s">
        <v>2089</v>
      </c>
      <c r="J615" s="409" t="s">
        <v>2090</v>
      </c>
      <c r="K615" s="409" t="s">
        <v>2091</v>
      </c>
      <c r="L615" s="411">
        <v>79.692443378717144</v>
      </c>
      <c r="M615" s="411">
        <v>8</v>
      </c>
      <c r="N615" s="412">
        <v>637.53954702973715</v>
      </c>
    </row>
    <row r="616" spans="1:14" ht="14.4" customHeight="1" x14ac:dyDescent="0.3">
      <c r="A616" s="407" t="s">
        <v>700</v>
      </c>
      <c r="B616" s="408" t="s">
        <v>3462</v>
      </c>
      <c r="C616" s="409" t="s">
        <v>1994</v>
      </c>
      <c r="D616" s="410" t="s">
        <v>3482</v>
      </c>
      <c r="E616" s="409" t="s">
        <v>446</v>
      </c>
      <c r="F616" s="410" t="s">
        <v>3502</v>
      </c>
      <c r="G616" s="409" t="s">
        <v>447</v>
      </c>
      <c r="H616" s="409" t="s">
        <v>2092</v>
      </c>
      <c r="I616" s="409" t="s">
        <v>2093</v>
      </c>
      <c r="J616" s="409" t="s">
        <v>2094</v>
      </c>
      <c r="K616" s="409" t="s">
        <v>1335</v>
      </c>
      <c r="L616" s="411">
        <v>30.855483870967735</v>
      </c>
      <c r="M616" s="411">
        <v>62</v>
      </c>
      <c r="N616" s="412">
        <v>1913.0399999999995</v>
      </c>
    </row>
    <row r="617" spans="1:14" ht="14.4" customHeight="1" x14ac:dyDescent="0.3">
      <c r="A617" s="407" t="s">
        <v>700</v>
      </c>
      <c r="B617" s="408" t="s">
        <v>3462</v>
      </c>
      <c r="C617" s="409" t="s">
        <v>1994</v>
      </c>
      <c r="D617" s="410" t="s">
        <v>3482</v>
      </c>
      <c r="E617" s="409" t="s">
        <v>446</v>
      </c>
      <c r="F617" s="410" t="s">
        <v>3502</v>
      </c>
      <c r="G617" s="409" t="s">
        <v>447</v>
      </c>
      <c r="H617" s="409" t="s">
        <v>642</v>
      </c>
      <c r="I617" s="409" t="s">
        <v>643</v>
      </c>
      <c r="J617" s="409" t="s">
        <v>644</v>
      </c>
      <c r="K617" s="409" t="s">
        <v>645</v>
      </c>
      <c r="L617" s="411">
        <v>21.985563336190864</v>
      </c>
      <c r="M617" s="411">
        <v>204</v>
      </c>
      <c r="N617" s="412">
        <v>4485.0549205829366</v>
      </c>
    </row>
    <row r="618" spans="1:14" ht="14.4" customHeight="1" x14ac:dyDescent="0.3">
      <c r="A618" s="407" t="s">
        <v>700</v>
      </c>
      <c r="B618" s="408" t="s">
        <v>3462</v>
      </c>
      <c r="C618" s="409" t="s">
        <v>1994</v>
      </c>
      <c r="D618" s="410" t="s">
        <v>3482</v>
      </c>
      <c r="E618" s="409" t="s">
        <v>446</v>
      </c>
      <c r="F618" s="410" t="s">
        <v>3502</v>
      </c>
      <c r="G618" s="409" t="s">
        <v>447</v>
      </c>
      <c r="H618" s="409" t="s">
        <v>1275</v>
      </c>
      <c r="I618" s="409" t="s">
        <v>1275</v>
      </c>
      <c r="J618" s="409" t="s">
        <v>1276</v>
      </c>
      <c r="K618" s="409" t="s">
        <v>854</v>
      </c>
      <c r="L618" s="411">
        <v>53.980000000000011</v>
      </c>
      <c r="M618" s="411">
        <v>2</v>
      </c>
      <c r="N618" s="412">
        <v>107.96000000000002</v>
      </c>
    </row>
    <row r="619" spans="1:14" ht="14.4" customHeight="1" x14ac:dyDescent="0.3">
      <c r="A619" s="407" t="s">
        <v>700</v>
      </c>
      <c r="B619" s="408" t="s">
        <v>3462</v>
      </c>
      <c r="C619" s="409" t="s">
        <v>1994</v>
      </c>
      <c r="D619" s="410" t="s">
        <v>3482</v>
      </c>
      <c r="E619" s="409" t="s">
        <v>446</v>
      </c>
      <c r="F619" s="410" t="s">
        <v>3502</v>
      </c>
      <c r="G619" s="409" t="s">
        <v>447</v>
      </c>
      <c r="H619" s="409" t="s">
        <v>2095</v>
      </c>
      <c r="I619" s="409" t="s">
        <v>2096</v>
      </c>
      <c r="J619" s="409" t="s">
        <v>2097</v>
      </c>
      <c r="K619" s="409" t="s">
        <v>2098</v>
      </c>
      <c r="L619" s="411">
        <v>1125.5348134743438</v>
      </c>
      <c r="M619" s="411">
        <v>6</v>
      </c>
      <c r="N619" s="412">
        <v>6753.208880846063</v>
      </c>
    </row>
    <row r="620" spans="1:14" ht="14.4" customHeight="1" x14ac:dyDescent="0.3">
      <c r="A620" s="407" t="s">
        <v>700</v>
      </c>
      <c r="B620" s="408" t="s">
        <v>3462</v>
      </c>
      <c r="C620" s="409" t="s">
        <v>1994</v>
      </c>
      <c r="D620" s="410" t="s">
        <v>3482</v>
      </c>
      <c r="E620" s="409" t="s">
        <v>446</v>
      </c>
      <c r="F620" s="410" t="s">
        <v>3502</v>
      </c>
      <c r="G620" s="409" t="s">
        <v>447</v>
      </c>
      <c r="H620" s="409" t="s">
        <v>1281</v>
      </c>
      <c r="I620" s="409" t="s">
        <v>1282</v>
      </c>
      <c r="J620" s="409" t="s">
        <v>1283</v>
      </c>
      <c r="K620" s="409" t="s">
        <v>1284</v>
      </c>
      <c r="L620" s="411">
        <v>86.139132755720254</v>
      </c>
      <c r="M620" s="411">
        <v>66</v>
      </c>
      <c r="N620" s="412">
        <v>5685.1827618775369</v>
      </c>
    </row>
    <row r="621" spans="1:14" ht="14.4" customHeight="1" x14ac:dyDescent="0.3">
      <c r="A621" s="407" t="s">
        <v>700</v>
      </c>
      <c r="B621" s="408" t="s">
        <v>3462</v>
      </c>
      <c r="C621" s="409" t="s">
        <v>1994</v>
      </c>
      <c r="D621" s="410" t="s">
        <v>3482</v>
      </c>
      <c r="E621" s="409" t="s">
        <v>446</v>
      </c>
      <c r="F621" s="410" t="s">
        <v>3502</v>
      </c>
      <c r="G621" s="409" t="s">
        <v>447</v>
      </c>
      <c r="H621" s="409" t="s">
        <v>2099</v>
      </c>
      <c r="I621" s="409" t="s">
        <v>2100</v>
      </c>
      <c r="J621" s="409" t="s">
        <v>2101</v>
      </c>
      <c r="K621" s="409" t="s">
        <v>2102</v>
      </c>
      <c r="L621" s="411">
        <v>17934.14</v>
      </c>
      <c r="M621" s="411">
        <v>3</v>
      </c>
      <c r="N621" s="412">
        <v>53802.42</v>
      </c>
    </row>
    <row r="622" spans="1:14" ht="14.4" customHeight="1" x14ac:dyDescent="0.3">
      <c r="A622" s="407" t="s">
        <v>700</v>
      </c>
      <c r="B622" s="408" t="s">
        <v>3462</v>
      </c>
      <c r="C622" s="409" t="s">
        <v>1994</v>
      </c>
      <c r="D622" s="410" t="s">
        <v>3482</v>
      </c>
      <c r="E622" s="409" t="s">
        <v>446</v>
      </c>
      <c r="F622" s="410" t="s">
        <v>3502</v>
      </c>
      <c r="G622" s="409" t="s">
        <v>447</v>
      </c>
      <c r="H622" s="409" t="s">
        <v>2103</v>
      </c>
      <c r="I622" s="409" t="s">
        <v>134</v>
      </c>
      <c r="J622" s="409" t="s">
        <v>2104</v>
      </c>
      <c r="K622" s="409" t="s">
        <v>2105</v>
      </c>
      <c r="L622" s="411">
        <v>471.5</v>
      </c>
      <c r="M622" s="411">
        <v>676</v>
      </c>
      <c r="N622" s="412">
        <v>318734</v>
      </c>
    </row>
    <row r="623" spans="1:14" ht="14.4" customHeight="1" x14ac:dyDescent="0.3">
      <c r="A623" s="407" t="s">
        <v>700</v>
      </c>
      <c r="B623" s="408" t="s">
        <v>3462</v>
      </c>
      <c r="C623" s="409" t="s">
        <v>1994</v>
      </c>
      <c r="D623" s="410" t="s">
        <v>3482</v>
      </c>
      <c r="E623" s="409" t="s">
        <v>446</v>
      </c>
      <c r="F623" s="410" t="s">
        <v>3502</v>
      </c>
      <c r="G623" s="409" t="s">
        <v>447</v>
      </c>
      <c r="H623" s="409" t="s">
        <v>2106</v>
      </c>
      <c r="I623" s="409" t="s">
        <v>2107</v>
      </c>
      <c r="J623" s="409" t="s">
        <v>2108</v>
      </c>
      <c r="K623" s="409" t="s">
        <v>1161</v>
      </c>
      <c r="L623" s="411">
        <v>54.035000000000011</v>
      </c>
      <c r="M623" s="411">
        <v>4</v>
      </c>
      <c r="N623" s="412">
        <v>216.14000000000004</v>
      </c>
    </row>
    <row r="624" spans="1:14" ht="14.4" customHeight="1" x14ac:dyDescent="0.3">
      <c r="A624" s="407" t="s">
        <v>700</v>
      </c>
      <c r="B624" s="408" t="s">
        <v>3462</v>
      </c>
      <c r="C624" s="409" t="s">
        <v>1994</v>
      </c>
      <c r="D624" s="410" t="s">
        <v>3482</v>
      </c>
      <c r="E624" s="409" t="s">
        <v>446</v>
      </c>
      <c r="F624" s="410" t="s">
        <v>3502</v>
      </c>
      <c r="G624" s="409" t="s">
        <v>447</v>
      </c>
      <c r="H624" s="409" t="s">
        <v>2109</v>
      </c>
      <c r="I624" s="409" t="s">
        <v>2110</v>
      </c>
      <c r="J624" s="409" t="s">
        <v>2111</v>
      </c>
      <c r="K624" s="409" t="s">
        <v>2112</v>
      </c>
      <c r="L624" s="411">
        <v>259.52743055555561</v>
      </c>
      <c r="M624" s="411">
        <v>36</v>
      </c>
      <c r="N624" s="412">
        <v>9342.9875000000011</v>
      </c>
    </row>
    <row r="625" spans="1:14" ht="14.4" customHeight="1" x14ac:dyDescent="0.3">
      <c r="A625" s="407" t="s">
        <v>700</v>
      </c>
      <c r="B625" s="408" t="s">
        <v>3462</v>
      </c>
      <c r="C625" s="409" t="s">
        <v>1994</v>
      </c>
      <c r="D625" s="410" t="s">
        <v>3482</v>
      </c>
      <c r="E625" s="409" t="s">
        <v>446</v>
      </c>
      <c r="F625" s="410" t="s">
        <v>3502</v>
      </c>
      <c r="G625" s="409" t="s">
        <v>447</v>
      </c>
      <c r="H625" s="409" t="s">
        <v>2113</v>
      </c>
      <c r="I625" s="409" t="s">
        <v>2114</v>
      </c>
      <c r="J625" s="409" t="s">
        <v>2115</v>
      </c>
      <c r="K625" s="409" t="s">
        <v>2116</v>
      </c>
      <c r="L625" s="411">
        <v>286.00000000000011</v>
      </c>
      <c r="M625" s="411">
        <v>1</v>
      </c>
      <c r="N625" s="412">
        <v>286.00000000000011</v>
      </c>
    </row>
    <row r="626" spans="1:14" ht="14.4" customHeight="1" x14ac:dyDescent="0.3">
      <c r="A626" s="407" t="s">
        <v>700</v>
      </c>
      <c r="B626" s="408" t="s">
        <v>3462</v>
      </c>
      <c r="C626" s="409" t="s">
        <v>1994</v>
      </c>
      <c r="D626" s="410" t="s">
        <v>3482</v>
      </c>
      <c r="E626" s="409" t="s">
        <v>446</v>
      </c>
      <c r="F626" s="410" t="s">
        <v>3502</v>
      </c>
      <c r="G626" s="409" t="s">
        <v>447</v>
      </c>
      <c r="H626" s="409" t="s">
        <v>2117</v>
      </c>
      <c r="I626" s="409" t="s">
        <v>2118</v>
      </c>
      <c r="J626" s="409" t="s">
        <v>2119</v>
      </c>
      <c r="K626" s="409" t="s">
        <v>2120</v>
      </c>
      <c r="L626" s="411">
        <v>58.869862224636385</v>
      </c>
      <c r="M626" s="411">
        <v>14</v>
      </c>
      <c r="N626" s="412">
        <v>824.17807114490938</v>
      </c>
    </row>
    <row r="627" spans="1:14" ht="14.4" customHeight="1" x14ac:dyDescent="0.3">
      <c r="A627" s="407" t="s">
        <v>700</v>
      </c>
      <c r="B627" s="408" t="s">
        <v>3462</v>
      </c>
      <c r="C627" s="409" t="s">
        <v>1994</v>
      </c>
      <c r="D627" s="410" t="s">
        <v>3482</v>
      </c>
      <c r="E627" s="409" t="s">
        <v>446</v>
      </c>
      <c r="F627" s="410" t="s">
        <v>3502</v>
      </c>
      <c r="G627" s="409" t="s">
        <v>447</v>
      </c>
      <c r="H627" s="409" t="s">
        <v>2121</v>
      </c>
      <c r="I627" s="409" t="s">
        <v>2122</v>
      </c>
      <c r="J627" s="409" t="s">
        <v>2123</v>
      </c>
      <c r="K627" s="409" t="s">
        <v>2124</v>
      </c>
      <c r="L627" s="411">
        <v>56.749430257227814</v>
      </c>
      <c r="M627" s="411">
        <v>1</v>
      </c>
      <c r="N627" s="412">
        <v>56.749430257227814</v>
      </c>
    </row>
    <row r="628" spans="1:14" ht="14.4" customHeight="1" x14ac:dyDescent="0.3">
      <c r="A628" s="407" t="s">
        <v>700</v>
      </c>
      <c r="B628" s="408" t="s">
        <v>3462</v>
      </c>
      <c r="C628" s="409" t="s">
        <v>1994</v>
      </c>
      <c r="D628" s="410" t="s">
        <v>3482</v>
      </c>
      <c r="E628" s="409" t="s">
        <v>446</v>
      </c>
      <c r="F628" s="410" t="s">
        <v>3502</v>
      </c>
      <c r="G628" s="409" t="s">
        <v>447</v>
      </c>
      <c r="H628" s="409" t="s">
        <v>518</v>
      </c>
      <c r="I628" s="409" t="s">
        <v>519</v>
      </c>
      <c r="J628" s="409" t="s">
        <v>520</v>
      </c>
      <c r="K628" s="409" t="s">
        <v>521</v>
      </c>
      <c r="L628" s="411">
        <v>103.64859485311524</v>
      </c>
      <c r="M628" s="411">
        <v>17</v>
      </c>
      <c r="N628" s="412">
        <v>1762.0261125029592</v>
      </c>
    </row>
    <row r="629" spans="1:14" ht="14.4" customHeight="1" x14ac:dyDescent="0.3">
      <c r="A629" s="407" t="s">
        <v>700</v>
      </c>
      <c r="B629" s="408" t="s">
        <v>3462</v>
      </c>
      <c r="C629" s="409" t="s">
        <v>1994</v>
      </c>
      <c r="D629" s="410" t="s">
        <v>3482</v>
      </c>
      <c r="E629" s="409" t="s">
        <v>446</v>
      </c>
      <c r="F629" s="410" t="s">
        <v>3502</v>
      </c>
      <c r="G629" s="409" t="s">
        <v>447</v>
      </c>
      <c r="H629" s="409" t="s">
        <v>2125</v>
      </c>
      <c r="I629" s="409" t="s">
        <v>2126</v>
      </c>
      <c r="J629" s="409" t="s">
        <v>2127</v>
      </c>
      <c r="K629" s="409" t="s">
        <v>1631</v>
      </c>
      <c r="L629" s="411">
        <v>323.16000000000008</v>
      </c>
      <c r="M629" s="411">
        <v>1</v>
      </c>
      <c r="N629" s="412">
        <v>323.16000000000008</v>
      </c>
    </row>
    <row r="630" spans="1:14" ht="14.4" customHeight="1" x14ac:dyDescent="0.3">
      <c r="A630" s="407" t="s">
        <v>700</v>
      </c>
      <c r="B630" s="408" t="s">
        <v>3462</v>
      </c>
      <c r="C630" s="409" t="s">
        <v>1994</v>
      </c>
      <c r="D630" s="410" t="s">
        <v>3482</v>
      </c>
      <c r="E630" s="409" t="s">
        <v>446</v>
      </c>
      <c r="F630" s="410" t="s">
        <v>3502</v>
      </c>
      <c r="G630" s="409" t="s">
        <v>447</v>
      </c>
      <c r="H630" s="409" t="s">
        <v>2128</v>
      </c>
      <c r="I630" s="409" t="s">
        <v>2129</v>
      </c>
      <c r="J630" s="409" t="s">
        <v>2130</v>
      </c>
      <c r="K630" s="409" t="s">
        <v>2131</v>
      </c>
      <c r="L630" s="411">
        <v>3622.0799999999986</v>
      </c>
      <c r="M630" s="411">
        <v>1</v>
      </c>
      <c r="N630" s="412">
        <v>3622.0799999999986</v>
      </c>
    </row>
    <row r="631" spans="1:14" ht="14.4" customHeight="1" x14ac:dyDescent="0.3">
      <c r="A631" s="407" t="s">
        <v>700</v>
      </c>
      <c r="B631" s="408" t="s">
        <v>3462</v>
      </c>
      <c r="C631" s="409" t="s">
        <v>1994</v>
      </c>
      <c r="D631" s="410" t="s">
        <v>3482</v>
      </c>
      <c r="E631" s="409" t="s">
        <v>446</v>
      </c>
      <c r="F631" s="410" t="s">
        <v>3502</v>
      </c>
      <c r="G631" s="409" t="s">
        <v>447</v>
      </c>
      <c r="H631" s="409" t="s">
        <v>2132</v>
      </c>
      <c r="I631" s="409" t="s">
        <v>2133</v>
      </c>
      <c r="J631" s="409" t="s">
        <v>2134</v>
      </c>
      <c r="K631" s="409" t="s">
        <v>2135</v>
      </c>
      <c r="L631" s="411">
        <v>291.07</v>
      </c>
      <c r="M631" s="411">
        <v>1</v>
      </c>
      <c r="N631" s="412">
        <v>291.07</v>
      </c>
    </row>
    <row r="632" spans="1:14" ht="14.4" customHeight="1" x14ac:dyDescent="0.3">
      <c r="A632" s="407" t="s">
        <v>700</v>
      </c>
      <c r="B632" s="408" t="s">
        <v>3462</v>
      </c>
      <c r="C632" s="409" t="s">
        <v>1994</v>
      </c>
      <c r="D632" s="410" t="s">
        <v>3482</v>
      </c>
      <c r="E632" s="409" t="s">
        <v>446</v>
      </c>
      <c r="F632" s="410" t="s">
        <v>3502</v>
      </c>
      <c r="G632" s="409" t="s">
        <v>447</v>
      </c>
      <c r="H632" s="409" t="s">
        <v>2136</v>
      </c>
      <c r="I632" s="409" t="s">
        <v>2137</v>
      </c>
      <c r="J632" s="409" t="s">
        <v>2138</v>
      </c>
      <c r="K632" s="409" t="s">
        <v>2139</v>
      </c>
      <c r="L632" s="411">
        <v>55.140000000000008</v>
      </c>
      <c r="M632" s="411">
        <v>3</v>
      </c>
      <c r="N632" s="412">
        <v>165.42000000000002</v>
      </c>
    </row>
    <row r="633" spans="1:14" ht="14.4" customHeight="1" x14ac:dyDescent="0.3">
      <c r="A633" s="407" t="s">
        <v>700</v>
      </c>
      <c r="B633" s="408" t="s">
        <v>3462</v>
      </c>
      <c r="C633" s="409" t="s">
        <v>1994</v>
      </c>
      <c r="D633" s="410" t="s">
        <v>3482</v>
      </c>
      <c r="E633" s="409" t="s">
        <v>446</v>
      </c>
      <c r="F633" s="410" t="s">
        <v>3502</v>
      </c>
      <c r="G633" s="409" t="s">
        <v>447</v>
      </c>
      <c r="H633" s="409" t="s">
        <v>2140</v>
      </c>
      <c r="I633" s="409" t="s">
        <v>2141</v>
      </c>
      <c r="J633" s="409" t="s">
        <v>2142</v>
      </c>
      <c r="K633" s="409" t="s">
        <v>2143</v>
      </c>
      <c r="L633" s="411">
        <v>106.38767441860465</v>
      </c>
      <c r="M633" s="411">
        <v>43</v>
      </c>
      <c r="N633" s="412">
        <v>4574.67</v>
      </c>
    </row>
    <row r="634" spans="1:14" ht="14.4" customHeight="1" x14ac:dyDescent="0.3">
      <c r="A634" s="407" t="s">
        <v>700</v>
      </c>
      <c r="B634" s="408" t="s">
        <v>3462</v>
      </c>
      <c r="C634" s="409" t="s">
        <v>1994</v>
      </c>
      <c r="D634" s="410" t="s">
        <v>3482</v>
      </c>
      <c r="E634" s="409" t="s">
        <v>446</v>
      </c>
      <c r="F634" s="410" t="s">
        <v>3502</v>
      </c>
      <c r="G634" s="409" t="s">
        <v>447</v>
      </c>
      <c r="H634" s="409" t="s">
        <v>456</v>
      </c>
      <c r="I634" s="409" t="s">
        <v>134</v>
      </c>
      <c r="J634" s="409" t="s">
        <v>457</v>
      </c>
      <c r="K634" s="409" t="s">
        <v>458</v>
      </c>
      <c r="L634" s="411">
        <v>23.700158637285309</v>
      </c>
      <c r="M634" s="411">
        <v>612</v>
      </c>
      <c r="N634" s="412">
        <v>14504.497086018609</v>
      </c>
    </row>
    <row r="635" spans="1:14" ht="14.4" customHeight="1" x14ac:dyDescent="0.3">
      <c r="A635" s="407" t="s">
        <v>700</v>
      </c>
      <c r="B635" s="408" t="s">
        <v>3462</v>
      </c>
      <c r="C635" s="409" t="s">
        <v>1994</v>
      </c>
      <c r="D635" s="410" t="s">
        <v>3482</v>
      </c>
      <c r="E635" s="409" t="s">
        <v>446</v>
      </c>
      <c r="F635" s="410" t="s">
        <v>3502</v>
      </c>
      <c r="G635" s="409" t="s">
        <v>447</v>
      </c>
      <c r="H635" s="409" t="s">
        <v>1319</v>
      </c>
      <c r="I635" s="409" t="s">
        <v>134</v>
      </c>
      <c r="J635" s="409" t="s">
        <v>1320</v>
      </c>
      <c r="K635" s="409"/>
      <c r="L635" s="411">
        <v>78.432674056590685</v>
      </c>
      <c r="M635" s="411">
        <v>18</v>
      </c>
      <c r="N635" s="412">
        <v>1411.7881330186324</v>
      </c>
    </row>
    <row r="636" spans="1:14" ht="14.4" customHeight="1" x14ac:dyDescent="0.3">
      <c r="A636" s="407" t="s">
        <v>700</v>
      </c>
      <c r="B636" s="408" t="s">
        <v>3462</v>
      </c>
      <c r="C636" s="409" t="s">
        <v>1994</v>
      </c>
      <c r="D636" s="410" t="s">
        <v>3482</v>
      </c>
      <c r="E636" s="409" t="s">
        <v>446</v>
      </c>
      <c r="F636" s="410" t="s">
        <v>3502</v>
      </c>
      <c r="G636" s="409" t="s">
        <v>447</v>
      </c>
      <c r="H636" s="409" t="s">
        <v>2144</v>
      </c>
      <c r="I636" s="409" t="s">
        <v>134</v>
      </c>
      <c r="J636" s="409" t="s">
        <v>2145</v>
      </c>
      <c r="K636" s="409"/>
      <c r="L636" s="411">
        <v>222.98000000000005</v>
      </c>
      <c r="M636" s="411">
        <v>1</v>
      </c>
      <c r="N636" s="412">
        <v>222.98000000000005</v>
      </c>
    </row>
    <row r="637" spans="1:14" ht="14.4" customHeight="1" x14ac:dyDescent="0.3">
      <c r="A637" s="407" t="s">
        <v>700</v>
      </c>
      <c r="B637" s="408" t="s">
        <v>3462</v>
      </c>
      <c r="C637" s="409" t="s">
        <v>1994</v>
      </c>
      <c r="D637" s="410" t="s">
        <v>3482</v>
      </c>
      <c r="E637" s="409" t="s">
        <v>446</v>
      </c>
      <c r="F637" s="410" t="s">
        <v>3502</v>
      </c>
      <c r="G637" s="409" t="s">
        <v>447</v>
      </c>
      <c r="H637" s="409" t="s">
        <v>2146</v>
      </c>
      <c r="I637" s="409" t="s">
        <v>134</v>
      </c>
      <c r="J637" s="409" t="s">
        <v>2147</v>
      </c>
      <c r="K637" s="409"/>
      <c r="L637" s="411">
        <v>216.83977150112446</v>
      </c>
      <c r="M637" s="411">
        <v>1</v>
      </c>
      <c r="N637" s="412">
        <v>216.83977150112446</v>
      </c>
    </row>
    <row r="638" spans="1:14" ht="14.4" customHeight="1" x14ac:dyDescent="0.3">
      <c r="A638" s="407" t="s">
        <v>700</v>
      </c>
      <c r="B638" s="408" t="s">
        <v>3462</v>
      </c>
      <c r="C638" s="409" t="s">
        <v>1994</v>
      </c>
      <c r="D638" s="410" t="s">
        <v>3482</v>
      </c>
      <c r="E638" s="409" t="s">
        <v>446</v>
      </c>
      <c r="F638" s="410" t="s">
        <v>3502</v>
      </c>
      <c r="G638" s="409" t="s">
        <v>447</v>
      </c>
      <c r="H638" s="409" t="s">
        <v>1321</v>
      </c>
      <c r="I638" s="409" t="s">
        <v>1322</v>
      </c>
      <c r="J638" s="409" t="s">
        <v>1323</v>
      </c>
      <c r="K638" s="409" t="s">
        <v>496</v>
      </c>
      <c r="L638" s="411">
        <v>43.7</v>
      </c>
      <c r="M638" s="411">
        <v>1</v>
      </c>
      <c r="N638" s="412">
        <v>43.7</v>
      </c>
    </row>
    <row r="639" spans="1:14" ht="14.4" customHeight="1" x14ac:dyDescent="0.3">
      <c r="A639" s="407" t="s">
        <v>700</v>
      </c>
      <c r="B639" s="408" t="s">
        <v>3462</v>
      </c>
      <c r="C639" s="409" t="s">
        <v>1994</v>
      </c>
      <c r="D639" s="410" t="s">
        <v>3482</v>
      </c>
      <c r="E639" s="409" t="s">
        <v>446</v>
      </c>
      <c r="F639" s="410" t="s">
        <v>3502</v>
      </c>
      <c r="G639" s="409" t="s">
        <v>447</v>
      </c>
      <c r="H639" s="409" t="s">
        <v>1324</v>
      </c>
      <c r="I639" s="409" t="s">
        <v>1325</v>
      </c>
      <c r="J639" s="409" t="s">
        <v>1326</v>
      </c>
      <c r="K639" s="409" t="s">
        <v>1327</v>
      </c>
      <c r="L639" s="411">
        <v>112.60687568562464</v>
      </c>
      <c r="M639" s="411">
        <v>170</v>
      </c>
      <c r="N639" s="412">
        <v>19143.168866556189</v>
      </c>
    </row>
    <row r="640" spans="1:14" ht="14.4" customHeight="1" x14ac:dyDescent="0.3">
      <c r="A640" s="407" t="s">
        <v>700</v>
      </c>
      <c r="B640" s="408" t="s">
        <v>3462</v>
      </c>
      <c r="C640" s="409" t="s">
        <v>1994</v>
      </c>
      <c r="D640" s="410" t="s">
        <v>3482</v>
      </c>
      <c r="E640" s="409" t="s">
        <v>446</v>
      </c>
      <c r="F640" s="410" t="s">
        <v>3502</v>
      </c>
      <c r="G640" s="409" t="s">
        <v>447</v>
      </c>
      <c r="H640" s="409" t="s">
        <v>2148</v>
      </c>
      <c r="I640" s="409" t="s">
        <v>2149</v>
      </c>
      <c r="J640" s="409" t="s">
        <v>2150</v>
      </c>
      <c r="K640" s="409" t="s">
        <v>2151</v>
      </c>
      <c r="L640" s="411">
        <v>364.23734024529477</v>
      </c>
      <c r="M640" s="411">
        <v>19</v>
      </c>
      <c r="N640" s="412">
        <v>6920.5094646606003</v>
      </c>
    </row>
    <row r="641" spans="1:14" ht="14.4" customHeight="1" x14ac:dyDescent="0.3">
      <c r="A641" s="407" t="s">
        <v>700</v>
      </c>
      <c r="B641" s="408" t="s">
        <v>3462</v>
      </c>
      <c r="C641" s="409" t="s">
        <v>1994</v>
      </c>
      <c r="D641" s="410" t="s">
        <v>3482</v>
      </c>
      <c r="E641" s="409" t="s">
        <v>446</v>
      </c>
      <c r="F641" s="410" t="s">
        <v>3502</v>
      </c>
      <c r="G641" s="409" t="s">
        <v>447</v>
      </c>
      <c r="H641" s="409" t="s">
        <v>2152</v>
      </c>
      <c r="I641" s="409" t="s">
        <v>2153</v>
      </c>
      <c r="J641" s="409" t="s">
        <v>2154</v>
      </c>
      <c r="K641" s="409" t="s">
        <v>1335</v>
      </c>
      <c r="L641" s="411">
        <v>37.036666666666669</v>
      </c>
      <c r="M641" s="411">
        <v>6</v>
      </c>
      <c r="N641" s="412">
        <v>222.22</v>
      </c>
    </row>
    <row r="642" spans="1:14" ht="14.4" customHeight="1" x14ac:dyDescent="0.3">
      <c r="A642" s="407" t="s">
        <v>700</v>
      </c>
      <c r="B642" s="408" t="s">
        <v>3462</v>
      </c>
      <c r="C642" s="409" t="s">
        <v>1994</v>
      </c>
      <c r="D642" s="410" t="s">
        <v>3482</v>
      </c>
      <c r="E642" s="409" t="s">
        <v>446</v>
      </c>
      <c r="F642" s="410" t="s">
        <v>3502</v>
      </c>
      <c r="G642" s="409" t="s">
        <v>447</v>
      </c>
      <c r="H642" s="409" t="s">
        <v>2155</v>
      </c>
      <c r="I642" s="409" t="s">
        <v>2155</v>
      </c>
      <c r="J642" s="409" t="s">
        <v>2156</v>
      </c>
      <c r="K642" s="409" t="s">
        <v>2157</v>
      </c>
      <c r="L642" s="411">
        <v>84.610078186864484</v>
      </c>
      <c r="M642" s="411">
        <v>1</v>
      </c>
      <c r="N642" s="412">
        <v>84.610078186864484</v>
      </c>
    </row>
    <row r="643" spans="1:14" ht="14.4" customHeight="1" x14ac:dyDescent="0.3">
      <c r="A643" s="407" t="s">
        <v>700</v>
      </c>
      <c r="B643" s="408" t="s">
        <v>3462</v>
      </c>
      <c r="C643" s="409" t="s">
        <v>1994</v>
      </c>
      <c r="D643" s="410" t="s">
        <v>3482</v>
      </c>
      <c r="E643" s="409" t="s">
        <v>446</v>
      </c>
      <c r="F643" s="410" t="s">
        <v>3502</v>
      </c>
      <c r="G643" s="409" t="s">
        <v>447</v>
      </c>
      <c r="H643" s="409" t="s">
        <v>2158</v>
      </c>
      <c r="I643" s="409" t="s">
        <v>134</v>
      </c>
      <c r="J643" s="409" t="s">
        <v>2159</v>
      </c>
      <c r="K643" s="409" t="s">
        <v>2160</v>
      </c>
      <c r="L643" s="411">
        <v>199.67000000000004</v>
      </c>
      <c r="M643" s="411">
        <v>7</v>
      </c>
      <c r="N643" s="412">
        <v>1397.6900000000003</v>
      </c>
    </row>
    <row r="644" spans="1:14" ht="14.4" customHeight="1" x14ac:dyDescent="0.3">
      <c r="A644" s="407" t="s">
        <v>700</v>
      </c>
      <c r="B644" s="408" t="s">
        <v>3462</v>
      </c>
      <c r="C644" s="409" t="s">
        <v>1994</v>
      </c>
      <c r="D644" s="410" t="s">
        <v>3482</v>
      </c>
      <c r="E644" s="409" t="s">
        <v>446</v>
      </c>
      <c r="F644" s="410" t="s">
        <v>3502</v>
      </c>
      <c r="G644" s="409" t="s">
        <v>447</v>
      </c>
      <c r="H644" s="409" t="s">
        <v>2161</v>
      </c>
      <c r="I644" s="409" t="s">
        <v>134</v>
      </c>
      <c r="J644" s="409" t="s">
        <v>2162</v>
      </c>
      <c r="K644" s="409" t="s">
        <v>2163</v>
      </c>
      <c r="L644" s="411">
        <v>179.98925405076392</v>
      </c>
      <c r="M644" s="411">
        <v>67</v>
      </c>
      <c r="N644" s="412">
        <v>12059.280021401182</v>
      </c>
    </row>
    <row r="645" spans="1:14" ht="14.4" customHeight="1" x14ac:dyDescent="0.3">
      <c r="A645" s="407" t="s">
        <v>700</v>
      </c>
      <c r="B645" s="408" t="s">
        <v>3462</v>
      </c>
      <c r="C645" s="409" t="s">
        <v>1994</v>
      </c>
      <c r="D645" s="410" t="s">
        <v>3482</v>
      </c>
      <c r="E645" s="409" t="s">
        <v>446</v>
      </c>
      <c r="F645" s="410" t="s">
        <v>3502</v>
      </c>
      <c r="G645" s="409" t="s">
        <v>447</v>
      </c>
      <c r="H645" s="409" t="s">
        <v>1336</v>
      </c>
      <c r="I645" s="409" t="s">
        <v>1337</v>
      </c>
      <c r="J645" s="409" t="s">
        <v>1338</v>
      </c>
      <c r="K645" s="409" t="s">
        <v>1339</v>
      </c>
      <c r="L645" s="411">
        <v>384.61043010752707</v>
      </c>
      <c r="M645" s="411">
        <v>93</v>
      </c>
      <c r="N645" s="412">
        <v>35768.770000000019</v>
      </c>
    </row>
    <row r="646" spans="1:14" ht="14.4" customHeight="1" x14ac:dyDescent="0.3">
      <c r="A646" s="407" t="s">
        <v>700</v>
      </c>
      <c r="B646" s="408" t="s">
        <v>3462</v>
      </c>
      <c r="C646" s="409" t="s">
        <v>1994</v>
      </c>
      <c r="D646" s="410" t="s">
        <v>3482</v>
      </c>
      <c r="E646" s="409" t="s">
        <v>446</v>
      </c>
      <c r="F646" s="410" t="s">
        <v>3502</v>
      </c>
      <c r="G646" s="409" t="s">
        <v>447</v>
      </c>
      <c r="H646" s="409" t="s">
        <v>1344</v>
      </c>
      <c r="I646" s="409" t="s">
        <v>1344</v>
      </c>
      <c r="J646" s="409" t="s">
        <v>1345</v>
      </c>
      <c r="K646" s="409" t="s">
        <v>1346</v>
      </c>
      <c r="L646" s="411">
        <v>46.75</v>
      </c>
      <c r="M646" s="411">
        <v>5</v>
      </c>
      <c r="N646" s="412">
        <v>233.75</v>
      </c>
    </row>
    <row r="647" spans="1:14" ht="14.4" customHeight="1" x14ac:dyDescent="0.3">
      <c r="A647" s="407" t="s">
        <v>700</v>
      </c>
      <c r="B647" s="408" t="s">
        <v>3462</v>
      </c>
      <c r="C647" s="409" t="s">
        <v>1994</v>
      </c>
      <c r="D647" s="410" t="s">
        <v>3482</v>
      </c>
      <c r="E647" s="409" t="s">
        <v>446</v>
      </c>
      <c r="F647" s="410" t="s">
        <v>3502</v>
      </c>
      <c r="G647" s="409" t="s">
        <v>447</v>
      </c>
      <c r="H647" s="409" t="s">
        <v>2164</v>
      </c>
      <c r="I647" s="409" t="s">
        <v>2165</v>
      </c>
      <c r="J647" s="409" t="s">
        <v>2166</v>
      </c>
      <c r="K647" s="409" t="s">
        <v>2167</v>
      </c>
      <c r="L647" s="411">
        <v>55.199999999999996</v>
      </c>
      <c r="M647" s="411">
        <v>2</v>
      </c>
      <c r="N647" s="412">
        <v>110.39999999999999</v>
      </c>
    </row>
    <row r="648" spans="1:14" ht="14.4" customHeight="1" x14ac:dyDescent="0.3">
      <c r="A648" s="407" t="s">
        <v>700</v>
      </c>
      <c r="B648" s="408" t="s">
        <v>3462</v>
      </c>
      <c r="C648" s="409" t="s">
        <v>1994</v>
      </c>
      <c r="D648" s="410" t="s">
        <v>3482</v>
      </c>
      <c r="E648" s="409" t="s">
        <v>446</v>
      </c>
      <c r="F648" s="410" t="s">
        <v>3502</v>
      </c>
      <c r="G648" s="409" t="s">
        <v>447</v>
      </c>
      <c r="H648" s="409" t="s">
        <v>2168</v>
      </c>
      <c r="I648" s="409" t="s">
        <v>134</v>
      </c>
      <c r="J648" s="409" t="s">
        <v>2169</v>
      </c>
      <c r="K648" s="409" t="s">
        <v>2170</v>
      </c>
      <c r="L648" s="411">
        <v>22.069953812174656</v>
      </c>
      <c r="M648" s="411">
        <v>9</v>
      </c>
      <c r="N648" s="412">
        <v>198.6295843095719</v>
      </c>
    </row>
    <row r="649" spans="1:14" ht="14.4" customHeight="1" x14ac:dyDescent="0.3">
      <c r="A649" s="407" t="s">
        <v>700</v>
      </c>
      <c r="B649" s="408" t="s">
        <v>3462</v>
      </c>
      <c r="C649" s="409" t="s">
        <v>1994</v>
      </c>
      <c r="D649" s="410" t="s">
        <v>3482</v>
      </c>
      <c r="E649" s="409" t="s">
        <v>446</v>
      </c>
      <c r="F649" s="410" t="s">
        <v>3502</v>
      </c>
      <c r="G649" s="409" t="s">
        <v>447</v>
      </c>
      <c r="H649" s="409" t="s">
        <v>2171</v>
      </c>
      <c r="I649" s="409" t="s">
        <v>134</v>
      </c>
      <c r="J649" s="409" t="s">
        <v>2172</v>
      </c>
      <c r="K649" s="409"/>
      <c r="L649" s="411">
        <v>22.070000000000004</v>
      </c>
      <c r="M649" s="411">
        <v>3</v>
      </c>
      <c r="N649" s="412">
        <v>66.210000000000008</v>
      </c>
    </row>
    <row r="650" spans="1:14" ht="14.4" customHeight="1" x14ac:dyDescent="0.3">
      <c r="A650" s="407" t="s">
        <v>700</v>
      </c>
      <c r="B650" s="408" t="s">
        <v>3462</v>
      </c>
      <c r="C650" s="409" t="s">
        <v>1994</v>
      </c>
      <c r="D650" s="410" t="s">
        <v>3482</v>
      </c>
      <c r="E650" s="409" t="s">
        <v>446</v>
      </c>
      <c r="F650" s="410" t="s">
        <v>3502</v>
      </c>
      <c r="G650" s="409" t="s">
        <v>447</v>
      </c>
      <c r="H650" s="409" t="s">
        <v>2173</v>
      </c>
      <c r="I650" s="409" t="s">
        <v>2174</v>
      </c>
      <c r="J650" s="409" t="s">
        <v>2175</v>
      </c>
      <c r="K650" s="409" t="s">
        <v>1335</v>
      </c>
      <c r="L650" s="411">
        <v>291.27</v>
      </c>
      <c r="M650" s="411">
        <v>4</v>
      </c>
      <c r="N650" s="412">
        <v>1165.08</v>
      </c>
    </row>
    <row r="651" spans="1:14" ht="14.4" customHeight="1" x14ac:dyDescent="0.3">
      <c r="A651" s="407" t="s">
        <v>700</v>
      </c>
      <c r="B651" s="408" t="s">
        <v>3462</v>
      </c>
      <c r="C651" s="409" t="s">
        <v>1994</v>
      </c>
      <c r="D651" s="410" t="s">
        <v>3482</v>
      </c>
      <c r="E651" s="409" t="s">
        <v>446</v>
      </c>
      <c r="F651" s="410" t="s">
        <v>3502</v>
      </c>
      <c r="G651" s="409" t="s">
        <v>447</v>
      </c>
      <c r="H651" s="409" t="s">
        <v>1363</v>
      </c>
      <c r="I651" s="409" t="s">
        <v>1364</v>
      </c>
      <c r="J651" s="409" t="s">
        <v>1000</v>
      </c>
      <c r="K651" s="409" t="s">
        <v>1365</v>
      </c>
      <c r="L651" s="411">
        <v>138.41143169797635</v>
      </c>
      <c r="M651" s="411">
        <v>14</v>
      </c>
      <c r="N651" s="412">
        <v>1937.760043771669</v>
      </c>
    </row>
    <row r="652" spans="1:14" ht="14.4" customHeight="1" x14ac:dyDescent="0.3">
      <c r="A652" s="407" t="s">
        <v>700</v>
      </c>
      <c r="B652" s="408" t="s">
        <v>3462</v>
      </c>
      <c r="C652" s="409" t="s">
        <v>1994</v>
      </c>
      <c r="D652" s="410" t="s">
        <v>3482</v>
      </c>
      <c r="E652" s="409" t="s">
        <v>446</v>
      </c>
      <c r="F652" s="410" t="s">
        <v>3502</v>
      </c>
      <c r="G652" s="409" t="s">
        <v>447</v>
      </c>
      <c r="H652" s="409" t="s">
        <v>2176</v>
      </c>
      <c r="I652" s="409" t="s">
        <v>2177</v>
      </c>
      <c r="J652" s="409" t="s">
        <v>2178</v>
      </c>
      <c r="K652" s="409"/>
      <c r="L652" s="411">
        <v>577.27</v>
      </c>
      <c r="M652" s="411">
        <v>3</v>
      </c>
      <c r="N652" s="412">
        <v>1731.81</v>
      </c>
    </row>
    <row r="653" spans="1:14" ht="14.4" customHeight="1" x14ac:dyDescent="0.3">
      <c r="A653" s="407" t="s">
        <v>700</v>
      </c>
      <c r="B653" s="408" t="s">
        <v>3462</v>
      </c>
      <c r="C653" s="409" t="s">
        <v>1994</v>
      </c>
      <c r="D653" s="410" t="s">
        <v>3482</v>
      </c>
      <c r="E653" s="409" t="s">
        <v>446</v>
      </c>
      <c r="F653" s="410" t="s">
        <v>3502</v>
      </c>
      <c r="G653" s="409" t="s">
        <v>447</v>
      </c>
      <c r="H653" s="409" t="s">
        <v>2179</v>
      </c>
      <c r="I653" s="409" t="s">
        <v>2180</v>
      </c>
      <c r="J653" s="409" t="s">
        <v>2181</v>
      </c>
      <c r="K653" s="409" t="s">
        <v>2182</v>
      </c>
      <c r="L653" s="411">
        <v>715.6400000000001</v>
      </c>
      <c r="M653" s="411">
        <v>4</v>
      </c>
      <c r="N653" s="412">
        <v>2862.5600000000004</v>
      </c>
    </row>
    <row r="654" spans="1:14" ht="14.4" customHeight="1" x14ac:dyDescent="0.3">
      <c r="A654" s="407" t="s">
        <v>700</v>
      </c>
      <c r="B654" s="408" t="s">
        <v>3462</v>
      </c>
      <c r="C654" s="409" t="s">
        <v>1994</v>
      </c>
      <c r="D654" s="410" t="s">
        <v>3482</v>
      </c>
      <c r="E654" s="409" t="s">
        <v>446</v>
      </c>
      <c r="F654" s="410" t="s">
        <v>3502</v>
      </c>
      <c r="G654" s="409" t="s">
        <v>447</v>
      </c>
      <c r="H654" s="409" t="s">
        <v>1372</v>
      </c>
      <c r="I654" s="409" t="s">
        <v>1373</v>
      </c>
      <c r="J654" s="409" t="s">
        <v>1374</v>
      </c>
      <c r="K654" s="409" t="s">
        <v>1375</v>
      </c>
      <c r="L654" s="411">
        <v>86.183039595618652</v>
      </c>
      <c r="M654" s="411">
        <v>12</v>
      </c>
      <c r="N654" s="412">
        <v>1034.1964751474238</v>
      </c>
    </row>
    <row r="655" spans="1:14" ht="14.4" customHeight="1" x14ac:dyDescent="0.3">
      <c r="A655" s="407" t="s">
        <v>700</v>
      </c>
      <c r="B655" s="408" t="s">
        <v>3462</v>
      </c>
      <c r="C655" s="409" t="s">
        <v>1994</v>
      </c>
      <c r="D655" s="410" t="s">
        <v>3482</v>
      </c>
      <c r="E655" s="409" t="s">
        <v>446</v>
      </c>
      <c r="F655" s="410" t="s">
        <v>3502</v>
      </c>
      <c r="G655" s="409" t="s">
        <v>447</v>
      </c>
      <c r="H655" s="409" t="s">
        <v>1378</v>
      </c>
      <c r="I655" s="409" t="s">
        <v>1379</v>
      </c>
      <c r="J655" s="409" t="s">
        <v>1380</v>
      </c>
      <c r="K655" s="409" t="s">
        <v>1381</v>
      </c>
      <c r="L655" s="411">
        <v>325.15983274881199</v>
      </c>
      <c r="M655" s="411">
        <v>6</v>
      </c>
      <c r="N655" s="412">
        <v>1950.9589964928718</v>
      </c>
    </row>
    <row r="656" spans="1:14" ht="14.4" customHeight="1" x14ac:dyDescent="0.3">
      <c r="A656" s="407" t="s">
        <v>700</v>
      </c>
      <c r="B656" s="408" t="s">
        <v>3462</v>
      </c>
      <c r="C656" s="409" t="s">
        <v>1994</v>
      </c>
      <c r="D656" s="410" t="s">
        <v>3482</v>
      </c>
      <c r="E656" s="409" t="s">
        <v>446</v>
      </c>
      <c r="F656" s="410" t="s">
        <v>3502</v>
      </c>
      <c r="G656" s="409" t="s">
        <v>447</v>
      </c>
      <c r="H656" s="409" t="s">
        <v>1386</v>
      </c>
      <c r="I656" s="409" t="s">
        <v>1387</v>
      </c>
      <c r="J656" s="409" t="s">
        <v>1388</v>
      </c>
      <c r="K656" s="409" t="s">
        <v>1389</v>
      </c>
      <c r="L656" s="411">
        <v>32.422788648229321</v>
      </c>
      <c r="M656" s="411">
        <v>21</v>
      </c>
      <c r="N656" s="412">
        <v>680.8785616128157</v>
      </c>
    </row>
    <row r="657" spans="1:14" ht="14.4" customHeight="1" x14ac:dyDescent="0.3">
      <c r="A657" s="407" t="s">
        <v>700</v>
      </c>
      <c r="B657" s="408" t="s">
        <v>3462</v>
      </c>
      <c r="C657" s="409" t="s">
        <v>1994</v>
      </c>
      <c r="D657" s="410" t="s">
        <v>3482</v>
      </c>
      <c r="E657" s="409" t="s">
        <v>446</v>
      </c>
      <c r="F657" s="410" t="s">
        <v>3502</v>
      </c>
      <c r="G657" s="409" t="s">
        <v>447</v>
      </c>
      <c r="H657" s="409" t="s">
        <v>2183</v>
      </c>
      <c r="I657" s="409" t="s">
        <v>134</v>
      </c>
      <c r="J657" s="409" t="s">
        <v>2184</v>
      </c>
      <c r="K657" s="409"/>
      <c r="L657" s="411">
        <v>168.38221957033261</v>
      </c>
      <c r="M657" s="411">
        <v>4</v>
      </c>
      <c r="N657" s="412">
        <v>673.52887828133044</v>
      </c>
    </row>
    <row r="658" spans="1:14" ht="14.4" customHeight="1" x14ac:dyDescent="0.3">
      <c r="A658" s="407" t="s">
        <v>700</v>
      </c>
      <c r="B658" s="408" t="s">
        <v>3462</v>
      </c>
      <c r="C658" s="409" t="s">
        <v>1994</v>
      </c>
      <c r="D658" s="410" t="s">
        <v>3482</v>
      </c>
      <c r="E658" s="409" t="s">
        <v>446</v>
      </c>
      <c r="F658" s="410" t="s">
        <v>3502</v>
      </c>
      <c r="G658" s="409" t="s">
        <v>447</v>
      </c>
      <c r="H658" s="409" t="s">
        <v>2185</v>
      </c>
      <c r="I658" s="409" t="s">
        <v>2186</v>
      </c>
      <c r="J658" s="409" t="s">
        <v>2187</v>
      </c>
      <c r="K658" s="409" t="s">
        <v>1303</v>
      </c>
      <c r="L658" s="411">
        <v>3603.75</v>
      </c>
      <c r="M658" s="411">
        <v>4</v>
      </c>
      <c r="N658" s="412">
        <v>14415</v>
      </c>
    </row>
    <row r="659" spans="1:14" ht="14.4" customHeight="1" x14ac:dyDescent="0.3">
      <c r="A659" s="407" t="s">
        <v>700</v>
      </c>
      <c r="B659" s="408" t="s">
        <v>3462</v>
      </c>
      <c r="C659" s="409" t="s">
        <v>1994</v>
      </c>
      <c r="D659" s="410" t="s">
        <v>3482</v>
      </c>
      <c r="E659" s="409" t="s">
        <v>446</v>
      </c>
      <c r="F659" s="410" t="s">
        <v>3502</v>
      </c>
      <c r="G659" s="409" t="s">
        <v>447</v>
      </c>
      <c r="H659" s="409" t="s">
        <v>2188</v>
      </c>
      <c r="I659" s="409" t="s">
        <v>2189</v>
      </c>
      <c r="J659" s="409" t="s">
        <v>2190</v>
      </c>
      <c r="K659" s="409" t="s">
        <v>1066</v>
      </c>
      <c r="L659" s="411">
        <v>72.050000000000011</v>
      </c>
      <c r="M659" s="411">
        <v>1</v>
      </c>
      <c r="N659" s="412">
        <v>72.050000000000011</v>
      </c>
    </row>
    <row r="660" spans="1:14" ht="14.4" customHeight="1" x14ac:dyDescent="0.3">
      <c r="A660" s="407" t="s">
        <v>700</v>
      </c>
      <c r="B660" s="408" t="s">
        <v>3462</v>
      </c>
      <c r="C660" s="409" t="s">
        <v>1994</v>
      </c>
      <c r="D660" s="410" t="s">
        <v>3482</v>
      </c>
      <c r="E660" s="409" t="s">
        <v>446</v>
      </c>
      <c r="F660" s="410" t="s">
        <v>3502</v>
      </c>
      <c r="G660" s="409" t="s">
        <v>447</v>
      </c>
      <c r="H660" s="409" t="s">
        <v>2191</v>
      </c>
      <c r="I660" s="409" t="s">
        <v>134</v>
      </c>
      <c r="J660" s="409" t="s">
        <v>2192</v>
      </c>
      <c r="K660" s="409"/>
      <c r="L660" s="411">
        <v>178.67491246212671</v>
      </c>
      <c r="M660" s="411">
        <v>31</v>
      </c>
      <c r="N660" s="412">
        <v>5538.9222863259283</v>
      </c>
    </row>
    <row r="661" spans="1:14" ht="14.4" customHeight="1" x14ac:dyDescent="0.3">
      <c r="A661" s="407" t="s">
        <v>700</v>
      </c>
      <c r="B661" s="408" t="s">
        <v>3462</v>
      </c>
      <c r="C661" s="409" t="s">
        <v>1994</v>
      </c>
      <c r="D661" s="410" t="s">
        <v>3482</v>
      </c>
      <c r="E661" s="409" t="s">
        <v>446</v>
      </c>
      <c r="F661" s="410" t="s">
        <v>3502</v>
      </c>
      <c r="G661" s="409" t="s">
        <v>447</v>
      </c>
      <c r="H661" s="409" t="s">
        <v>2193</v>
      </c>
      <c r="I661" s="409" t="s">
        <v>2193</v>
      </c>
      <c r="J661" s="409" t="s">
        <v>2194</v>
      </c>
      <c r="K661" s="409" t="s">
        <v>2195</v>
      </c>
      <c r="L661" s="411">
        <v>181.41738425021614</v>
      </c>
      <c r="M661" s="411">
        <v>33</v>
      </c>
      <c r="N661" s="412">
        <v>5986.7736802571326</v>
      </c>
    </row>
    <row r="662" spans="1:14" ht="14.4" customHeight="1" x14ac:dyDescent="0.3">
      <c r="A662" s="407" t="s">
        <v>700</v>
      </c>
      <c r="B662" s="408" t="s">
        <v>3462</v>
      </c>
      <c r="C662" s="409" t="s">
        <v>1994</v>
      </c>
      <c r="D662" s="410" t="s">
        <v>3482</v>
      </c>
      <c r="E662" s="409" t="s">
        <v>446</v>
      </c>
      <c r="F662" s="410" t="s">
        <v>3502</v>
      </c>
      <c r="G662" s="409" t="s">
        <v>447</v>
      </c>
      <c r="H662" s="409" t="s">
        <v>2196</v>
      </c>
      <c r="I662" s="409" t="s">
        <v>2197</v>
      </c>
      <c r="J662" s="409" t="s">
        <v>2198</v>
      </c>
      <c r="K662" s="409" t="s">
        <v>989</v>
      </c>
      <c r="L662" s="411">
        <v>34.74</v>
      </c>
      <c r="M662" s="411">
        <v>19</v>
      </c>
      <c r="N662" s="412">
        <v>660.06000000000006</v>
      </c>
    </row>
    <row r="663" spans="1:14" ht="14.4" customHeight="1" x14ac:dyDescent="0.3">
      <c r="A663" s="407" t="s">
        <v>700</v>
      </c>
      <c r="B663" s="408" t="s">
        <v>3462</v>
      </c>
      <c r="C663" s="409" t="s">
        <v>1994</v>
      </c>
      <c r="D663" s="410" t="s">
        <v>3482</v>
      </c>
      <c r="E663" s="409" t="s">
        <v>446</v>
      </c>
      <c r="F663" s="410" t="s">
        <v>3502</v>
      </c>
      <c r="G663" s="409" t="s">
        <v>447</v>
      </c>
      <c r="H663" s="409" t="s">
        <v>1401</v>
      </c>
      <c r="I663" s="409" t="s">
        <v>134</v>
      </c>
      <c r="J663" s="409" t="s">
        <v>1402</v>
      </c>
      <c r="K663" s="409"/>
      <c r="L663" s="411">
        <v>78.389657291187035</v>
      </c>
      <c r="M663" s="411">
        <v>2</v>
      </c>
      <c r="N663" s="412">
        <v>156.77931458237407</v>
      </c>
    </row>
    <row r="664" spans="1:14" ht="14.4" customHeight="1" x14ac:dyDescent="0.3">
      <c r="A664" s="407" t="s">
        <v>700</v>
      </c>
      <c r="B664" s="408" t="s">
        <v>3462</v>
      </c>
      <c r="C664" s="409" t="s">
        <v>1994</v>
      </c>
      <c r="D664" s="410" t="s">
        <v>3482</v>
      </c>
      <c r="E664" s="409" t="s">
        <v>446</v>
      </c>
      <c r="F664" s="410" t="s">
        <v>3502</v>
      </c>
      <c r="G664" s="409" t="s">
        <v>447</v>
      </c>
      <c r="H664" s="409" t="s">
        <v>2199</v>
      </c>
      <c r="I664" s="409" t="s">
        <v>2200</v>
      </c>
      <c r="J664" s="409" t="s">
        <v>2201</v>
      </c>
      <c r="K664" s="409" t="s">
        <v>1303</v>
      </c>
      <c r="L664" s="411">
        <v>2838</v>
      </c>
      <c r="M664" s="411">
        <v>3</v>
      </c>
      <c r="N664" s="412">
        <v>8514</v>
      </c>
    </row>
    <row r="665" spans="1:14" ht="14.4" customHeight="1" x14ac:dyDescent="0.3">
      <c r="A665" s="407" t="s">
        <v>700</v>
      </c>
      <c r="B665" s="408" t="s">
        <v>3462</v>
      </c>
      <c r="C665" s="409" t="s">
        <v>1994</v>
      </c>
      <c r="D665" s="410" t="s">
        <v>3482</v>
      </c>
      <c r="E665" s="409" t="s">
        <v>446</v>
      </c>
      <c r="F665" s="410" t="s">
        <v>3502</v>
      </c>
      <c r="G665" s="409" t="s">
        <v>447</v>
      </c>
      <c r="H665" s="409" t="s">
        <v>2202</v>
      </c>
      <c r="I665" s="409" t="s">
        <v>134</v>
      </c>
      <c r="J665" s="409" t="s">
        <v>2203</v>
      </c>
      <c r="K665" s="409" t="s">
        <v>2204</v>
      </c>
      <c r="L665" s="411">
        <v>152.72000187345316</v>
      </c>
      <c r="M665" s="411">
        <v>23</v>
      </c>
      <c r="N665" s="412">
        <v>3512.5600430894228</v>
      </c>
    </row>
    <row r="666" spans="1:14" ht="14.4" customHeight="1" x14ac:dyDescent="0.3">
      <c r="A666" s="407" t="s">
        <v>700</v>
      </c>
      <c r="B666" s="408" t="s">
        <v>3462</v>
      </c>
      <c r="C666" s="409" t="s">
        <v>1994</v>
      </c>
      <c r="D666" s="410" t="s">
        <v>3482</v>
      </c>
      <c r="E666" s="409" t="s">
        <v>446</v>
      </c>
      <c r="F666" s="410" t="s">
        <v>3502</v>
      </c>
      <c r="G666" s="409" t="s">
        <v>447</v>
      </c>
      <c r="H666" s="409" t="s">
        <v>2205</v>
      </c>
      <c r="I666" s="409" t="s">
        <v>2205</v>
      </c>
      <c r="J666" s="409" t="s">
        <v>2206</v>
      </c>
      <c r="K666" s="409" t="s">
        <v>2207</v>
      </c>
      <c r="L666" s="411">
        <v>287.04308358447264</v>
      </c>
      <c r="M666" s="411">
        <v>9</v>
      </c>
      <c r="N666" s="412">
        <v>2583.3877522602538</v>
      </c>
    </row>
    <row r="667" spans="1:14" ht="14.4" customHeight="1" x14ac:dyDescent="0.3">
      <c r="A667" s="407" t="s">
        <v>700</v>
      </c>
      <c r="B667" s="408" t="s">
        <v>3462</v>
      </c>
      <c r="C667" s="409" t="s">
        <v>1994</v>
      </c>
      <c r="D667" s="410" t="s">
        <v>3482</v>
      </c>
      <c r="E667" s="409" t="s">
        <v>446</v>
      </c>
      <c r="F667" s="410" t="s">
        <v>3502</v>
      </c>
      <c r="G667" s="409" t="s">
        <v>447</v>
      </c>
      <c r="H667" s="409" t="s">
        <v>2208</v>
      </c>
      <c r="I667" s="409" t="s">
        <v>2208</v>
      </c>
      <c r="J667" s="409" t="s">
        <v>2209</v>
      </c>
      <c r="K667" s="409" t="s">
        <v>2210</v>
      </c>
      <c r="L667" s="411">
        <v>478.26000000000005</v>
      </c>
      <c r="M667" s="411">
        <v>1</v>
      </c>
      <c r="N667" s="412">
        <v>478.26000000000005</v>
      </c>
    </row>
    <row r="668" spans="1:14" ht="14.4" customHeight="1" x14ac:dyDescent="0.3">
      <c r="A668" s="407" t="s">
        <v>700</v>
      </c>
      <c r="B668" s="408" t="s">
        <v>3462</v>
      </c>
      <c r="C668" s="409" t="s">
        <v>1994</v>
      </c>
      <c r="D668" s="410" t="s">
        <v>3482</v>
      </c>
      <c r="E668" s="409" t="s">
        <v>446</v>
      </c>
      <c r="F668" s="410" t="s">
        <v>3502</v>
      </c>
      <c r="G668" s="409" t="s">
        <v>447</v>
      </c>
      <c r="H668" s="409" t="s">
        <v>459</v>
      </c>
      <c r="I668" s="409" t="s">
        <v>460</v>
      </c>
      <c r="J668" s="409" t="s">
        <v>461</v>
      </c>
      <c r="K668" s="409" t="s">
        <v>462</v>
      </c>
      <c r="L668" s="411">
        <v>62.210585881819817</v>
      </c>
      <c r="M668" s="411">
        <v>1</v>
      </c>
      <c r="N668" s="412">
        <v>62.210585881819817</v>
      </c>
    </row>
    <row r="669" spans="1:14" ht="14.4" customHeight="1" x14ac:dyDescent="0.3">
      <c r="A669" s="407" t="s">
        <v>700</v>
      </c>
      <c r="B669" s="408" t="s">
        <v>3462</v>
      </c>
      <c r="C669" s="409" t="s">
        <v>1994</v>
      </c>
      <c r="D669" s="410" t="s">
        <v>3482</v>
      </c>
      <c r="E669" s="409" t="s">
        <v>446</v>
      </c>
      <c r="F669" s="410" t="s">
        <v>3502</v>
      </c>
      <c r="G669" s="409" t="s">
        <v>447</v>
      </c>
      <c r="H669" s="409" t="s">
        <v>2211</v>
      </c>
      <c r="I669" s="409" t="s">
        <v>134</v>
      </c>
      <c r="J669" s="409" t="s">
        <v>2212</v>
      </c>
      <c r="K669" s="409"/>
      <c r="L669" s="411">
        <v>847.68799999999976</v>
      </c>
      <c r="M669" s="411">
        <v>5</v>
      </c>
      <c r="N669" s="412">
        <v>4238.4399999999987</v>
      </c>
    </row>
    <row r="670" spans="1:14" ht="14.4" customHeight="1" x14ac:dyDescent="0.3">
      <c r="A670" s="407" t="s">
        <v>700</v>
      </c>
      <c r="B670" s="408" t="s">
        <v>3462</v>
      </c>
      <c r="C670" s="409" t="s">
        <v>1994</v>
      </c>
      <c r="D670" s="410" t="s">
        <v>3482</v>
      </c>
      <c r="E670" s="409" t="s">
        <v>446</v>
      </c>
      <c r="F670" s="410" t="s">
        <v>3502</v>
      </c>
      <c r="G670" s="409" t="s">
        <v>447</v>
      </c>
      <c r="H670" s="409" t="s">
        <v>1407</v>
      </c>
      <c r="I670" s="409" t="s">
        <v>134</v>
      </c>
      <c r="J670" s="409" t="s">
        <v>1408</v>
      </c>
      <c r="K670" s="409" t="s">
        <v>1409</v>
      </c>
      <c r="L670" s="411">
        <v>1004.3</v>
      </c>
      <c r="M670" s="411">
        <v>1</v>
      </c>
      <c r="N670" s="412">
        <v>1004.3</v>
      </c>
    </row>
    <row r="671" spans="1:14" ht="14.4" customHeight="1" x14ac:dyDescent="0.3">
      <c r="A671" s="407" t="s">
        <v>700</v>
      </c>
      <c r="B671" s="408" t="s">
        <v>3462</v>
      </c>
      <c r="C671" s="409" t="s">
        <v>1994</v>
      </c>
      <c r="D671" s="410" t="s">
        <v>3482</v>
      </c>
      <c r="E671" s="409" t="s">
        <v>446</v>
      </c>
      <c r="F671" s="410" t="s">
        <v>3502</v>
      </c>
      <c r="G671" s="409" t="s">
        <v>447</v>
      </c>
      <c r="H671" s="409" t="s">
        <v>2213</v>
      </c>
      <c r="I671" s="409" t="s">
        <v>2214</v>
      </c>
      <c r="J671" s="409" t="s">
        <v>2215</v>
      </c>
      <c r="K671" s="409" t="s">
        <v>2216</v>
      </c>
      <c r="L671" s="411">
        <v>71.239999999999995</v>
      </c>
      <c r="M671" s="411">
        <v>3</v>
      </c>
      <c r="N671" s="412">
        <v>213.71999999999997</v>
      </c>
    </row>
    <row r="672" spans="1:14" ht="14.4" customHeight="1" x14ac:dyDescent="0.3">
      <c r="A672" s="407" t="s">
        <v>700</v>
      </c>
      <c r="B672" s="408" t="s">
        <v>3462</v>
      </c>
      <c r="C672" s="409" t="s">
        <v>1994</v>
      </c>
      <c r="D672" s="410" t="s">
        <v>3482</v>
      </c>
      <c r="E672" s="409" t="s">
        <v>446</v>
      </c>
      <c r="F672" s="410" t="s">
        <v>3502</v>
      </c>
      <c r="G672" s="409" t="s">
        <v>447</v>
      </c>
      <c r="H672" s="409" t="s">
        <v>2217</v>
      </c>
      <c r="I672" s="409" t="s">
        <v>2218</v>
      </c>
      <c r="J672" s="409" t="s">
        <v>2219</v>
      </c>
      <c r="K672" s="409" t="s">
        <v>2220</v>
      </c>
      <c r="L672" s="411">
        <v>89.682937029160499</v>
      </c>
      <c r="M672" s="411">
        <v>13</v>
      </c>
      <c r="N672" s="412">
        <v>1165.8781813790865</v>
      </c>
    </row>
    <row r="673" spans="1:14" ht="14.4" customHeight="1" x14ac:dyDescent="0.3">
      <c r="A673" s="407" t="s">
        <v>700</v>
      </c>
      <c r="B673" s="408" t="s">
        <v>3462</v>
      </c>
      <c r="C673" s="409" t="s">
        <v>1994</v>
      </c>
      <c r="D673" s="410" t="s">
        <v>3482</v>
      </c>
      <c r="E673" s="409" t="s">
        <v>446</v>
      </c>
      <c r="F673" s="410" t="s">
        <v>3502</v>
      </c>
      <c r="G673" s="409" t="s">
        <v>447</v>
      </c>
      <c r="H673" s="409" t="s">
        <v>2221</v>
      </c>
      <c r="I673" s="409" t="s">
        <v>2222</v>
      </c>
      <c r="J673" s="409" t="s">
        <v>2094</v>
      </c>
      <c r="K673" s="409" t="s">
        <v>989</v>
      </c>
      <c r="L673" s="411">
        <v>81.864048320340117</v>
      </c>
      <c r="M673" s="411">
        <v>53</v>
      </c>
      <c r="N673" s="412">
        <v>4338.7945609780263</v>
      </c>
    </row>
    <row r="674" spans="1:14" ht="14.4" customHeight="1" x14ac:dyDescent="0.3">
      <c r="A674" s="407" t="s">
        <v>700</v>
      </c>
      <c r="B674" s="408" t="s">
        <v>3462</v>
      </c>
      <c r="C674" s="409" t="s">
        <v>1994</v>
      </c>
      <c r="D674" s="410" t="s">
        <v>3482</v>
      </c>
      <c r="E674" s="409" t="s">
        <v>446</v>
      </c>
      <c r="F674" s="410" t="s">
        <v>3502</v>
      </c>
      <c r="G674" s="409" t="s">
        <v>447</v>
      </c>
      <c r="H674" s="409" t="s">
        <v>2223</v>
      </c>
      <c r="I674" s="409" t="s">
        <v>2224</v>
      </c>
      <c r="J674" s="409" t="s">
        <v>2225</v>
      </c>
      <c r="K674" s="409" t="s">
        <v>2226</v>
      </c>
      <c r="L674" s="411">
        <v>81.844927084334202</v>
      </c>
      <c r="M674" s="411">
        <v>19</v>
      </c>
      <c r="N674" s="412">
        <v>1555.0536146023499</v>
      </c>
    </row>
    <row r="675" spans="1:14" ht="14.4" customHeight="1" x14ac:dyDescent="0.3">
      <c r="A675" s="407" t="s">
        <v>700</v>
      </c>
      <c r="B675" s="408" t="s">
        <v>3462</v>
      </c>
      <c r="C675" s="409" t="s">
        <v>1994</v>
      </c>
      <c r="D675" s="410" t="s">
        <v>3482</v>
      </c>
      <c r="E675" s="409" t="s">
        <v>446</v>
      </c>
      <c r="F675" s="410" t="s">
        <v>3502</v>
      </c>
      <c r="G675" s="409" t="s">
        <v>447</v>
      </c>
      <c r="H675" s="409" t="s">
        <v>557</v>
      </c>
      <c r="I675" s="409" t="s">
        <v>134</v>
      </c>
      <c r="J675" s="409" t="s">
        <v>558</v>
      </c>
      <c r="K675" s="409" t="s">
        <v>559</v>
      </c>
      <c r="L675" s="411">
        <v>61.533333333333339</v>
      </c>
      <c r="M675" s="411">
        <v>2</v>
      </c>
      <c r="N675" s="412">
        <v>123.06666666666668</v>
      </c>
    </row>
    <row r="676" spans="1:14" ht="14.4" customHeight="1" x14ac:dyDescent="0.3">
      <c r="A676" s="407" t="s">
        <v>700</v>
      </c>
      <c r="B676" s="408" t="s">
        <v>3462</v>
      </c>
      <c r="C676" s="409" t="s">
        <v>1994</v>
      </c>
      <c r="D676" s="410" t="s">
        <v>3482</v>
      </c>
      <c r="E676" s="409" t="s">
        <v>446</v>
      </c>
      <c r="F676" s="410" t="s">
        <v>3502</v>
      </c>
      <c r="G676" s="409" t="s">
        <v>447</v>
      </c>
      <c r="H676" s="409" t="s">
        <v>2227</v>
      </c>
      <c r="I676" s="409" t="s">
        <v>2228</v>
      </c>
      <c r="J676" s="409" t="s">
        <v>2229</v>
      </c>
      <c r="K676" s="409"/>
      <c r="L676" s="411">
        <v>944.53000000000009</v>
      </c>
      <c r="M676" s="411">
        <v>6</v>
      </c>
      <c r="N676" s="412">
        <v>5667.18</v>
      </c>
    </row>
    <row r="677" spans="1:14" ht="14.4" customHeight="1" x14ac:dyDescent="0.3">
      <c r="A677" s="407" t="s">
        <v>700</v>
      </c>
      <c r="B677" s="408" t="s">
        <v>3462</v>
      </c>
      <c r="C677" s="409" t="s">
        <v>1994</v>
      </c>
      <c r="D677" s="410" t="s">
        <v>3482</v>
      </c>
      <c r="E677" s="409" t="s">
        <v>446</v>
      </c>
      <c r="F677" s="410" t="s">
        <v>3502</v>
      </c>
      <c r="G677" s="409" t="s">
        <v>447</v>
      </c>
      <c r="H677" s="409" t="s">
        <v>2230</v>
      </c>
      <c r="I677" s="409" t="s">
        <v>134</v>
      </c>
      <c r="J677" s="409" t="s">
        <v>2231</v>
      </c>
      <c r="K677" s="409" t="s">
        <v>2232</v>
      </c>
      <c r="L677" s="411">
        <v>396.75</v>
      </c>
      <c r="M677" s="411">
        <v>108</v>
      </c>
      <c r="N677" s="412">
        <v>42849</v>
      </c>
    </row>
    <row r="678" spans="1:14" ht="14.4" customHeight="1" x14ac:dyDescent="0.3">
      <c r="A678" s="407" t="s">
        <v>700</v>
      </c>
      <c r="B678" s="408" t="s">
        <v>3462</v>
      </c>
      <c r="C678" s="409" t="s">
        <v>1994</v>
      </c>
      <c r="D678" s="410" t="s">
        <v>3482</v>
      </c>
      <c r="E678" s="409" t="s">
        <v>446</v>
      </c>
      <c r="F678" s="410" t="s">
        <v>3502</v>
      </c>
      <c r="G678" s="409" t="s">
        <v>447</v>
      </c>
      <c r="H678" s="409" t="s">
        <v>2233</v>
      </c>
      <c r="I678" s="409" t="s">
        <v>2233</v>
      </c>
      <c r="J678" s="409" t="s">
        <v>2234</v>
      </c>
      <c r="K678" s="409" t="s">
        <v>2235</v>
      </c>
      <c r="L678" s="411">
        <v>790.16503521538323</v>
      </c>
      <c r="M678" s="411">
        <v>11.7</v>
      </c>
      <c r="N678" s="412">
        <v>9244.9309120199832</v>
      </c>
    </row>
    <row r="679" spans="1:14" ht="14.4" customHeight="1" x14ac:dyDescent="0.3">
      <c r="A679" s="407" t="s">
        <v>700</v>
      </c>
      <c r="B679" s="408" t="s">
        <v>3462</v>
      </c>
      <c r="C679" s="409" t="s">
        <v>1994</v>
      </c>
      <c r="D679" s="410" t="s">
        <v>3482</v>
      </c>
      <c r="E679" s="409" t="s">
        <v>446</v>
      </c>
      <c r="F679" s="410" t="s">
        <v>3502</v>
      </c>
      <c r="G679" s="409" t="s">
        <v>447</v>
      </c>
      <c r="H679" s="409" t="s">
        <v>1416</v>
      </c>
      <c r="I679" s="409" t="s">
        <v>1417</v>
      </c>
      <c r="J679" s="409" t="s">
        <v>1418</v>
      </c>
      <c r="K679" s="409" t="s">
        <v>1419</v>
      </c>
      <c r="L679" s="411">
        <v>146.23000000000002</v>
      </c>
      <c r="M679" s="411">
        <v>8</v>
      </c>
      <c r="N679" s="412">
        <v>1169.8400000000001</v>
      </c>
    </row>
    <row r="680" spans="1:14" ht="14.4" customHeight="1" x14ac:dyDescent="0.3">
      <c r="A680" s="407" t="s">
        <v>700</v>
      </c>
      <c r="B680" s="408" t="s">
        <v>3462</v>
      </c>
      <c r="C680" s="409" t="s">
        <v>1994</v>
      </c>
      <c r="D680" s="410" t="s">
        <v>3482</v>
      </c>
      <c r="E680" s="409" t="s">
        <v>446</v>
      </c>
      <c r="F680" s="410" t="s">
        <v>3502</v>
      </c>
      <c r="G680" s="409" t="s">
        <v>447</v>
      </c>
      <c r="H680" s="409" t="s">
        <v>2236</v>
      </c>
      <c r="I680" s="409" t="s">
        <v>134</v>
      </c>
      <c r="J680" s="409" t="s">
        <v>2237</v>
      </c>
      <c r="K680" s="409"/>
      <c r="L680" s="411">
        <v>435.6</v>
      </c>
      <c r="M680" s="411">
        <v>1</v>
      </c>
      <c r="N680" s="412">
        <v>435.6</v>
      </c>
    </row>
    <row r="681" spans="1:14" ht="14.4" customHeight="1" x14ac:dyDescent="0.3">
      <c r="A681" s="407" t="s">
        <v>700</v>
      </c>
      <c r="B681" s="408" t="s">
        <v>3462</v>
      </c>
      <c r="C681" s="409" t="s">
        <v>1994</v>
      </c>
      <c r="D681" s="410" t="s">
        <v>3482</v>
      </c>
      <c r="E681" s="409" t="s">
        <v>446</v>
      </c>
      <c r="F681" s="410" t="s">
        <v>3502</v>
      </c>
      <c r="G681" s="409" t="s">
        <v>447</v>
      </c>
      <c r="H681" s="409" t="s">
        <v>2238</v>
      </c>
      <c r="I681" s="409" t="s">
        <v>2239</v>
      </c>
      <c r="J681" s="409" t="s">
        <v>2240</v>
      </c>
      <c r="K681" s="409" t="s">
        <v>2241</v>
      </c>
      <c r="L681" s="411">
        <v>129.41999999999999</v>
      </c>
      <c r="M681" s="411">
        <v>1</v>
      </c>
      <c r="N681" s="412">
        <v>129.41999999999999</v>
      </c>
    </row>
    <row r="682" spans="1:14" ht="14.4" customHeight="1" x14ac:dyDescent="0.3">
      <c r="A682" s="407" t="s">
        <v>700</v>
      </c>
      <c r="B682" s="408" t="s">
        <v>3462</v>
      </c>
      <c r="C682" s="409" t="s">
        <v>1994</v>
      </c>
      <c r="D682" s="410" t="s">
        <v>3482</v>
      </c>
      <c r="E682" s="409" t="s">
        <v>446</v>
      </c>
      <c r="F682" s="410" t="s">
        <v>3502</v>
      </c>
      <c r="G682" s="409" t="s">
        <v>447</v>
      </c>
      <c r="H682" s="409" t="s">
        <v>2242</v>
      </c>
      <c r="I682" s="409" t="s">
        <v>2243</v>
      </c>
      <c r="J682" s="409" t="s">
        <v>698</v>
      </c>
      <c r="K682" s="409" t="s">
        <v>2244</v>
      </c>
      <c r="L682" s="411">
        <v>107.53954265247953</v>
      </c>
      <c r="M682" s="411">
        <v>2</v>
      </c>
      <c r="N682" s="412">
        <v>215.07908530495905</v>
      </c>
    </row>
    <row r="683" spans="1:14" ht="14.4" customHeight="1" x14ac:dyDescent="0.3">
      <c r="A683" s="407" t="s">
        <v>700</v>
      </c>
      <c r="B683" s="408" t="s">
        <v>3462</v>
      </c>
      <c r="C683" s="409" t="s">
        <v>1994</v>
      </c>
      <c r="D683" s="410" t="s">
        <v>3482</v>
      </c>
      <c r="E683" s="409" t="s">
        <v>446</v>
      </c>
      <c r="F683" s="410" t="s">
        <v>3502</v>
      </c>
      <c r="G683" s="409" t="s">
        <v>447</v>
      </c>
      <c r="H683" s="409" t="s">
        <v>2245</v>
      </c>
      <c r="I683" s="409" t="s">
        <v>2246</v>
      </c>
      <c r="J683" s="409" t="s">
        <v>2247</v>
      </c>
      <c r="K683" s="409" t="s">
        <v>2248</v>
      </c>
      <c r="L683" s="411">
        <v>26.749999999999993</v>
      </c>
      <c r="M683" s="411">
        <v>1</v>
      </c>
      <c r="N683" s="412">
        <v>26.749999999999993</v>
      </c>
    </row>
    <row r="684" spans="1:14" ht="14.4" customHeight="1" x14ac:dyDescent="0.3">
      <c r="A684" s="407" t="s">
        <v>700</v>
      </c>
      <c r="B684" s="408" t="s">
        <v>3462</v>
      </c>
      <c r="C684" s="409" t="s">
        <v>1994</v>
      </c>
      <c r="D684" s="410" t="s">
        <v>3482</v>
      </c>
      <c r="E684" s="409" t="s">
        <v>446</v>
      </c>
      <c r="F684" s="410" t="s">
        <v>3502</v>
      </c>
      <c r="G684" s="409" t="s">
        <v>447</v>
      </c>
      <c r="H684" s="409" t="s">
        <v>2249</v>
      </c>
      <c r="I684" s="409" t="s">
        <v>2250</v>
      </c>
      <c r="J684" s="409" t="s">
        <v>2251</v>
      </c>
      <c r="K684" s="409" t="s">
        <v>2252</v>
      </c>
      <c r="L684" s="411">
        <v>244.16961747704218</v>
      </c>
      <c r="M684" s="411">
        <v>6</v>
      </c>
      <c r="N684" s="412">
        <v>1465.0177048622531</v>
      </c>
    </row>
    <row r="685" spans="1:14" ht="14.4" customHeight="1" x14ac:dyDescent="0.3">
      <c r="A685" s="407" t="s">
        <v>700</v>
      </c>
      <c r="B685" s="408" t="s">
        <v>3462</v>
      </c>
      <c r="C685" s="409" t="s">
        <v>1994</v>
      </c>
      <c r="D685" s="410" t="s">
        <v>3482</v>
      </c>
      <c r="E685" s="409" t="s">
        <v>446</v>
      </c>
      <c r="F685" s="410" t="s">
        <v>3502</v>
      </c>
      <c r="G685" s="409" t="s">
        <v>447</v>
      </c>
      <c r="H685" s="409" t="s">
        <v>2253</v>
      </c>
      <c r="I685" s="409" t="s">
        <v>2254</v>
      </c>
      <c r="J685" s="409" t="s">
        <v>2255</v>
      </c>
      <c r="K685" s="409" t="s">
        <v>2256</v>
      </c>
      <c r="L685" s="411">
        <v>461.99999999999994</v>
      </c>
      <c r="M685" s="411">
        <v>50</v>
      </c>
      <c r="N685" s="412">
        <v>23099.999999999996</v>
      </c>
    </row>
    <row r="686" spans="1:14" ht="14.4" customHeight="1" x14ac:dyDescent="0.3">
      <c r="A686" s="407" t="s">
        <v>700</v>
      </c>
      <c r="B686" s="408" t="s">
        <v>3462</v>
      </c>
      <c r="C686" s="409" t="s">
        <v>1994</v>
      </c>
      <c r="D686" s="410" t="s">
        <v>3482</v>
      </c>
      <c r="E686" s="409" t="s">
        <v>446</v>
      </c>
      <c r="F686" s="410" t="s">
        <v>3502</v>
      </c>
      <c r="G686" s="409" t="s">
        <v>447</v>
      </c>
      <c r="H686" s="409" t="s">
        <v>2257</v>
      </c>
      <c r="I686" s="409" t="s">
        <v>2258</v>
      </c>
      <c r="J686" s="409" t="s">
        <v>2259</v>
      </c>
      <c r="K686" s="409" t="s">
        <v>2260</v>
      </c>
      <c r="L686" s="411">
        <v>374.00049999999993</v>
      </c>
      <c r="M686" s="411">
        <v>20</v>
      </c>
      <c r="N686" s="412">
        <v>7480.0099999999984</v>
      </c>
    </row>
    <row r="687" spans="1:14" ht="14.4" customHeight="1" x14ac:dyDescent="0.3">
      <c r="A687" s="407" t="s">
        <v>700</v>
      </c>
      <c r="B687" s="408" t="s">
        <v>3462</v>
      </c>
      <c r="C687" s="409" t="s">
        <v>1994</v>
      </c>
      <c r="D687" s="410" t="s">
        <v>3482</v>
      </c>
      <c r="E687" s="409" t="s">
        <v>446</v>
      </c>
      <c r="F687" s="410" t="s">
        <v>3502</v>
      </c>
      <c r="G687" s="409" t="s">
        <v>447</v>
      </c>
      <c r="H687" s="409" t="s">
        <v>2261</v>
      </c>
      <c r="I687" s="409" t="s">
        <v>2261</v>
      </c>
      <c r="J687" s="409" t="s">
        <v>2262</v>
      </c>
      <c r="K687" s="409" t="s">
        <v>2263</v>
      </c>
      <c r="L687" s="411">
        <v>4295.75</v>
      </c>
      <c r="M687" s="411">
        <v>1</v>
      </c>
      <c r="N687" s="412">
        <v>4295.75</v>
      </c>
    </row>
    <row r="688" spans="1:14" ht="14.4" customHeight="1" x14ac:dyDescent="0.3">
      <c r="A688" s="407" t="s">
        <v>700</v>
      </c>
      <c r="B688" s="408" t="s">
        <v>3462</v>
      </c>
      <c r="C688" s="409" t="s">
        <v>1994</v>
      </c>
      <c r="D688" s="410" t="s">
        <v>3482</v>
      </c>
      <c r="E688" s="409" t="s">
        <v>446</v>
      </c>
      <c r="F688" s="410" t="s">
        <v>3502</v>
      </c>
      <c r="G688" s="409" t="s">
        <v>447</v>
      </c>
      <c r="H688" s="409" t="s">
        <v>2264</v>
      </c>
      <c r="I688" s="409" t="s">
        <v>2264</v>
      </c>
      <c r="J688" s="409" t="s">
        <v>2265</v>
      </c>
      <c r="K688" s="409" t="s">
        <v>2266</v>
      </c>
      <c r="L688" s="411">
        <v>3484.9675000000007</v>
      </c>
      <c r="M688" s="411">
        <v>8</v>
      </c>
      <c r="N688" s="412">
        <v>27879.740000000005</v>
      </c>
    </row>
    <row r="689" spans="1:14" ht="14.4" customHeight="1" x14ac:dyDescent="0.3">
      <c r="A689" s="407" t="s">
        <v>700</v>
      </c>
      <c r="B689" s="408" t="s">
        <v>3462</v>
      </c>
      <c r="C689" s="409" t="s">
        <v>1994</v>
      </c>
      <c r="D689" s="410" t="s">
        <v>3482</v>
      </c>
      <c r="E689" s="409" t="s">
        <v>446</v>
      </c>
      <c r="F689" s="410" t="s">
        <v>3502</v>
      </c>
      <c r="G689" s="409" t="s">
        <v>447</v>
      </c>
      <c r="H689" s="409" t="s">
        <v>576</v>
      </c>
      <c r="I689" s="409" t="s">
        <v>576</v>
      </c>
      <c r="J689" s="409" t="s">
        <v>577</v>
      </c>
      <c r="K689" s="409" t="s">
        <v>578</v>
      </c>
      <c r="L689" s="411">
        <v>58.22964770283145</v>
      </c>
      <c r="M689" s="411">
        <v>28</v>
      </c>
      <c r="N689" s="412">
        <v>1630.4301356792805</v>
      </c>
    </row>
    <row r="690" spans="1:14" ht="14.4" customHeight="1" x14ac:dyDescent="0.3">
      <c r="A690" s="407" t="s">
        <v>700</v>
      </c>
      <c r="B690" s="408" t="s">
        <v>3462</v>
      </c>
      <c r="C690" s="409" t="s">
        <v>1994</v>
      </c>
      <c r="D690" s="410" t="s">
        <v>3482</v>
      </c>
      <c r="E690" s="409" t="s">
        <v>446</v>
      </c>
      <c r="F690" s="410" t="s">
        <v>3502</v>
      </c>
      <c r="G690" s="409" t="s">
        <v>447</v>
      </c>
      <c r="H690" s="409" t="s">
        <v>2267</v>
      </c>
      <c r="I690" s="409" t="s">
        <v>134</v>
      </c>
      <c r="J690" s="409" t="s">
        <v>2268</v>
      </c>
      <c r="K690" s="409"/>
      <c r="L690" s="411">
        <v>37.200000000000003</v>
      </c>
      <c r="M690" s="411">
        <v>3</v>
      </c>
      <c r="N690" s="412">
        <v>111.60000000000001</v>
      </c>
    </row>
    <row r="691" spans="1:14" ht="14.4" customHeight="1" x14ac:dyDescent="0.3">
      <c r="A691" s="407" t="s">
        <v>700</v>
      </c>
      <c r="B691" s="408" t="s">
        <v>3462</v>
      </c>
      <c r="C691" s="409" t="s">
        <v>1994</v>
      </c>
      <c r="D691" s="410" t="s">
        <v>3482</v>
      </c>
      <c r="E691" s="409" t="s">
        <v>446</v>
      </c>
      <c r="F691" s="410" t="s">
        <v>3502</v>
      </c>
      <c r="G691" s="409" t="s">
        <v>447</v>
      </c>
      <c r="H691" s="409" t="s">
        <v>1450</v>
      </c>
      <c r="I691" s="409" t="s">
        <v>134</v>
      </c>
      <c r="J691" s="409" t="s">
        <v>1451</v>
      </c>
      <c r="K691" s="409"/>
      <c r="L691" s="411">
        <v>37.485958646116941</v>
      </c>
      <c r="M691" s="411">
        <v>18</v>
      </c>
      <c r="N691" s="412">
        <v>674.74725563010497</v>
      </c>
    </row>
    <row r="692" spans="1:14" ht="14.4" customHeight="1" x14ac:dyDescent="0.3">
      <c r="A692" s="407" t="s">
        <v>700</v>
      </c>
      <c r="B692" s="408" t="s">
        <v>3462</v>
      </c>
      <c r="C692" s="409" t="s">
        <v>1994</v>
      </c>
      <c r="D692" s="410" t="s">
        <v>3482</v>
      </c>
      <c r="E692" s="409" t="s">
        <v>446</v>
      </c>
      <c r="F692" s="410" t="s">
        <v>3502</v>
      </c>
      <c r="G692" s="409" t="s">
        <v>447</v>
      </c>
      <c r="H692" s="409" t="s">
        <v>2269</v>
      </c>
      <c r="I692" s="409" t="s">
        <v>2270</v>
      </c>
      <c r="J692" s="409" t="s">
        <v>2271</v>
      </c>
      <c r="K692" s="409" t="s">
        <v>2272</v>
      </c>
      <c r="L692" s="411">
        <v>596.2995019438489</v>
      </c>
      <c r="M692" s="411">
        <v>4</v>
      </c>
      <c r="N692" s="412">
        <v>2385.1980077753956</v>
      </c>
    </row>
    <row r="693" spans="1:14" ht="14.4" customHeight="1" x14ac:dyDescent="0.3">
      <c r="A693" s="407" t="s">
        <v>700</v>
      </c>
      <c r="B693" s="408" t="s">
        <v>3462</v>
      </c>
      <c r="C693" s="409" t="s">
        <v>1994</v>
      </c>
      <c r="D693" s="410" t="s">
        <v>3482</v>
      </c>
      <c r="E693" s="409" t="s">
        <v>446</v>
      </c>
      <c r="F693" s="410" t="s">
        <v>3502</v>
      </c>
      <c r="G693" s="409" t="s">
        <v>447</v>
      </c>
      <c r="H693" s="409" t="s">
        <v>2273</v>
      </c>
      <c r="I693" s="409" t="s">
        <v>2273</v>
      </c>
      <c r="J693" s="409" t="s">
        <v>1458</v>
      </c>
      <c r="K693" s="409" t="s">
        <v>2274</v>
      </c>
      <c r="L693" s="411">
        <v>44</v>
      </c>
      <c r="M693" s="411">
        <v>2</v>
      </c>
      <c r="N693" s="412">
        <v>88</v>
      </c>
    </row>
    <row r="694" spans="1:14" ht="14.4" customHeight="1" x14ac:dyDescent="0.3">
      <c r="A694" s="407" t="s">
        <v>700</v>
      </c>
      <c r="B694" s="408" t="s">
        <v>3462</v>
      </c>
      <c r="C694" s="409" t="s">
        <v>1994</v>
      </c>
      <c r="D694" s="410" t="s">
        <v>3482</v>
      </c>
      <c r="E694" s="409" t="s">
        <v>446</v>
      </c>
      <c r="F694" s="410" t="s">
        <v>3502</v>
      </c>
      <c r="G694" s="409" t="s">
        <v>447</v>
      </c>
      <c r="H694" s="409" t="s">
        <v>2275</v>
      </c>
      <c r="I694" s="409" t="s">
        <v>2275</v>
      </c>
      <c r="J694" s="409" t="s">
        <v>2276</v>
      </c>
      <c r="K694" s="409" t="s">
        <v>866</v>
      </c>
      <c r="L694" s="411">
        <v>56.02</v>
      </c>
      <c r="M694" s="411">
        <v>3</v>
      </c>
      <c r="N694" s="412">
        <v>168.06</v>
      </c>
    </row>
    <row r="695" spans="1:14" ht="14.4" customHeight="1" x14ac:dyDescent="0.3">
      <c r="A695" s="407" t="s">
        <v>700</v>
      </c>
      <c r="B695" s="408" t="s">
        <v>3462</v>
      </c>
      <c r="C695" s="409" t="s">
        <v>1994</v>
      </c>
      <c r="D695" s="410" t="s">
        <v>3482</v>
      </c>
      <c r="E695" s="409" t="s">
        <v>446</v>
      </c>
      <c r="F695" s="410" t="s">
        <v>3502</v>
      </c>
      <c r="G695" s="409" t="s">
        <v>447</v>
      </c>
      <c r="H695" s="409" t="s">
        <v>2277</v>
      </c>
      <c r="I695" s="409" t="s">
        <v>2278</v>
      </c>
      <c r="J695" s="409" t="s">
        <v>2262</v>
      </c>
      <c r="K695" s="409" t="s">
        <v>2279</v>
      </c>
      <c r="L695" s="411">
        <v>13333.44</v>
      </c>
      <c r="M695" s="411">
        <v>1</v>
      </c>
      <c r="N695" s="412">
        <v>13333.44</v>
      </c>
    </row>
    <row r="696" spans="1:14" ht="14.4" customHeight="1" x14ac:dyDescent="0.3">
      <c r="A696" s="407" t="s">
        <v>700</v>
      </c>
      <c r="B696" s="408" t="s">
        <v>3462</v>
      </c>
      <c r="C696" s="409" t="s">
        <v>1994</v>
      </c>
      <c r="D696" s="410" t="s">
        <v>3482</v>
      </c>
      <c r="E696" s="409" t="s">
        <v>446</v>
      </c>
      <c r="F696" s="410" t="s">
        <v>3502</v>
      </c>
      <c r="G696" s="409" t="s">
        <v>447</v>
      </c>
      <c r="H696" s="409" t="s">
        <v>2280</v>
      </c>
      <c r="I696" s="409" t="s">
        <v>2280</v>
      </c>
      <c r="J696" s="409" t="s">
        <v>1467</v>
      </c>
      <c r="K696" s="409" t="s">
        <v>1237</v>
      </c>
      <c r="L696" s="411">
        <v>68.569999999999993</v>
      </c>
      <c r="M696" s="411">
        <v>1</v>
      </c>
      <c r="N696" s="412">
        <v>68.569999999999993</v>
      </c>
    </row>
    <row r="697" spans="1:14" ht="14.4" customHeight="1" x14ac:dyDescent="0.3">
      <c r="A697" s="407" t="s">
        <v>700</v>
      </c>
      <c r="B697" s="408" t="s">
        <v>3462</v>
      </c>
      <c r="C697" s="409" t="s">
        <v>1994</v>
      </c>
      <c r="D697" s="410" t="s">
        <v>3482</v>
      </c>
      <c r="E697" s="409" t="s">
        <v>446</v>
      </c>
      <c r="F697" s="410" t="s">
        <v>3502</v>
      </c>
      <c r="G697" s="409" t="s">
        <v>447</v>
      </c>
      <c r="H697" s="409" t="s">
        <v>1478</v>
      </c>
      <c r="I697" s="409" t="s">
        <v>1478</v>
      </c>
      <c r="J697" s="409" t="s">
        <v>1479</v>
      </c>
      <c r="K697" s="409" t="s">
        <v>1480</v>
      </c>
      <c r="L697" s="411">
        <v>796.11476467240016</v>
      </c>
      <c r="M697" s="411">
        <v>29</v>
      </c>
      <c r="N697" s="412">
        <v>23087.328175499606</v>
      </c>
    </row>
    <row r="698" spans="1:14" ht="14.4" customHeight="1" x14ac:dyDescent="0.3">
      <c r="A698" s="407" t="s">
        <v>700</v>
      </c>
      <c r="B698" s="408" t="s">
        <v>3462</v>
      </c>
      <c r="C698" s="409" t="s">
        <v>1994</v>
      </c>
      <c r="D698" s="410" t="s">
        <v>3482</v>
      </c>
      <c r="E698" s="409" t="s">
        <v>446</v>
      </c>
      <c r="F698" s="410" t="s">
        <v>3502</v>
      </c>
      <c r="G698" s="409" t="s">
        <v>447</v>
      </c>
      <c r="H698" s="409" t="s">
        <v>2281</v>
      </c>
      <c r="I698" s="409" t="s">
        <v>2281</v>
      </c>
      <c r="J698" s="409" t="s">
        <v>2282</v>
      </c>
      <c r="K698" s="409" t="s">
        <v>2283</v>
      </c>
      <c r="L698" s="411">
        <v>385.89452166262885</v>
      </c>
      <c r="M698" s="411">
        <v>4</v>
      </c>
      <c r="N698" s="412">
        <v>1543.5780866505154</v>
      </c>
    </row>
    <row r="699" spans="1:14" ht="14.4" customHeight="1" x14ac:dyDescent="0.3">
      <c r="A699" s="407" t="s">
        <v>700</v>
      </c>
      <c r="B699" s="408" t="s">
        <v>3462</v>
      </c>
      <c r="C699" s="409" t="s">
        <v>1994</v>
      </c>
      <c r="D699" s="410" t="s">
        <v>3482</v>
      </c>
      <c r="E699" s="409" t="s">
        <v>446</v>
      </c>
      <c r="F699" s="410" t="s">
        <v>3502</v>
      </c>
      <c r="G699" s="409" t="s">
        <v>447</v>
      </c>
      <c r="H699" s="409" t="s">
        <v>2284</v>
      </c>
      <c r="I699" s="409" t="s">
        <v>2284</v>
      </c>
      <c r="J699" s="409" t="s">
        <v>2285</v>
      </c>
      <c r="K699" s="409" t="s">
        <v>2286</v>
      </c>
      <c r="L699" s="411">
        <v>170.18392689825882</v>
      </c>
      <c r="M699" s="411">
        <v>6</v>
      </c>
      <c r="N699" s="412">
        <v>1021.1035613895529</v>
      </c>
    </row>
    <row r="700" spans="1:14" ht="14.4" customHeight="1" x14ac:dyDescent="0.3">
      <c r="A700" s="407" t="s">
        <v>700</v>
      </c>
      <c r="B700" s="408" t="s">
        <v>3462</v>
      </c>
      <c r="C700" s="409" t="s">
        <v>1994</v>
      </c>
      <c r="D700" s="410" t="s">
        <v>3482</v>
      </c>
      <c r="E700" s="409" t="s">
        <v>446</v>
      </c>
      <c r="F700" s="410" t="s">
        <v>3502</v>
      </c>
      <c r="G700" s="409" t="s">
        <v>447</v>
      </c>
      <c r="H700" s="409" t="s">
        <v>2287</v>
      </c>
      <c r="I700" s="409" t="s">
        <v>2287</v>
      </c>
      <c r="J700" s="409" t="s">
        <v>2288</v>
      </c>
      <c r="K700" s="409" t="s">
        <v>2289</v>
      </c>
      <c r="L700" s="411">
        <v>8376.06</v>
      </c>
      <c r="M700" s="411">
        <v>1</v>
      </c>
      <c r="N700" s="412">
        <v>8376.06</v>
      </c>
    </row>
    <row r="701" spans="1:14" ht="14.4" customHeight="1" x14ac:dyDescent="0.3">
      <c r="A701" s="407" t="s">
        <v>700</v>
      </c>
      <c r="B701" s="408" t="s">
        <v>3462</v>
      </c>
      <c r="C701" s="409" t="s">
        <v>1994</v>
      </c>
      <c r="D701" s="410" t="s">
        <v>3482</v>
      </c>
      <c r="E701" s="409" t="s">
        <v>446</v>
      </c>
      <c r="F701" s="410" t="s">
        <v>3502</v>
      </c>
      <c r="G701" s="409" t="s">
        <v>447</v>
      </c>
      <c r="H701" s="409" t="s">
        <v>2290</v>
      </c>
      <c r="I701" s="409" t="s">
        <v>2290</v>
      </c>
      <c r="J701" s="409" t="s">
        <v>2291</v>
      </c>
      <c r="K701" s="409" t="s">
        <v>2292</v>
      </c>
      <c r="L701" s="411">
        <v>959.45178784414998</v>
      </c>
      <c r="M701" s="411">
        <v>4</v>
      </c>
      <c r="N701" s="412">
        <v>3837.8071513765999</v>
      </c>
    </row>
    <row r="702" spans="1:14" ht="14.4" customHeight="1" x14ac:dyDescent="0.3">
      <c r="A702" s="407" t="s">
        <v>700</v>
      </c>
      <c r="B702" s="408" t="s">
        <v>3462</v>
      </c>
      <c r="C702" s="409" t="s">
        <v>1994</v>
      </c>
      <c r="D702" s="410" t="s">
        <v>3482</v>
      </c>
      <c r="E702" s="409" t="s">
        <v>446</v>
      </c>
      <c r="F702" s="410" t="s">
        <v>3502</v>
      </c>
      <c r="G702" s="409" t="s">
        <v>447</v>
      </c>
      <c r="H702" s="409" t="s">
        <v>2293</v>
      </c>
      <c r="I702" s="409" t="s">
        <v>134</v>
      </c>
      <c r="J702" s="409" t="s">
        <v>2294</v>
      </c>
      <c r="K702" s="409"/>
      <c r="L702" s="411">
        <v>332.02199999999999</v>
      </c>
      <c r="M702" s="411">
        <v>4</v>
      </c>
      <c r="N702" s="412">
        <v>1328.088</v>
      </c>
    </row>
    <row r="703" spans="1:14" ht="14.4" customHeight="1" x14ac:dyDescent="0.3">
      <c r="A703" s="407" t="s">
        <v>700</v>
      </c>
      <c r="B703" s="408" t="s">
        <v>3462</v>
      </c>
      <c r="C703" s="409" t="s">
        <v>1994</v>
      </c>
      <c r="D703" s="410" t="s">
        <v>3482</v>
      </c>
      <c r="E703" s="409" t="s">
        <v>446</v>
      </c>
      <c r="F703" s="410" t="s">
        <v>3502</v>
      </c>
      <c r="G703" s="409" t="s">
        <v>447</v>
      </c>
      <c r="H703" s="409" t="s">
        <v>2295</v>
      </c>
      <c r="I703" s="409" t="s">
        <v>2295</v>
      </c>
      <c r="J703" s="409" t="s">
        <v>2296</v>
      </c>
      <c r="K703" s="409" t="s">
        <v>2297</v>
      </c>
      <c r="L703" s="411">
        <v>343.7600000000001</v>
      </c>
      <c r="M703" s="411">
        <v>1</v>
      </c>
      <c r="N703" s="412">
        <v>343.7600000000001</v>
      </c>
    </row>
    <row r="704" spans="1:14" ht="14.4" customHeight="1" x14ac:dyDescent="0.3">
      <c r="A704" s="407" t="s">
        <v>700</v>
      </c>
      <c r="B704" s="408" t="s">
        <v>3462</v>
      </c>
      <c r="C704" s="409" t="s">
        <v>1994</v>
      </c>
      <c r="D704" s="410" t="s">
        <v>3482</v>
      </c>
      <c r="E704" s="409" t="s">
        <v>446</v>
      </c>
      <c r="F704" s="410" t="s">
        <v>3502</v>
      </c>
      <c r="G704" s="409" t="s">
        <v>606</v>
      </c>
      <c r="H704" s="409" t="s">
        <v>1498</v>
      </c>
      <c r="I704" s="409" t="s">
        <v>1498</v>
      </c>
      <c r="J704" s="409" t="s">
        <v>1499</v>
      </c>
      <c r="K704" s="409" t="s">
        <v>1500</v>
      </c>
      <c r="L704" s="411">
        <v>7.7999364809556813</v>
      </c>
      <c r="M704" s="411">
        <v>1</v>
      </c>
      <c r="N704" s="412">
        <v>7.7999364809556813</v>
      </c>
    </row>
    <row r="705" spans="1:14" ht="14.4" customHeight="1" x14ac:dyDescent="0.3">
      <c r="A705" s="407" t="s">
        <v>700</v>
      </c>
      <c r="B705" s="408" t="s">
        <v>3462</v>
      </c>
      <c r="C705" s="409" t="s">
        <v>1994</v>
      </c>
      <c r="D705" s="410" t="s">
        <v>3482</v>
      </c>
      <c r="E705" s="409" t="s">
        <v>446</v>
      </c>
      <c r="F705" s="410" t="s">
        <v>3502</v>
      </c>
      <c r="G705" s="409" t="s">
        <v>606</v>
      </c>
      <c r="H705" s="409" t="s">
        <v>1504</v>
      </c>
      <c r="I705" s="409" t="s">
        <v>1505</v>
      </c>
      <c r="J705" s="409" t="s">
        <v>1506</v>
      </c>
      <c r="K705" s="409" t="s">
        <v>1507</v>
      </c>
      <c r="L705" s="411">
        <v>198.89009276265651</v>
      </c>
      <c r="M705" s="411">
        <v>1</v>
      </c>
      <c r="N705" s="412">
        <v>198.89009276265651</v>
      </c>
    </row>
    <row r="706" spans="1:14" ht="14.4" customHeight="1" x14ac:dyDescent="0.3">
      <c r="A706" s="407" t="s">
        <v>700</v>
      </c>
      <c r="B706" s="408" t="s">
        <v>3462</v>
      </c>
      <c r="C706" s="409" t="s">
        <v>1994</v>
      </c>
      <c r="D706" s="410" t="s">
        <v>3482</v>
      </c>
      <c r="E706" s="409" t="s">
        <v>446</v>
      </c>
      <c r="F706" s="410" t="s">
        <v>3502</v>
      </c>
      <c r="G706" s="409" t="s">
        <v>606</v>
      </c>
      <c r="H706" s="409" t="s">
        <v>1508</v>
      </c>
      <c r="I706" s="409" t="s">
        <v>1509</v>
      </c>
      <c r="J706" s="409" t="s">
        <v>1510</v>
      </c>
      <c r="K706" s="409" t="s">
        <v>1511</v>
      </c>
      <c r="L706" s="411">
        <v>34.819787838665434</v>
      </c>
      <c r="M706" s="411">
        <v>4</v>
      </c>
      <c r="N706" s="412">
        <v>139.27915135466174</v>
      </c>
    </row>
    <row r="707" spans="1:14" ht="14.4" customHeight="1" x14ac:dyDescent="0.3">
      <c r="A707" s="407" t="s">
        <v>700</v>
      </c>
      <c r="B707" s="408" t="s">
        <v>3462</v>
      </c>
      <c r="C707" s="409" t="s">
        <v>1994</v>
      </c>
      <c r="D707" s="410" t="s">
        <v>3482</v>
      </c>
      <c r="E707" s="409" t="s">
        <v>446</v>
      </c>
      <c r="F707" s="410" t="s">
        <v>3502</v>
      </c>
      <c r="G707" s="409" t="s">
        <v>606</v>
      </c>
      <c r="H707" s="409" t="s">
        <v>1512</v>
      </c>
      <c r="I707" s="409" t="s">
        <v>1513</v>
      </c>
      <c r="J707" s="409" t="s">
        <v>698</v>
      </c>
      <c r="K707" s="409" t="s">
        <v>1514</v>
      </c>
      <c r="L707" s="411">
        <v>105.06000000000006</v>
      </c>
      <c r="M707" s="411">
        <v>1</v>
      </c>
      <c r="N707" s="412">
        <v>105.06000000000006</v>
      </c>
    </row>
    <row r="708" spans="1:14" ht="14.4" customHeight="1" x14ac:dyDescent="0.3">
      <c r="A708" s="407" t="s">
        <v>700</v>
      </c>
      <c r="B708" s="408" t="s">
        <v>3462</v>
      </c>
      <c r="C708" s="409" t="s">
        <v>1994</v>
      </c>
      <c r="D708" s="410" t="s">
        <v>3482</v>
      </c>
      <c r="E708" s="409" t="s">
        <v>446</v>
      </c>
      <c r="F708" s="410" t="s">
        <v>3502</v>
      </c>
      <c r="G708" s="409" t="s">
        <v>606</v>
      </c>
      <c r="H708" s="409" t="s">
        <v>1515</v>
      </c>
      <c r="I708" s="409" t="s">
        <v>1516</v>
      </c>
      <c r="J708" s="409" t="s">
        <v>1517</v>
      </c>
      <c r="K708" s="409" t="s">
        <v>1518</v>
      </c>
      <c r="L708" s="411">
        <v>45.189999999999991</v>
      </c>
      <c r="M708" s="411">
        <v>1</v>
      </c>
      <c r="N708" s="412">
        <v>45.189999999999991</v>
      </c>
    </row>
    <row r="709" spans="1:14" ht="14.4" customHeight="1" x14ac:dyDescent="0.3">
      <c r="A709" s="407" t="s">
        <v>700</v>
      </c>
      <c r="B709" s="408" t="s">
        <v>3462</v>
      </c>
      <c r="C709" s="409" t="s">
        <v>1994</v>
      </c>
      <c r="D709" s="410" t="s">
        <v>3482</v>
      </c>
      <c r="E709" s="409" t="s">
        <v>446</v>
      </c>
      <c r="F709" s="410" t="s">
        <v>3502</v>
      </c>
      <c r="G709" s="409" t="s">
        <v>606</v>
      </c>
      <c r="H709" s="409" t="s">
        <v>1537</v>
      </c>
      <c r="I709" s="409" t="s">
        <v>1538</v>
      </c>
      <c r="J709" s="409" t="s">
        <v>1539</v>
      </c>
      <c r="K709" s="409" t="s">
        <v>1540</v>
      </c>
      <c r="L709" s="411">
        <v>138.24998800769748</v>
      </c>
      <c r="M709" s="411">
        <v>34</v>
      </c>
      <c r="N709" s="412">
        <v>4700.4995922617145</v>
      </c>
    </row>
    <row r="710" spans="1:14" ht="14.4" customHeight="1" x14ac:dyDescent="0.3">
      <c r="A710" s="407" t="s">
        <v>700</v>
      </c>
      <c r="B710" s="408" t="s">
        <v>3462</v>
      </c>
      <c r="C710" s="409" t="s">
        <v>1994</v>
      </c>
      <c r="D710" s="410" t="s">
        <v>3482</v>
      </c>
      <c r="E710" s="409" t="s">
        <v>446</v>
      </c>
      <c r="F710" s="410" t="s">
        <v>3502</v>
      </c>
      <c r="G710" s="409" t="s">
        <v>606</v>
      </c>
      <c r="H710" s="409" t="s">
        <v>1541</v>
      </c>
      <c r="I710" s="409" t="s">
        <v>1542</v>
      </c>
      <c r="J710" s="409" t="s">
        <v>1543</v>
      </c>
      <c r="K710" s="409" t="s">
        <v>1544</v>
      </c>
      <c r="L710" s="411">
        <v>630.6604285714285</v>
      </c>
      <c r="M710" s="411">
        <v>7</v>
      </c>
      <c r="N710" s="412">
        <v>4414.6229999999996</v>
      </c>
    </row>
    <row r="711" spans="1:14" ht="14.4" customHeight="1" x14ac:dyDescent="0.3">
      <c r="A711" s="407" t="s">
        <v>700</v>
      </c>
      <c r="B711" s="408" t="s">
        <v>3462</v>
      </c>
      <c r="C711" s="409" t="s">
        <v>1994</v>
      </c>
      <c r="D711" s="410" t="s">
        <v>3482</v>
      </c>
      <c r="E711" s="409" t="s">
        <v>446</v>
      </c>
      <c r="F711" s="410" t="s">
        <v>3502</v>
      </c>
      <c r="G711" s="409" t="s">
        <v>606</v>
      </c>
      <c r="H711" s="409" t="s">
        <v>1545</v>
      </c>
      <c r="I711" s="409" t="s">
        <v>1546</v>
      </c>
      <c r="J711" s="409" t="s">
        <v>1543</v>
      </c>
      <c r="K711" s="409" t="s">
        <v>1547</v>
      </c>
      <c r="L711" s="411">
        <v>721.2</v>
      </c>
      <c r="M711" s="411">
        <v>4</v>
      </c>
      <c r="N711" s="412">
        <v>2884.8</v>
      </c>
    </row>
    <row r="712" spans="1:14" ht="14.4" customHeight="1" x14ac:dyDescent="0.3">
      <c r="A712" s="407" t="s">
        <v>700</v>
      </c>
      <c r="B712" s="408" t="s">
        <v>3462</v>
      </c>
      <c r="C712" s="409" t="s">
        <v>1994</v>
      </c>
      <c r="D712" s="410" t="s">
        <v>3482</v>
      </c>
      <c r="E712" s="409" t="s">
        <v>446</v>
      </c>
      <c r="F712" s="410" t="s">
        <v>3502</v>
      </c>
      <c r="G712" s="409" t="s">
        <v>606</v>
      </c>
      <c r="H712" s="409" t="s">
        <v>2298</v>
      </c>
      <c r="I712" s="409" t="s">
        <v>2299</v>
      </c>
      <c r="J712" s="409" t="s">
        <v>1668</v>
      </c>
      <c r="K712" s="409" t="s">
        <v>2300</v>
      </c>
      <c r="L712" s="411">
        <v>118.87886420898255</v>
      </c>
      <c r="M712" s="411">
        <v>5</v>
      </c>
      <c r="N712" s="412">
        <v>594.39432104491277</v>
      </c>
    </row>
    <row r="713" spans="1:14" ht="14.4" customHeight="1" x14ac:dyDescent="0.3">
      <c r="A713" s="407" t="s">
        <v>700</v>
      </c>
      <c r="B713" s="408" t="s">
        <v>3462</v>
      </c>
      <c r="C713" s="409" t="s">
        <v>1994</v>
      </c>
      <c r="D713" s="410" t="s">
        <v>3482</v>
      </c>
      <c r="E713" s="409" t="s">
        <v>446</v>
      </c>
      <c r="F713" s="410" t="s">
        <v>3502</v>
      </c>
      <c r="G713" s="409" t="s">
        <v>606</v>
      </c>
      <c r="H713" s="409" t="s">
        <v>2301</v>
      </c>
      <c r="I713" s="409" t="s">
        <v>2302</v>
      </c>
      <c r="J713" s="409" t="s">
        <v>2303</v>
      </c>
      <c r="K713" s="409" t="s">
        <v>2304</v>
      </c>
      <c r="L713" s="411">
        <v>59.332160132539634</v>
      </c>
      <c r="M713" s="411">
        <v>4</v>
      </c>
      <c r="N713" s="412">
        <v>237.32864053015854</v>
      </c>
    </row>
    <row r="714" spans="1:14" ht="14.4" customHeight="1" x14ac:dyDescent="0.3">
      <c r="A714" s="407" t="s">
        <v>700</v>
      </c>
      <c r="B714" s="408" t="s">
        <v>3462</v>
      </c>
      <c r="C714" s="409" t="s">
        <v>1994</v>
      </c>
      <c r="D714" s="410" t="s">
        <v>3482</v>
      </c>
      <c r="E714" s="409" t="s">
        <v>446</v>
      </c>
      <c r="F714" s="410" t="s">
        <v>3502</v>
      </c>
      <c r="G714" s="409" t="s">
        <v>606</v>
      </c>
      <c r="H714" s="409" t="s">
        <v>1559</v>
      </c>
      <c r="I714" s="409" t="s">
        <v>1560</v>
      </c>
      <c r="J714" s="409" t="s">
        <v>1561</v>
      </c>
      <c r="K714" s="409" t="s">
        <v>1310</v>
      </c>
      <c r="L714" s="411">
        <v>47.09999925392605</v>
      </c>
      <c r="M714" s="411">
        <v>3</v>
      </c>
      <c r="N714" s="412">
        <v>141.29999776177814</v>
      </c>
    </row>
    <row r="715" spans="1:14" ht="14.4" customHeight="1" x14ac:dyDescent="0.3">
      <c r="A715" s="407" t="s">
        <v>700</v>
      </c>
      <c r="B715" s="408" t="s">
        <v>3462</v>
      </c>
      <c r="C715" s="409" t="s">
        <v>1994</v>
      </c>
      <c r="D715" s="410" t="s">
        <v>3482</v>
      </c>
      <c r="E715" s="409" t="s">
        <v>446</v>
      </c>
      <c r="F715" s="410" t="s">
        <v>3502</v>
      </c>
      <c r="G715" s="409" t="s">
        <v>606</v>
      </c>
      <c r="H715" s="409" t="s">
        <v>2305</v>
      </c>
      <c r="I715" s="409" t="s">
        <v>2306</v>
      </c>
      <c r="J715" s="409" t="s">
        <v>2307</v>
      </c>
      <c r="K715" s="409" t="s">
        <v>1257</v>
      </c>
      <c r="L715" s="411">
        <v>107.68999588176237</v>
      </c>
      <c r="M715" s="411">
        <v>1</v>
      </c>
      <c r="N715" s="412">
        <v>107.68999588176237</v>
      </c>
    </row>
    <row r="716" spans="1:14" ht="14.4" customHeight="1" x14ac:dyDescent="0.3">
      <c r="A716" s="407" t="s">
        <v>700</v>
      </c>
      <c r="B716" s="408" t="s">
        <v>3462</v>
      </c>
      <c r="C716" s="409" t="s">
        <v>1994</v>
      </c>
      <c r="D716" s="410" t="s">
        <v>3482</v>
      </c>
      <c r="E716" s="409" t="s">
        <v>446</v>
      </c>
      <c r="F716" s="410" t="s">
        <v>3502</v>
      </c>
      <c r="G716" s="409" t="s">
        <v>606</v>
      </c>
      <c r="H716" s="409" t="s">
        <v>1585</v>
      </c>
      <c r="I716" s="409" t="s">
        <v>1586</v>
      </c>
      <c r="J716" s="409" t="s">
        <v>1587</v>
      </c>
      <c r="K716" s="409" t="s">
        <v>1588</v>
      </c>
      <c r="L716" s="411">
        <v>77.446051313551393</v>
      </c>
      <c r="M716" s="411">
        <v>26</v>
      </c>
      <c r="N716" s="412">
        <v>2013.5973341523363</v>
      </c>
    </row>
    <row r="717" spans="1:14" ht="14.4" customHeight="1" x14ac:dyDescent="0.3">
      <c r="A717" s="407" t="s">
        <v>700</v>
      </c>
      <c r="B717" s="408" t="s">
        <v>3462</v>
      </c>
      <c r="C717" s="409" t="s">
        <v>1994</v>
      </c>
      <c r="D717" s="410" t="s">
        <v>3482</v>
      </c>
      <c r="E717" s="409" t="s">
        <v>446</v>
      </c>
      <c r="F717" s="410" t="s">
        <v>3502</v>
      </c>
      <c r="G717" s="409" t="s">
        <v>606</v>
      </c>
      <c r="H717" s="409" t="s">
        <v>1626</v>
      </c>
      <c r="I717" s="409" t="s">
        <v>1627</v>
      </c>
      <c r="J717" s="409" t="s">
        <v>1628</v>
      </c>
      <c r="K717" s="409" t="s">
        <v>1310</v>
      </c>
      <c r="L717" s="411">
        <v>86.59</v>
      </c>
      <c r="M717" s="411">
        <v>1</v>
      </c>
      <c r="N717" s="412">
        <v>86.59</v>
      </c>
    </row>
    <row r="718" spans="1:14" ht="14.4" customHeight="1" x14ac:dyDescent="0.3">
      <c r="A718" s="407" t="s">
        <v>700</v>
      </c>
      <c r="B718" s="408" t="s">
        <v>3462</v>
      </c>
      <c r="C718" s="409" t="s">
        <v>1994</v>
      </c>
      <c r="D718" s="410" t="s">
        <v>3482</v>
      </c>
      <c r="E718" s="409" t="s">
        <v>446</v>
      </c>
      <c r="F718" s="410" t="s">
        <v>3502</v>
      </c>
      <c r="G718" s="409" t="s">
        <v>606</v>
      </c>
      <c r="H718" s="409" t="s">
        <v>1632</v>
      </c>
      <c r="I718" s="409" t="s">
        <v>1633</v>
      </c>
      <c r="J718" s="409" t="s">
        <v>1517</v>
      </c>
      <c r="K718" s="409" t="s">
        <v>1634</v>
      </c>
      <c r="L718" s="411">
        <v>129.81513965281468</v>
      </c>
      <c r="M718" s="411">
        <v>209</v>
      </c>
      <c r="N718" s="412">
        <v>27131.364187438267</v>
      </c>
    </row>
    <row r="719" spans="1:14" ht="14.4" customHeight="1" x14ac:dyDescent="0.3">
      <c r="A719" s="407" t="s">
        <v>700</v>
      </c>
      <c r="B719" s="408" t="s">
        <v>3462</v>
      </c>
      <c r="C719" s="409" t="s">
        <v>1994</v>
      </c>
      <c r="D719" s="410" t="s">
        <v>3482</v>
      </c>
      <c r="E719" s="409" t="s">
        <v>446</v>
      </c>
      <c r="F719" s="410" t="s">
        <v>3502</v>
      </c>
      <c r="G719" s="409" t="s">
        <v>606</v>
      </c>
      <c r="H719" s="409" t="s">
        <v>1650</v>
      </c>
      <c r="I719" s="409" t="s">
        <v>1651</v>
      </c>
      <c r="J719" s="409" t="s">
        <v>1652</v>
      </c>
      <c r="K719" s="409" t="s">
        <v>1653</v>
      </c>
      <c r="L719" s="411">
        <v>24.97016336464435</v>
      </c>
      <c r="M719" s="411">
        <v>2</v>
      </c>
      <c r="N719" s="412">
        <v>49.940326729288699</v>
      </c>
    </row>
    <row r="720" spans="1:14" ht="14.4" customHeight="1" x14ac:dyDescent="0.3">
      <c r="A720" s="407" t="s">
        <v>700</v>
      </c>
      <c r="B720" s="408" t="s">
        <v>3462</v>
      </c>
      <c r="C720" s="409" t="s">
        <v>1994</v>
      </c>
      <c r="D720" s="410" t="s">
        <v>3482</v>
      </c>
      <c r="E720" s="409" t="s">
        <v>446</v>
      </c>
      <c r="F720" s="410" t="s">
        <v>3502</v>
      </c>
      <c r="G720" s="409" t="s">
        <v>606</v>
      </c>
      <c r="H720" s="409" t="s">
        <v>696</v>
      </c>
      <c r="I720" s="409" t="s">
        <v>697</v>
      </c>
      <c r="J720" s="409" t="s">
        <v>698</v>
      </c>
      <c r="K720" s="409" t="s">
        <v>699</v>
      </c>
      <c r="L720" s="411">
        <v>58.740000000000023</v>
      </c>
      <c r="M720" s="411">
        <v>1</v>
      </c>
      <c r="N720" s="412">
        <v>58.740000000000023</v>
      </c>
    </row>
    <row r="721" spans="1:14" ht="14.4" customHeight="1" x14ac:dyDescent="0.3">
      <c r="A721" s="407" t="s">
        <v>700</v>
      </c>
      <c r="B721" s="408" t="s">
        <v>3462</v>
      </c>
      <c r="C721" s="409" t="s">
        <v>1994</v>
      </c>
      <c r="D721" s="410" t="s">
        <v>3482</v>
      </c>
      <c r="E721" s="409" t="s">
        <v>446</v>
      </c>
      <c r="F721" s="410" t="s">
        <v>3502</v>
      </c>
      <c r="G721" s="409" t="s">
        <v>606</v>
      </c>
      <c r="H721" s="409" t="s">
        <v>1673</v>
      </c>
      <c r="I721" s="409" t="s">
        <v>1674</v>
      </c>
      <c r="J721" s="409" t="s">
        <v>1675</v>
      </c>
      <c r="K721" s="409" t="s">
        <v>1676</v>
      </c>
      <c r="L721" s="411">
        <v>67.854998600233401</v>
      </c>
      <c r="M721" s="411">
        <v>552</v>
      </c>
      <c r="N721" s="412">
        <v>37455.959227328836</v>
      </c>
    </row>
    <row r="722" spans="1:14" ht="14.4" customHeight="1" x14ac:dyDescent="0.3">
      <c r="A722" s="407" t="s">
        <v>700</v>
      </c>
      <c r="B722" s="408" t="s">
        <v>3462</v>
      </c>
      <c r="C722" s="409" t="s">
        <v>1994</v>
      </c>
      <c r="D722" s="410" t="s">
        <v>3482</v>
      </c>
      <c r="E722" s="409" t="s">
        <v>446</v>
      </c>
      <c r="F722" s="410" t="s">
        <v>3502</v>
      </c>
      <c r="G722" s="409" t="s">
        <v>606</v>
      </c>
      <c r="H722" s="409" t="s">
        <v>2308</v>
      </c>
      <c r="I722" s="409" t="s">
        <v>2309</v>
      </c>
      <c r="J722" s="409" t="s">
        <v>2310</v>
      </c>
      <c r="K722" s="409" t="s">
        <v>2311</v>
      </c>
      <c r="L722" s="411">
        <v>98.419173808393623</v>
      </c>
      <c r="M722" s="411">
        <v>1</v>
      </c>
      <c r="N722" s="412">
        <v>98.419173808393623</v>
      </c>
    </row>
    <row r="723" spans="1:14" ht="14.4" customHeight="1" x14ac:dyDescent="0.3">
      <c r="A723" s="407" t="s">
        <v>700</v>
      </c>
      <c r="B723" s="408" t="s">
        <v>3462</v>
      </c>
      <c r="C723" s="409" t="s">
        <v>1994</v>
      </c>
      <c r="D723" s="410" t="s">
        <v>3482</v>
      </c>
      <c r="E723" s="409" t="s">
        <v>446</v>
      </c>
      <c r="F723" s="410" t="s">
        <v>3502</v>
      </c>
      <c r="G723" s="409" t="s">
        <v>606</v>
      </c>
      <c r="H723" s="409" t="s">
        <v>2312</v>
      </c>
      <c r="I723" s="409" t="s">
        <v>2313</v>
      </c>
      <c r="J723" s="409" t="s">
        <v>1539</v>
      </c>
      <c r="K723" s="409" t="s">
        <v>2314</v>
      </c>
      <c r="L723" s="411">
        <v>141.9682833106302</v>
      </c>
      <c r="M723" s="411">
        <v>221</v>
      </c>
      <c r="N723" s="412">
        <v>31374.990611649271</v>
      </c>
    </row>
    <row r="724" spans="1:14" ht="14.4" customHeight="1" x14ac:dyDescent="0.3">
      <c r="A724" s="407" t="s">
        <v>700</v>
      </c>
      <c r="B724" s="408" t="s">
        <v>3462</v>
      </c>
      <c r="C724" s="409" t="s">
        <v>1994</v>
      </c>
      <c r="D724" s="410" t="s">
        <v>3482</v>
      </c>
      <c r="E724" s="409" t="s">
        <v>446</v>
      </c>
      <c r="F724" s="410" t="s">
        <v>3502</v>
      </c>
      <c r="G724" s="409" t="s">
        <v>606</v>
      </c>
      <c r="H724" s="409" t="s">
        <v>1712</v>
      </c>
      <c r="I724" s="409" t="s">
        <v>1713</v>
      </c>
      <c r="J724" s="409" t="s">
        <v>1543</v>
      </c>
      <c r="K724" s="409" t="s">
        <v>1714</v>
      </c>
      <c r="L724" s="411">
        <v>301.46957499792717</v>
      </c>
      <c r="M724" s="411">
        <v>108</v>
      </c>
      <c r="N724" s="412">
        <v>32558.714099776134</v>
      </c>
    </row>
    <row r="725" spans="1:14" ht="14.4" customHeight="1" x14ac:dyDescent="0.3">
      <c r="A725" s="407" t="s">
        <v>700</v>
      </c>
      <c r="B725" s="408" t="s">
        <v>3462</v>
      </c>
      <c r="C725" s="409" t="s">
        <v>1994</v>
      </c>
      <c r="D725" s="410" t="s">
        <v>3482</v>
      </c>
      <c r="E725" s="409" t="s">
        <v>446</v>
      </c>
      <c r="F725" s="410" t="s">
        <v>3502</v>
      </c>
      <c r="G725" s="409" t="s">
        <v>606</v>
      </c>
      <c r="H725" s="409" t="s">
        <v>1715</v>
      </c>
      <c r="I725" s="409" t="s">
        <v>1716</v>
      </c>
      <c r="J725" s="409" t="s">
        <v>1543</v>
      </c>
      <c r="K725" s="409" t="s">
        <v>1717</v>
      </c>
      <c r="L725" s="411">
        <v>408.94987308096057</v>
      </c>
      <c r="M725" s="411">
        <v>26</v>
      </c>
      <c r="N725" s="412">
        <v>10632.696700104974</v>
      </c>
    </row>
    <row r="726" spans="1:14" ht="14.4" customHeight="1" x14ac:dyDescent="0.3">
      <c r="A726" s="407" t="s">
        <v>700</v>
      </c>
      <c r="B726" s="408" t="s">
        <v>3462</v>
      </c>
      <c r="C726" s="409" t="s">
        <v>1994</v>
      </c>
      <c r="D726" s="410" t="s">
        <v>3482</v>
      </c>
      <c r="E726" s="409" t="s">
        <v>446</v>
      </c>
      <c r="F726" s="410" t="s">
        <v>3502</v>
      </c>
      <c r="G726" s="409" t="s">
        <v>606</v>
      </c>
      <c r="H726" s="409" t="s">
        <v>2315</v>
      </c>
      <c r="I726" s="409" t="s">
        <v>2316</v>
      </c>
      <c r="J726" s="409" t="s">
        <v>2317</v>
      </c>
      <c r="K726" s="409" t="s">
        <v>1468</v>
      </c>
      <c r="L726" s="411">
        <v>661.40999999999974</v>
      </c>
      <c r="M726" s="411">
        <v>1</v>
      </c>
      <c r="N726" s="412">
        <v>661.40999999999974</v>
      </c>
    </row>
    <row r="727" spans="1:14" ht="14.4" customHeight="1" x14ac:dyDescent="0.3">
      <c r="A727" s="407" t="s">
        <v>700</v>
      </c>
      <c r="B727" s="408" t="s">
        <v>3462</v>
      </c>
      <c r="C727" s="409" t="s">
        <v>1994</v>
      </c>
      <c r="D727" s="410" t="s">
        <v>3482</v>
      </c>
      <c r="E727" s="409" t="s">
        <v>446</v>
      </c>
      <c r="F727" s="410" t="s">
        <v>3502</v>
      </c>
      <c r="G727" s="409" t="s">
        <v>606</v>
      </c>
      <c r="H727" s="409" t="s">
        <v>2318</v>
      </c>
      <c r="I727" s="409" t="s">
        <v>2318</v>
      </c>
      <c r="J727" s="409" t="s">
        <v>2319</v>
      </c>
      <c r="K727" s="409" t="s">
        <v>2320</v>
      </c>
      <c r="L727" s="411">
        <v>88.870190405068129</v>
      </c>
      <c r="M727" s="411">
        <v>1</v>
      </c>
      <c r="N727" s="412">
        <v>88.870190405068129</v>
      </c>
    </row>
    <row r="728" spans="1:14" ht="14.4" customHeight="1" x14ac:dyDescent="0.3">
      <c r="A728" s="407" t="s">
        <v>700</v>
      </c>
      <c r="B728" s="408" t="s">
        <v>3462</v>
      </c>
      <c r="C728" s="409" t="s">
        <v>1994</v>
      </c>
      <c r="D728" s="410" t="s">
        <v>3482</v>
      </c>
      <c r="E728" s="409" t="s">
        <v>446</v>
      </c>
      <c r="F728" s="410" t="s">
        <v>3502</v>
      </c>
      <c r="G728" s="409" t="s">
        <v>606</v>
      </c>
      <c r="H728" s="409" t="s">
        <v>1745</v>
      </c>
      <c r="I728" s="409" t="s">
        <v>1746</v>
      </c>
      <c r="J728" s="409" t="s">
        <v>1747</v>
      </c>
      <c r="K728" s="409" t="s">
        <v>1748</v>
      </c>
      <c r="L728" s="411">
        <v>183.92000000000002</v>
      </c>
      <c r="M728" s="411">
        <v>181</v>
      </c>
      <c r="N728" s="412">
        <v>33289.520000000004</v>
      </c>
    </row>
    <row r="729" spans="1:14" ht="14.4" customHeight="1" x14ac:dyDescent="0.3">
      <c r="A729" s="407" t="s">
        <v>700</v>
      </c>
      <c r="B729" s="408" t="s">
        <v>3462</v>
      </c>
      <c r="C729" s="409" t="s">
        <v>1994</v>
      </c>
      <c r="D729" s="410" t="s">
        <v>3482</v>
      </c>
      <c r="E729" s="409" t="s">
        <v>446</v>
      </c>
      <c r="F729" s="410" t="s">
        <v>3502</v>
      </c>
      <c r="G729" s="409" t="s">
        <v>606</v>
      </c>
      <c r="H729" s="409" t="s">
        <v>2321</v>
      </c>
      <c r="I729" s="409" t="s">
        <v>2322</v>
      </c>
      <c r="J729" s="409" t="s">
        <v>2307</v>
      </c>
      <c r="K729" s="409" t="s">
        <v>2323</v>
      </c>
      <c r="L729" s="411">
        <v>50.966703089375756</v>
      </c>
      <c r="M729" s="411">
        <v>3</v>
      </c>
      <c r="N729" s="412">
        <v>152.90010926812727</v>
      </c>
    </row>
    <row r="730" spans="1:14" ht="14.4" customHeight="1" x14ac:dyDescent="0.3">
      <c r="A730" s="407" t="s">
        <v>700</v>
      </c>
      <c r="B730" s="408" t="s">
        <v>3462</v>
      </c>
      <c r="C730" s="409" t="s">
        <v>1994</v>
      </c>
      <c r="D730" s="410" t="s">
        <v>3482</v>
      </c>
      <c r="E730" s="409" t="s">
        <v>446</v>
      </c>
      <c r="F730" s="410" t="s">
        <v>3502</v>
      </c>
      <c r="G730" s="409" t="s">
        <v>606</v>
      </c>
      <c r="H730" s="409" t="s">
        <v>2324</v>
      </c>
      <c r="I730" s="409" t="s">
        <v>2325</v>
      </c>
      <c r="J730" s="409" t="s">
        <v>2326</v>
      </c>
      <c r="K730" s="409" t="s">
        <v>2327</v>
      </c>
      <c r="L730" s="411">
        <v>691.44842470442563</v>
      </c>
      <c r="M730" s="411">
        <v>6</v>
      </c>
      <c r="N730" s="412">
        <v>4148.6905482265538</v>
      </c>
    </row>
    <row r="731" spans="1:14" ht="14.4" customHeight="1" x14ac:dyDescent="0.3">
      <c r="A731" s="407" t="s">
        <v>700</v>
      </c>
      <c r="B731" s="408" t="s">
        <v>3462</v>
      </c>
      <c r="C731" s="409" t="s">
        <v>1994</v>
      </c>
      <c r="D731" s="410" t="s">
        <v>3482</v>
      </c>
      <c r="E731" s="409" t="s">
        <v>446</v>
      </c>
      <c r="F731" s="410" t="s">
        <v>3502</v>
      </c>
      <c r="G731" s="409" t="s">
        <v>606</v>
      </c>
      <c r="H731" s="409" t="s">
        <v>2328</v>
      </c>
      <c r="I731" s="409" t="s">
        <v>2329</v>
      </c>
      <c r="J731" s="409" t="s">
        <v>2330</v>
      </c>
      <c r="K731" s="409" t="s">
        <v>2331</v>
      </c>
      <c r="L731" s="411">
        <v>324.60615682136699</v>
      </c>
      <c r="M731" s="411">
        <v>26</v>
      </c>
      <c r="N731" s="412">
        <v>8439.7600773555423</v>
      </c>
    </row>
    <row r="732" spans="1:14" ht="14.4" customHeight="1" x14ac:dyDescent="0.3">
      <c r="A732" s="407" t="s">
        <v>700</v>
      </c>
      <c r="B732" s="408" t="s">
        <v>3462</v>
      </c>
      <c r="C732" s="409" t="s">
        <v>1994</v>
      </c>
      <c r="D732" s="410" t="s">
        <v>3482</v>
      </c>
      <c r="E732" s="409" t="s">
        <v>446</v>
      </c>
      <c r="F732" s="410" t="s">
        <v>3502</v>
      </c>
      <c r="G732" s="409" t="s">
        <v>606</v>
      </c>
      <c r="H732" s="409" t="s">
        <v>2332</v>
      </c>
      <c r="I732" s="409" t="s">
        <v>2333</v>
      </c>
      <c r="J732" s="409" t="s">
        <v>2334</v>
      </c>
      <c r="K732" s="409" t="s">
        <v>2335</v>
      </c>
      <c r="L732" s="411">
        <v>102.89</v>
      </c>
      <c r="M732" s="411">
        <v>1</v>
      </c>
      <c r="N732" s="412">
        <v>102.89</v>
      </c>
    </row>
    <row r="733" spans="1:14" ht="14.4" customHeight="1" x14ac:dyDescent="0.3">
      <c r="A733" s="407" t="s">
        <v>700</v>
      </c>
      <c r="B733" s="408" t="s">
        <v>3462</v>
      </c>
      <c r="C733" s="409" t="s">
        <v>1994</v>
      </c>
      <c r="D733" s="410" t="s">
        <v>3482</v>
      </c>
      <c r="E733" s="409" t="s">
        <v>446</v>
      </c>
      <c r="F733" s="410" t="s">
        <v>3502</v>
      </c>
      <c r="G733" s="409" t="s">
        <v>606</v>
      </c>
      <c r="H733" s="409" t="s">
        <v>2336</v>
      </c>
      <c r="I733" s="409" t="s">
        <v>2336</v>
      </c>
      <c r="J733" s="409" t="s">
        <v>2337</v>
      </c>
      <c r="K733" s="409" t="s">
        <v>2338</v>
      </c>
      <c r="L733" s="411">
        <v>2420</v>
      </c>
      <c r="M733" s="411">
        <v>2</v>
      </c>
      <c r="N733" s="412">
        <v>4840</v>
      </c>
    </row>
    <row r="734" spans="1:14" ht="14.4" customHeight="1" x14ac:dyDescent="0.3">
      <c r="A734" s="407" t="s">
        <v>700</v>
      </c>
      <c r="B734" s="408" t="s">
        <v>3462</v>
      </c>
      <c r="C734" s="409" t="s">
        <v>1994</v>
      </c>
      <c r="D734" s="410" t="s">
        <v>3482</v>
      </c>
      <c r="E734" s="409" t="s">
        <v>446</v>
      </c>
      <c r="F734" s="410" t="s">
        <v>3502</v>
      </c>
      <c r="G734" s="409" t="s">
        <v>606</v>
      </c>
      <c r="H734" s="409" t="s">
        <v>1760</v>
      </c>
      <c r="I734" s="409" t="s">
        <v>1761</v>
      </c>
      <c r="J734" s="409" t="s">
        <v>1762</v>
      </c>
      <c r="K734" s="409" t="s">
        <v>1763</v>
      </c>
      <c r="L734" s="411">
        <v>70.095801765949062</v>
      </c>
      <c r="M734" s="411">
        <v>5</v>
      </c>
      <c r="N734" s="412">
        <v>350.47900882974534</v>
      </c>
    </row>
    <row r="735" spans="1:14" ht="14.4" customHeight="1" x14ac:dyDescent="0.3">
      <c r="A735" s="407" t="s">
        <v>700</v>
      </c>
      <c r="B735" s="408" t="s">
        <v>3462</v>
      </c>
      <c r="C735" s="409" t="s">
        <v>1994</v>
      </c>
      <c r="D735" s="410" t="s">
        <v>3482</v>
      </c>
      <c r="E735" s="409" t="s">
        <v>446</v>
      </c>
      <c r="F735" s="410" t="s">
        <v>3502</v>
      </c>
      <c r="G735" s="409" t="s">
        <v>606</v>
      </c>
      <c r="H735" s="409" t="s">
        <v>2339</v>
      </c>
      <c r="I735" s="409" t="s">
        <v>2339</v>
      </c>
      <c r="J735" s="409" t="s">
        <v>2340</v>
      </c>
      <c r="K735" s="409" t="s">
        <v>2341</v>
      </c>
      <c r="L735" s="411">
        <v>63.390000000000022</v>
      </c>
      <c r="M735" s="411">
        <v>2</v>
      </c>
      <c r="N735" s="412">
        <v>126.78000000000004</v>
      </c>
    </row>
    <row r="736" spans="1:14" ht="14.4" customHeight="1" x14ac:dyDescent="0.3">
      <c r="A736" s="407" t="s">
        <v>700</v>
      </c>
      <c r="B736" s="408" t="s">
        <v>3462</v>
      </c>
      <c r="C736" s="409" t="s">
        <v>1994</v>
      </c>
      <c r="D736" s="410" t="s">
        <v>3482</v>
      </c>
      <c r="E736" s="409" t="s">
        <v>446</v>
      </c>
      <c r="F736" s="410" t="s">
        <v>3502</v>
      </c>
      <c r="G736" s="409" t="s">
        <v>606</v>
      </c>
      <c r="H736" s="409" t="s">
        <v>1777</v>
      </c>
      <c r="I736" s="409" t="s">
        <v>1777</v>
      </c>
      <c r="J736" s="409" t="s">
        <v>1543</v>
      </c>
      <c r="K736" s="409" t="s">
        <v>1717</v>
      </c>
      <c r="L736" s="411">
        <v>408.94945171332398</v>
      </c>
      <c r="M736" s="411">
        <v>11</v>
      </c>
      <c r="N736" s="412">
        <v>4498.4439688465636</v>
      </c>
    </row>
    <row r="737" spans="1:14" ht="14.4" customHeight="1" x14ac:dyDescent="0.3">
      <c r="A737" s="407" t="s">
        <v>700</v>
      </c>
      <c r="B737" s="408" t="s">
        <v>3462</v>
      </c>
      <c r="C737" s="409" t="s">
        <v>1994</v>
      </c>
      <c r="D737" s="410" t="s">
        <v>3482</v>
      </c>
      <c r="E737" s="409" t="s">
        <v>446</v>
      </c>
      <c r="F737" s="410" t="s">
        <v>3502</v>
      </c>
      <c r="G737" s="409" t="s">
        <v>606</v>
      </c>
      <c r="H737" s="409" t="s">
        <v>1778</v>
      </c>
      <c r="I737" s="409" t="s">
        <v>1778</v>
      </c>
      <c r="J737" s="409" t="s">
        <v>1675</v>
      </c>
      <c r="K737" s="409" t="s">
        <v>1676</v>
      </c>
      <c r="L737" s="411">
        <v>67.840569105691046</v>
      </c>
      <c r="M737" s="411">
        <v>123</v>
      </c>
      <c r="N737" s="412">
        <v>8344.39</v>
      </c>
    </row>
    <row r="738" spans="1:14" ht="14.4" customHeight="1" x14ac:dyDescent="0.3">
      <c r="A738" s="407" t="s">
        <v>700</v>
      </c>
      <c r="B738" s="408" t="s">
        <v>3462</v>
      </c>
      <c r="C738" s="409" t="s">
        <v>1994</v>
      </c>
      <c r="D738" s="410" t="s">
        <v>3482</v>
      </c>
      <c r="E738" s="409" t="s">
        <v>446</v>
      </c>
      <c r="F738" s="410" t="s">
        <v>3502</v>
      </c>
      <c r="G738" s="409" t="s">
        <v>606</v>
      </c>
      <c r="H738" s="409" t="s">
        <v>1779</v>
      </c>
      <c r="I738" s="409" t="s">
        <v>1779</v>
      </c>
      <c r="J738" s="409" t="s">
        <v>1543</v>
      </c>
      <c r="K738" s="409" t="s">
        <v>1714</v>
      </c>
      <c r="L738" s="411">
        <v>301.46859937524795</v>
      </c>
      <c r="M738" s="411">
        <v>25</v>
      </c>
      <c r="N738" s="412">
        <v>7536.7149843811985</v>
      </c>
    </row>
    <row r="739" spans="1:14" ht="14.4" customHeight="1" x14ac:dyDescent="0.3">
      <c r="A739" s="407" t="s">
        <v>700</v>
      </c>
      <c r="B739" s="408" t="s">
        <v>3462</v>
      </c>
      <c r="C739" s="409" t="s">
        <v>1994</v>
      </c>
      <c r="D739" s="410" t="s">
        <v>3482</v>
      </c>
      <c r="E739" s="409" t="s">
        <v>446</v>
      </c>
      <c r="F739" s="410" t="s">
        <v>3502</v>
      </c>
      <c r="G739" s="409" t="s">
        <v>606</v>
      </c>
      <c r="H739" s="409" t="s">
        <v>1780</v>
      </c>
      <c r="I739" s="409" t="s">
        <v>1780</v>
      </c>
      <c r="J739" s="409" t="s">
        <v>1543</v>
      </c>
      <c r="K739" s="409" t="s">
        <v>1544</v>
      </c>
      <c r="L739" s="411">
        <v>630.6614055118165</v>
      </c>
      <c r="M739" s="411">
        <v>5</v>
      </c>
      <c r="N739" s="412">
        <v>3153.3070275590826</v>
      </c>
    </row>
    <row r="740" spans="1:14" ht="14.4" customHeight="1" x14ac:dyDescent="0.3">
      <c r="A740" s="407" t="s">
        <v>700</v>
      </c>
      <c r="B740" s="408" t="s">
        <v>3462</v>
      </c>
      <c r="C740" s="409" t="s">
        <v>1994</v>
      </c>
      <c r="D740" s="410" t="s">
        <v>3482</v>
      </c>
      <c r="E740" s="409" t="s">
        <v>1782</v>
      </c>
      <c r="F740" s="410" t="s">
        <v>3504</v>
      </c>
      <c r="G740" s="409"/>
      <c r="H740" s="409" t="s">
        <v>2342</v>
      </c>
      <c r="I740" s="409" t="s">
        <v>2343</v>
      </c>
      <c r="J740" s="409" t="s">
        <v>2344</v>
      </c>
      <c r="K740" s="409" t="s">
        <v>2345</v>
      </c>
      <c r="L740" s="411">
        <v>1133.52</v>
      </c>
      <c r="M740" s="411">
        <v>10</v>
      </c>
      <c r="N740" s="412">
        <v>11335.2</v>
      </c>
    </row>
    <row r="741" spans="1:14" ht="14.4" customHeight="1" x14ac:dyDescent="0.3">
      <c r="A741" s="407" t="s">
        <v>700</v>
      </c>
      <c r="B741" s="408" t="s">
        <v>3462</v>
      </c>
      <c r="C741" s="409" t="s">
        <v>1994</v>
      </c>
      <c r="D741" s="410" t="s">
        <v>3482</v>
      </c>
      <c r="E741" s="409" t="s">
        <v>1782</v>
      </c>
      <c r="F741" s="410" t="s">
        <v>3504</v>
      </c>
      <c r="G741" s="409" t="s">
        <v>447</v>
      </c>
      <c r="H741" s="409" t="s">
        <v>1786</v>
      </c>
      <c r="I741" s="409" t="s">
        <v>1787</v>
      </c>
      <c r="J741" s="409" t="s">
        <v>1788</v>
      </c>
      <c r="K741" s="409" t="s">
        <v>645</v>
      </c>
      <c r="L741" s="411">
        <v>309.89000000000004</v>
      </c>
      <c r="M741" s="411">
        <v>20</v>
      </c>
      <c r="N741" s="412">
        <v>6197.8000000000011</v>
      </c>
    </row>
    <row r="742" spans="1:14" ht="14.4" customHeight="1" x14ac:dyDescent="0.3">
      <c r="A742" s="407" t="s">
        <v>700</v>
      </c>
      <c r="B742" s="408" t="s">
        <v>3462</v>
      </c>
      <c r="C742" s="409" t="s">
        <v>1994</v>
      </c>
      <c r="D742" s="410" t="s">
        <v>3482</v>
      </c>
      <c r="E742" s="409" t="s">
        <v>1782</v>
      </c>
      <c r="F742" s="410" t="s">
        <v>3504</v>
      </c>
      <c r="G742" s="409" t="s">
        <v>447</v>
      </c>
      <c r="H742" s="409" t="s">
        <v>2346</v>
      </c>
      <c r="I742" s="409" t="s">
        <v>2347</v>
      </c>
      <c r="J742" s="409" t="s">
        <v>2348</v>
      </c>
      <c r="K742" s="409" t="s">
        <v>2349</v>
      </c>
      <c r="L742" s="411">
        <v>2719.1999999999985</v>
      </c>
      <c r="M742" s="411">
        <v>38</v>
      </c>
      <c r="N742" s="412">
        <v>103329.59999999995</v>
      </c>
    </row>
    <row r="743" spans="1:14" ht="14.4" customHeight="1" x14ac:dyDescent="0.3">
      <c r="A743" s="407" t="s">
        <v>700</v>
      </c>
      <c r="B743" s="408" t="s">
        <v>3462</v>
      </c>
      <c r="C743" s="409" t="s">
        <v>1994</v>
      </c>
      <c r="D743" s="410" t="s">
        <v>3482</v>
      </c>
      <c r="E743" s="409" t="s">
        <v>1782</v>
      </c>
      <c r="F743" s="410" t="s">
        <v>3504</v>
      </c>
      <c r="G743" s="409" t="s">
        <v>447</v>
      </c>
      <c r="H743" s="409" t="s">
        <v>2350</v>
      </c>
      <c r="I743" s="409" t="s">
        <v>134</v>
      </c>
      <c r="J743" s="409" t="s">
        <v>2351</v>
      </c>
      <c r="K743" s="409" t="s">
        <v>2352</v>
      </c>
      <c r="L743" s="411">
        <v>211.92000151902522</v>
      </c>
      <c r="M743" s="411">
        <v>77</v>
      </c>
      <c r="N743" s="412">
        <v>16317.840116964942</v>
      </c>
    </row>
    <row r="744" spans="1:14" ht="14.4" customHeight="1" x14ac:dyDescent="0.3">
      <c r="A744" s="407" t="s">
        <v>700</v>
      </c>
      <c r="B744" s="408" t="s">
        <v>3462</v>
      </c>
      <c r="C744" s="409" t="s">
        <v>1994</v>
      </c>
      <c r="D744" s="410" t="s">
        <v>3482</v>
      </c>
      <c r="E744" s="409" t="s">
        <v>1782</v>
      </c>
      <c r="F744" s="410" t="s">
        <v>3504</v>
      </c>
      <c r="G744" s="409" t="s">
        <v>447</v>
      </c>
      <c r="H744" s="409" t="s">
        <v>2353</v>
      </c>
      <c r="I744" s="409" t="s">
        <v>2354</v>
      </c>
      <c r="J744" s="409" t="s">
        <v>2355</v>
      </c>
      <c r="K744" s="409" t="s">
        <v>1792</v>
      </c>
      <c r="L744" s="411">
        <v>2296.58</v>
      </c>
      <c r="M744" s="411">
        <v>1</v>
      </c>
      <c r="N744" s="412">
        <v>2296.58</v>
      </c>
    </row>
    <row r="745" spans="1:14" ht="14.4" customHeight="1" x14ac:dyDescent="0.3">
      <c r="A745" s="407" t="s">
        <v>700</v>
      </c>
      <c r="B745" s="408" t="s">
        <v>3462</v>
      </c>
      <c r="C745" s="409" t="s">
        <v>1994</v>
      </c>
      <c r="D745" s="410" t="s">
        <v>3482</v>
      </c>
      <c r="E745" s="409" t="s">
        <v>1782</v>
      </c>
      <c r="F745" s="410" t="s">
        <v>3504</v>
      </c>
      <c r="G745" s="409" t="s">
        <v>447</v>
      </c>
      <c r="H745" s="409" t="s">
        <v>2356</v>
      </c>
      <c r="I745" s="409" t="s">
        <v>2356</v>
      </c>
      <c r="J745" s="409" t="s">
        <v>2357</v>
      </c>
      <c r="K745" s="409" t="s">
        <v>2358</v>
      </c>
      <c r="L745" s="411">
        <v>3681.0099999999998</v>
      </c>
      <c r="M745" s="411">
        <v>1</v>
      </c>
      <c r="N745" s="412">
        <v>3681.0099999999998</v>
      </c>
    </row>
    <row r="746" spans="1:14" ht="14.4" customHeight="1" x14ac:dyDescent="0.3">
      <c r="A746" s="407" t="s">
        <v>700</v>
      </c>
      <c r="B746" s="408" t="s">
        <v>3462</v>
      </c>
      <c r="C746" s="409" t="s">
        <v>1994</v>
      </c>
      <c r="D746" s="410" t="s">
        <v>3482</v>
      </c>
      <c r="E746" s="409" t="s">
        <v>1782</v>
      </c>
      <c r="F746" s="410" t="s">
        <v>3504</v>
      </c>
      <c r="G746" s="409" t="s">
        <v>447</v>
      </c>
      <c r="H746" s="409" t="s">
        <v>2359</v>
      </c>
      <c r="I746" s="409" t="s">
        <v>2360</v>
      </c>
      <c r="J746" s="409" t="s">
        <v>2361</v>
      </c>
      <c r="K746" s="409" t="s">
        <v>2358</v>
      </c>
      <c r="L746" s="411">
        <v>1340.2488766184547</v>
      </c>
      <c r="M746" s="411">
        <v>28</v>
      </c>
      <c r="N746" s="412">
        <v>37526.968545316733</v>
      </c>
    </row>
    <row r="747" spans="1:14" ht="14.4" customHeight="1" x14ac:dyDescent="0.3">
      <c r="A747" s="407" t="s">
        <v>700</v>
      </c>
      <c r="B747" s="408" t="s">
        <v>3462</v>
      </c>
      <c r="C747" s="409" t="s">
        <v>1994</v>
      </c>
      <c r="D747" s="410" t="s">
        <v>3482</v>
      </c>
      <c r="E747" s="409" t="s">
        <v>1782</v>
      </c>
      <c r="F747" s="410" t="s">
        <v>3504</v>
      </c>
      <c r="G747" s="409" t="s">
        <v>447</v>
      </c>
      <c r="H747" s="409" t="s">
        <v>1793</v>
      </c>
      <c r="I747" s="409" t="s">
        <v>134</v>
      </c>
      <c r="J747" s="409" t="s">
        <v>1794</v>
      </c>
      <c r="K747" s="409"/>
      <c r="L747" s="411">
        <v>113.34007585728466</v>
      </c>
      <c r="M747" s="411">
        <v>2</v>
      </c>
      <c r="N747" s="412">
        <v>226.68015171456932</v>
      </c>
    </row>
    <row r="748" spans="1:14" ht="14.4" customHeight="1" x14ac:dyDescent="0.3">
      <c r="A748" s="407" t="s">
        <v>700</v>
      </c>
      <c r="B748" s="408" t="s">
        <v>3462</v>
      </c>
      <c r="C748" s="409" t="s">
        <v>1994</v>
      </c>
      <c r="D748" s="410" t="s">
        <v>3482</v>
      </c>
      <c r="E748" s="409" t="s">
        <v>1782</v>
      </c>
      <c r="F748" s="410" t="s">
        <v>3504</v>
      </c>
      <c r="G748" s="409" t="s">
        <v>447</v>
      </c>
      <c r="H748" s="409" t="s">
        <v>2362</v>
      </c>
      <c r="I748" s="409" t="s">
        <v>2362</v>
      </c>
      <c r="J748" s="409" t="s">
        <v>2363</v>
      </c>
      <c r="K748" s="409" t="s">
        <v>2364</v>
      </c>
      <c r="L748" s="411">
        <v>3524.8399999999997</v>
      </c>
      <c r="M748" s="411">
        <v>24</v>
      </c>
      <c r="N748" s="412">
        <v>84596.159999999989</v>
      </c>
    </row>
    <row r="749" spans="1:14" ht="14.4" customHeight="1" x14ac:dyDescent="0.3">
      <c r="A749" s="407" t="s">
        <v>700</v>
      </c>
      <c r="B749" s="408" t="s">
        <v>3462</v>
      </c>
      <c r="C749" s="409" t="s">
        <v>1994</v>
      </c>
      <c r="D749" s="410" t="s">
        <v>3482</v>
      </c>
      <c r="E749" s="409" t="s">
        <v>1782</v>
      </c>
      <c r="F749" s="410" t="s">
        <v>3504</v>
      </c>
      <c r="G749" s="409" t="s">
        <v>447</v>
      </c>
      <c r="H749" s="409" t="s">
        <v>2365</v>
      </c>
      <c r="I749" s="409" t="s">
        <v>2365</v>
      </c>
      <c r="J749" s="409" t="s">
        <v>2363</v>
      </c>
      <c r="K749" s="409" t="s">
        <v>1798</v>
      </c>
      <c r="L749" s="411">
        <v>5286.5999999999995</v>
      </c>
      <c r="M749" s="411">
        <v>1</v>
      </c>
      <c r="N749" s="412">
        <v>5286.5999999999995</v>
      </c>
    </row>
    <row r="750" spans="1:14" ht="14.4" customHeight="1" x14ac:dyDescent="0.3">
      <c r="A750" s="407" t="s">
        <v>700</v>
      </c>
      <c r="B750" s="408" t="s">
        <v>3462</v>
      </c>
      <c r="C750" s="409" t="s">
        <v>1994</v>
      </c>
      <c r="D750" s="410" t="s">
        <v>3482</v>
      </c>
      <c r="E750" s="409" t="s">
        <v>1782</v>
      </c>
      <c r="F750" s="410" t="s">
        <v>3504</v>
      </c>
      <c r="G750" s="409" t="s">
        <v>447</v>
      </c>
      <c r="H750" s="409" t="s">
        <v>2366</v>
      </c>
      <c r="I750" s="409" t="s">
        <v>2367</v>
      </c>
      <c r="J750" s="409" t="s">
        <v>2368</v>
      </c>
      <c r="K750" s="409" t="s">
        <v>2369</v>
      </c>
      <c r="L750" s="411">
        <v>2221.3400000000006</v>
      </c>
      <c r="M750" s="411">
        <v>9.9999999999999978E-2</v>
      </c>
      <c r="N750" s="412">
        <v>222.13400000000001</v>
      </c>
    </row>
    <row r="751" spans="1:14" ht="14.4" customHeight="1" x14ac:dyDescent="0.3">
      <c r="A751" s="407" t="s">
        <v>700</v>
      </c>
      <c r="B751" s="408" t="s">
        <v>3462</v>
      </c>
      <c r="C751" s="409" t="s">
        <v>1994</v>
      </c>
      <c r="D751" s="410" t="s">
        <v>3482</v>
      </c>
      <c r="E751" s="409" t="s">
        <v>1782</v>
      </c>
      <c r="F751" s="410" t="s">
        <v>3504</v>
      </c>
      <c r="G751" s="409" t="s">
        <v>447</v>
      </c>
      <c r="H751" s="409" t="s">
        <v>2370</v>
      </c>
      <c r="I751" s="409" t="s">
        <v>134</v>
      </c>
      <c r="J751" s="409" t="s">
        <v>2371</v>
      </c>
      <c r="K751" s="409"/>
      <c r="L751" s="411">
        <v>180.33133333333333</v>
      </c>
      <c r="M751" s="411">
        <v>5</v>
      </c>
      <c r="N751" s="412">
        <v>901.65666666666664</v>
      </c>
    </row>
    <row r="752" spans="1:14" ht="14.4" customHeight="1" x14ac:dyDescent="0.3">
      <c r="A752" s="407" t="s">
        <v>700</v>
      </c>
      <c r="B752" s="408" t="s">
        <v>3462</v>
      </c>
      <c r="C752" s="409" t="s">
        <v>1994</v>
      </c>
      <c r="D752" s="410" t="s">
        <v>3482</v>
      </c>
      <c r="E752" s="409" t="s">
        <v>1782</v>
      </c>
      <c r="F752" s="410" t="s">
        <v>3504</v>
      </c>
      <c r="G752" s="409" t="s">
        <v>606</v>
      </c>
      <c r="H752" s="409" t="s">
        <v>1799</v>
      </c>
      <c r="I752" s="409" t="s">
        <v>1800</v>
      </c>
      <c r="J752" s="409" t="s">
        <v>1801</v>
      </c>
      <c r="K752" s="409" t="s">
        <v>1802</v>
      </c>
      <c r="L752" s="411">
        <v>202.85999771310955</v>
      </c>
      <c r="M752" s="411">
        <v>1</v>
      </c>
      <c r="N752" s="412">
        <v>202.85999771310955</v>
      </c>
    </row>
    <row r="753" spans="1:14" ht="14.4" customHeight="1" x14ac:dyDescent="0.3">
      <c r="A753" s="407" t="s">
        <v>700</v>
      </c>
      <c r="B753" s="408" t="s">
        <v>3462</v>
      </c>
      <c r="C753" s="409" t="s">
        <v>1994</v>
      </c>
      <c r="D753" s="410" t="s">
        <v>3482</v>
      </c>
      <c r="E753" s="409" t="s">
        <v>1782</v>
      </c>
      <c r="F753" s="410" t="s">
        <v>3504</v>
      </c>
      <c r="G753" s="409" t="s">
        <v>606</v>
      </c>
      <c r="H753" s="409" t="s">
        <v>2372</v>
      </c>
      <c r="I753" s="409" t="s">
        <v>2373</v>
      </c>
      <c r="J753" s="409" t="s">
        <v>1824</v>
      </c>
      <c r="K753" s="409" t="s">
        <v>1554</v>
      </c>
      <c r="L753" s="411">
        <v>33.57</v>
      </c>
      <c r="M753" s="411">
        <v>4</v>
      </c>
      <c r="N753" s="412">
        <v>134.28</v>
      </c>
    </row>
    <row r="754" spans="1:14" ht="14.4" customHeight="1" x14ac:dyDescent="0.3">
      <c r="A754" s="407" t="s">
        <v>700</v>
      </c>
      <c r="B754" s="408" t="s">
        <v>3462</v>
      </c>
      <c r="C754" s="409" t="s">
        <v>1994</v>
      </c>
      <c r="D754" s="410" t="s">
        <v>3482</v>
      </c>
      <c r="E754" s="409" t="s">
        <v>1782</v>
      </c>
      <c r="F754" s="410" t="s">
        <v>3504</v>
      </c>
      <c r="G754" s="409" t="s">
        <v>606</v>
      </c>
      <c r="H754" s="409" t="s">
        <v>2374</v>
      </c>
      <c r="I754" s="409" t="s">
        <v>2375</v>
      </c>
      <c r="J754" s="409" t="s">
        <v>2376</v>
      </c>
      <c r="K754" s="409" t="s">
        <v>2377</v>
      </c>
      <c r="L754" s="411">
        <v>207.65944077175146</v>
      </c>
      <c r="M754" s="411">
        <v>5</v>
      </c>
      <c r="N754" s="412">
        <v>1038.2972038587573</v>
      </c>
    </row>
    <row r="755" spans="1:14" ht="14.4" customHeight="1" x14ac:dyDescent="0.3">
      <c r="A755" s="407" t="s">
        <v>700</v>
      </c>
      <c r="B755" s="408" t="s">
        <v>3462</v>
      </c>
      <c r="C755" s="409" t="s">
        <v>1994</v>
      </c>
      <c r="D755" s="410" t="s">
        <v>3482</v>
      </c>
      <c r="E755" s="409" t="s">
        <v>1782</v>
      </c>
      <c r="F755" s="410" t="s">
        <v>3504</v>
      </c>
      <c r="G755" s="409" t="s">
        <v>606</v>
      </c>
      <c r="H755" s="409" t="s">
        <v>2378</v>
      </c>
      <c r="I755" s="409" t="s">
        <v>2379</v>
      </c>
      <c r="J755" s="409" t="s">
        <v>2380</v>
      </c>
      <c r="K755" s="409" t="s">
        <v>1554</v>
      </c>
      <c r="L755" s="411">
        <v>33.569955813668209</v>
      </c>
      <c r="M755" s="411">
        <v>4</v>
      </c>
      <c r="N755" s="412">
        <v>134.27982325467283</v>
      </c>
    </row>
    <row r="756" spans="1:14" ht="14.4" customHeight="1" x14ac:dyDescent="0.3">
      <c r="A756" s="407" t="s">
        <v>700</v>
      </c>
      <c r="B756" s="408" t="s">
        <v>3462</v>
      </c>
      <c r="C756" s="409" t="s">
        <v>1994</v>
      </c>
      <c r="D756" s="410" t="s">
        <v>3482</v>
      </c>
      <c r="E756" s="409" t="s">
        <v>1782</v>
      </c>
      <c r="F756" s="410" t="s">
        <v>3504</v>
      </c>
      <c r="G756" s="409" t="s">
        <v>606</v>
      </c>
      <c r="H756" s="409" t="s">
        <v>2381</v>
      </c>
      <c r="I756" s="409" t="s">
        <v>2381</v>
      </c>
      <c r="J756" s="409" t="s">
        <v>2382</v>
      </c>
      <c r="K756" s="409" t="s">
        <v>2383</v>
      </c>
      <c r="L756" s="411">
        <v>425.19225687601238</v>
      </c>
      <c r="M756" s="411">
        <v>48</v>
      </c>
      <c r="N756" s="412">
        <v>20409.228330048594</v>
      </c>
    </row>
    <row r="757" spans="1:14" ht="14.4" customHeight="1" x14ac:dyDescent="0.3">
      <c r="A757" s="407" t="s">
        <v>700</v>
      </c>
      <c r="B757" s="408" t="s">
        <v>3462</v>
      </c>
      <c r="C757" s="409" t="s">
        <v>1994</v>
      </c>
      <c r="D757" s="410" t="s">
        <v>3482</v>
      </c>
      <c r="E757" s="409" t="s">
        <v>1782</v>
      </c>
      <c r="F757" s="410" t="s">
        <v>3504</v>
      </c>
      <c r="G757" s="409" t="s">
        <v>606</v>
      </c>
      <c r="H757" s="409" t="s">
        <v>2384</v>
      </c>
      <c r="I757" s="409" t="s">
        <v>2385</v>
      </c>
      <c r="J757" s="409" t="s">
        <v>2386</v>
      </c>
      <c r="K757" s="409" t="s">
        <v>2387</v>
      </c>
      <c r="L757" s="411">
        <v>217.90519222533504</v>
      </c>
      <c r="M757" s="411">
        <v>58</v>
      </c>
      <c r="N757" s="412">
        <v>12638.501149069432</v>
      </c>
    </row>
    <row r="758" spans="1:14" ht="14.4" customHeight="1" x14ac:dyDescent="0.3">
      <c r="A758" s="407" t="s">
        <v>700</v>
      </c>
      <c r="B758" s="408" t="s">
        <v>3462</v>
      </c>
      <c r="C758" s="409" t="s">
        <v>1994</v>
      </c>
      <c r="D758" s="410" t="s">
        <v>3482</v>
      </c>
      <c r="E758" s="409" t="s">
        <v>1782</v>
      </c>
      <c r="F758" s="410" t="s">
        <v>3504</v>
      </c>
      <c r="G758" s="409" t="s">
        <v>606</v>
      </c>
      <c r="H758" s="409" t="s">
        <v>1809</v>
      </c>
      <c r="I758" s="409" t="s">
        <v>1809</v>
      </c>
      <c r="J758" s="409" t="s">
        <v>1810</v>
      </c>
      <c r="K758" s="409" t="s">
        <v>1811</v>
      </c>
      <c r="L758" s="411">
        <v>116.25</v>
      </c>
      <c r="M758" s="411">
        <v>1</v>
      </c>
      <c r="N758" s="412">
        <v>116.25</v>
      </c>
    </row>
    <row r="759" spans="1:14" ht="14.4" customHeight="1" x14ac:dyDescent="0.3">
      <c r="A759" s="407" t="s">
        <v>700</v>
      </c>
      <c r="B759" s="408" t="s">
        <v>3462</v>
      </c>
      <c r="C759" s="409" t="s">
        <v>1994</v>
      </c>
      <c r="D759" s="410" t="s">
        <v>3482</v>
      </c>
      <c r="E759" s="409" t="s">
        <v>1782</v>
      </c>
      <c r="F759" s="410" t="s">
        <v>3504</v>
      </c>
      <c r="G759" s="409" t="s">
        <v>606</v>
      </c>
      <c r="H759" s="409" t="s">
        <v>2388</v>
      </c>
      <c r="I759" s="409" t="s">
        <v>2389</v>
      </c>
      <c r="J759" s="409" t="s">
        <v>2390</v>
      </c>
      <c r="K759" s="409" t="s">
        <v>2391</v>
      </c>
      <c r="L759" s="411">
        <v>116.25</v>
      </c>
      <c r="M759" s="411">
        <v>1</v>
      </c>
      <c r="N759" s="412">
        <v>116.25</v>
      </c>
    </row>
    <row r="760" spans="1:14" ht="14.4" customHeight="1" x14ac:dyDescent="0.3">
      <c r="A760" s="407" t="s">
        <v>700</v>
      </c>
      <c r="B760" s="408" t="s">
        <v>3462</v>
      </c>
      <c r="C760" s="409" t="s">
        <v>1994</v>
      </c>
      <c r="D760" s="410" t="s">
        <v>3482</v>
      </c>
      <c r="E760" s="409" t="s">
        <v>1782</v>
      </c>
      <c r="F760" s="410" t="s">
        <v>3504</v>
      </c>
      <c r="G760" s="409" t="s">
        <v>606</v>
      </c>
      <c r="H760" s="409" t="s">
        <v>2392</v>
      </c>
      <c r="I760" s="409" t="s">
        <v>2392</v>
      </c>
      <c r="J760" s="409" t="s">
        <v>2393</v>
      </c>
      <c r="K760" s="409" t="s">
        <v>1820</v>
      </c>
      <c r="L760" s="411">
        <v>162.81000000000003</v>
      </c>
      <c r="M760" s="411">
        <v>1</v>
      </c>
      <c r="N760" s="412">
        <v>162.81000000000003</v>
      </c>
    </row>
    <row r="761" spans="1:14" ht="14.4" customHeight="1" x14ac:dyDescent="0.3">
      <c r="A761" s="407" t="s">
        <v>700</v>
      </c>
      <c r="B761" s="408" t="s">
        <v>3462</v>
      </c>
      <c r="C761" s="409" t="s">
        <v>1994</v>
      </c>
      <c r="D761" s="410" t="s">
        <v>3482</v>
      </c>
      <c r="E761" s="409" t="s">
        <v>594</v>
      </c>
      <c r="F761" s="410" t="s">
        <v>3503</v>
      </c>
      <c r="G761" s="409"/>
      <c r="H761" s="409" t="s">
        <v>2394</v>
      </c>
      <c r="I761" s="409" t="s">
        <v>2395</v>
      </c>
      <c r="J761" s="409" t="s">
        <v>2396</v>
      </c>
      <c r="K761" s="409" t="s">
        <v>2397</v>
      </c>
      <c r="L761" s="411">
        <v>431.70599999999996</v>
      </c>
      <c r="M761" s="411">
        <v>1.5</v>
      </c>
      <c r="N761" s="412">
        <v>647.55899999999997</v>
      </c>
    </row>
    <row r="762" spans="1:14" ht="14.4" customHeight="1" x14ac:dyDescent="0.3">
      <c r="A762" s="407" t="s">
        <v>700</v>
      </c>
      <c r="B762" s="408" t="s">
        <v>3462</v>
      </c>
      <c r="C762" s="409" t="s">
        <v>1994</v>
      </c>
      <c r="D762" s="410" t="s">
        <v>3482</v>
      </c>
      <c r="E762" s="409" t="s">
        <v>594</v>
      </c>
      <c r="F762" s="410" t="s">
        <v>3503</v>
      </c>
      <c r="G762" s="409"/>
      <c r="H762" s="409" t="s">
        <v>1830</v>
      </c>
      <c r="I762" s="409" t="s">
        <v>1831</v>
      </c>
      <c r="J762" s="409" t="s">
        <v>1832</v>
      </c>
      <c r="K762" s="409" t="s">
        <v>1833</v>
      </c>
      <c r="L762" s="411">
        <v>72.207583778261153</v>
      </c>
      <c r="M762" s="411">
        <v>26</v>
      </c>
      <c r="N762" s="412">
        <v>1877.3971782347899</v>
      </c>
    </row>
    <row r="763" spans="1:14" ht="14.4" customHeight="1" x14ac:dyDescent="0.3">
      <c r="A763" s="407" t="s">
        <v>700</v>
      </c>
      <c r="B763" s="408" t="s">
        <v>3462</v>
      </c>
      <c r="C763" s="409" t="s">
        <v>1994</v>
      </c>
      <c r="D763" s="410" t="s">
        <v>3482</v>
      </c>
      <c r="E763" s="409" t="s">
        <v>594</v>
      </c>
      <c r="F763" s="410" t="s">
        <v>3503</v>
      </c>
      <c r="G763" s="409"/>
      <c r="H763" s="409" t="s">
        <v>2398</v>
      </c>
      <c r="I763" s="409" t="s">
        <v>2399</v>
      </c>
      <c r="J763" s="409" t="s">
        <v>2400</v>
      </c>
      <c r="K763" s="409" t="s">
        <v>2401</v>
      </c>
      <c r="L763" s="411">
        <v>674.3121545454544</v>
      </c>
      <c r="M763" s="411">
        <v>0.5</v>
      </c>
      <c r="N763" s="412">
        <v>337.1560772727272</v>
      </c>
    </row>
    <row r="764" spans="1:14" ht="14.4" customHeight="1" x14ac:dyDescent="0.3">
      <c r="A764" s="407" t="s">
        <v>700</v>
      </c>
      <c r="B764" s="408" t="s">
        <v>3462</v>
      </c>
      <c r="C764" s="409" t="s">
        <v>1994</v>
      </c>
      <c r="D764" s="410" t="s">
        <v>3482</v>
      </c>
      <c r="E764" s="409" t="s">
        <v>594</v>
      </c>
      <c r="F764" s="410" t="s">
        <v>3503</v>
      </c>
      <c r="G764" s="409"/>
      <c r="H764" s="409" t="s">
        <v>2402</v>
      </c>
      <c r="I764" s="409" t="s">
        <v>2402</v>
      </c>
      <c r="J764" s="409" t="s">
        <v>2403</v>
      </c>
      <c r="K764" s="409" t="s">
        <v>2404</v>
      </c>
      <c r="L764" s="411">
        <v>1771</v>
      </c>
      <c r="M764" s="411">
        <v>1</v>
      </c>
      <c r="N764" s="412">
        <v>1771</v>
      </c>
    </row>
    <row r="765" spans="1:14" ht="14.4" customHeight="1" x14ac:dyDescent="0.3">
      <c r="A765" s="407" t="s">
        <v>700</v>
      </c>
      <c r="B765" s="408" t="s">
        <v>3462</v>
      </c>
      <c r="C765" s="409" t="s">
        <v>1994</v>
      </c>
      <c r="D765" s="410" t="s">
        <v>3482</v>
      </c>
      <c r="E765" s="409" t="s">
        <v>594</v>
      </c>
      <c r="F765" s="410" t="s">
        <v>3503</v>
      </c>
      <c r="G765" s="409"/>
      <c r="H765" s="409" t="s">
        <v>1838</v>
      </c>
      <c r="I765" s="409" t="s">
        <v>1838</v>
      </c>
      <c r="J765" s="409" t="s">
        <v>1839</v>
      </c>
      <c r="K765" s="409" t="s">
        <v>1840</v>
      </c>
      <c r="L765" s="411">
        <v>194.68984597788983</v>
      </c>
      <c r="M765" s="411">
        <v>7.7999999999999918</v>
      </c>
      <c r="N765" s="412">
        <v>1518.580798627539</v>
      </c>
    </row>
    <row r="766" spans="1:14" ht="14.4" customHeight="1" x14ac:dyDescent="0.3">
      <c r="A766" s="407" t="s">
        <v>700</v>
      </c>
      <c r="B766" s="408" t="s">
        <v>3462</v>
      </c>
      <c r="C766" s="409" t="s">
        <v>1994</v>
      </c>
      <c r="D766" s="410" t="s">
        <v>3482</v>
      </c>
      <c r="E766" s="409" t="s">
        <v>594</v>
      </c>
      <c r="F766" s="410" t="s">
        <v>3503</v>
      </c>
      <c r="G766" s="409"/>
      <c r="H766" s="409" t="s">
        <v>1844</v>
      </c>
      <c r="I766" s="409" t="s">
        <v>1844</v>
      </c>
      <c r="J766" s="409" t="s">
        <v>1845</v>
      </c>
      <c r="K766" s="409" t="s">
        <v>1846</v>
      </c>
      <c r="L766" s="411">
        <v>454.45</v>
      </c>
      <c r="M766" s="411">
        <v>4.199999999999994</v>
      </c>
      <c r="N766" s="412">
        <v>1908.6899999999971</v>
      </c>
    </row>
    <row r="767" spans="1:14" ht="14.4" customHeight="1" x14ac:dyDescent="0.3">
      <c r="A767" s="407" t="s">
        <v>700</v>
      </c>
      <c r="B767" s="408" t="s">
        <v>3462</v>
      </c>
      <c r="C767" s="409" t="s">
        <v>1994</v>
      </c>
      <c r="D767" s="410" t="s">
        <v>3482</v>
      </c>
      <c r="E767" s="409" t="s">
        <v>594</v>
      </c>
      <c r="F767" s="410" t="s">
        <v>3503</v>
      </c>
      <c r="G767" s="409" t="s">
        <v>447</v>
      </c>
      <c r="H767" s="409" t="s">
        <v>2405</v>
      </c>
      <c r="I767" s="409" t="s">
        <v>2406</v>
      </c>
      <c r="J767" s="409" t="s">
        <v>1884</v>
      </c>
      <c r="K767" s="409" t="s">
        <v>1858</v>
      </c>
      <c r="L767" s="411">
        <v>52.679999999999993</v>
      </c>
      <c r="M767" s="411">
        <v>2</v>
      </c>
      <c r="N767" s="412">
        <v>105.35999999999999</v>
      </c>
    </row>
    <row r="768" spans="1:14" ht="14.4" customHeight="1" x14ac:dyDescent="0.3">
      <c r="A768" s="407" t="s">
        <v>700</v>
      </c>
      <c r="B768" s="408" t="s">
        <v>3462</v>
      </c>
      <c r="C768" s="409" t="s">
        <v>1994</v>
      </c>
      <c r="D768" s="410" t="s">
        <v>3482</v>
      </c>
      <c r="E768" s="409" t="s">
        <v>594</v>
      </c>
      <c r="F768" s="410" t="s">
        <v>3503</v>
      </c>
      <c r="G768" s="409" t="s">
        <v>447</v>
      </c>
      <c r="H768" s="409" t="s">
        <v>1863</v>
      </c>
      <c r="I768" s="409" t="s">
        <v>1864</v>
      </c>
      <c r="J768" s="409" t="s">
        <v>1865</v>
      </c>
      <c r="K768" s="409" t="s">
        <v>1866</v>
      </c>
      <c r="L768" s="411">
        <v>127.82999413945298</v>
      </c>
      <c r="M768" s="411">
        <v>1</v>
      </c>
      <c r="N768" s="412">
        <v>127.82999413945298</v>
      </c>
    </row>
    <row r="769" spans="1:14" ht="14.4" customHeight="1" x14ac:dyDescent="0.3">
      <c r="A769" s="407" t="s">
        <v>700</v>
      </c>
      <c r="B769" s="408" t="s">
        <v>3462</v>
      </c>
      <c r="C769" s="409" t="s">
        <v>1994</v>
      </c>
      <c r="D769" s="410" t="s">
        <v>3482</v>
      </c>
      <c r="E769" s="409" t="s">
        <v>594</v>
      </c>
      <c r="F769" s="410" t="s">
        <v>3503</v>
      </c>
      <c r="G769" s="409" t="s">
        <v>447</v>
      </c>
      <c r="H769" s="409" t="s">
        <v>1867</v>
      </c>
      <c r="I769" s="409" t="s">
        <v>1868</v>
      </c>
      <c r="J769" s="409" t="s">
        <v>1869</v>
      </c>
      <c r="K769" s="409" t="s">
        <v>1866</v>
      </c>
      <c r="L769" s="411">
        <v>54.88000000000001</v>
      </c>
      <c r="M769" s="411">
        <v>1</v>
      </c>
      <c r="N769" s="412">
        <v>54.88000000000001</v>
      </c>
    </row>
    <row r="770" spans="1:14" ht="14.4" customHeight="1" x14ac:dyDescent="0.3">
      <c r="A770" s="407" t="s">
        <v>700</v>
      </c>
      <c r="B770" s="408" t="s">
        <v>3462</v>
      </c>
      <c r="C770" s="409" t="s">
        <v>1994</v>
      </c>
      <c r="D770" s="410" t="s">
        <v>3482</v>
      </c>
      <c r="E770" s="409" t="s">
        <v>594</v>
      </c>
      <c r="F770" s="410" t="s">
        <v>3503</v>
      </c>
      <c r="G770" s="409" t="s">
        <v>447</v>
      </c>
      <c r="H770" s="409" t="s">
        <v>2407</v>
      </c>
      <c r="I770" s="409" t="s">
        <v>2408</v>
      </c>
      <c r="J770" s="409" t="s">
        <v>1911</v>
      </c>
      <c r="K770" s="409" t="s">
        <v>2409</v>
      </c>
      <c r="L770" s="411">
        <v>148.63618254658547</v>
      </c>
      <c r="M770" s="411">
        <v>3</v>
      </c>
      <c r="N770" s="412">
        <v>445.90854763975642</v>
      </c>
    </row>
    <row r="771" spans="1:14" ht="14.4" customHeight="1" x14ac:dyDescent="0.3">
      <c r="A771" s="407" t="s">
        <v>700</v>
      </c>
      <c r="B771" s="408" t="s">
        <v>3462</v>
      </c>
      <c r="C771" s="409" t="s">
        <v>1994</v>
      </c>
      <c r="D771" s="410" t="s">
        <v>3482</v>
      </c>
      <c r="E771" s="409" t="s">
        <v>594</v>
      </c>
      <c r="F771" s="410" t="s">
        <v>3503</v>
      </c>
      <c r="G771" s="409" t="s">
        <v>447</v>
      </c>
      <c r="H771" s="409" t="s">
        <v>2410</v>
      </c>
      <c r="I771" s="409" t="s">
        <v>2411</v>
      </c>
      <c r="J771" s="409" t="s">
        <v>2412</v>
      </c>
      <c r="K771" s="409" t="s">
        <v>1927</v>
      </c>
      <c r="L771" s="411">
        <v>2773.16</v>
      </c>
      <c r="M771" s="411">
        <v>2</v>
      </c>
      <c r="N771" s="412">
        <v>5546.32</v>
      </c>
    </row>
    <row r="772" spans="1:14" ht="14.4" customHeight="1" x14ac:dyDescent="0.3">
      <c r="A772" s="407" t="s">
        <v>700</v>
      </c>
      <c r="B772" s="408" t="s">
        <v>3462</v>
      </c>
      <c r="C772" s="409" t="s">
        <v>1994</v>
      </c>
      <c r="D772" s="410" t="s">
        <v>3482</v>
      </c>
      <c r="E772" s="409" t="s">
        <v>594</v>
      </c>
      <c r="F772" s="410" t="s">
        <v>3503</v>
      </c>
      <c r="G772" s="409" t="s">
        <v>447</v>
      </c>
      <c r="H772" s="409" t="s">
        <v>2413</v>
      </c>
      <c r="I772" s="409" t="s">
        <v>2414</v>
      </c>
      <c r="J772" s="409" t="s">
        <v>2415</v>
      </c>
      <c r="K772" s="409" t="s">
        <v>2416</v>
      </c>
      <c r="L772" s="411">
        <v>1528.0710466820738</v>
      </c>
      <c r="M772" s="411">
        <v>2</v>
      </c>
      <c r="N772" s="412">
        <v>3056.1420933641475</v>
      </c>
    </row>
    <row r="773" spans="1:14" ht="14.4" customHeight="1" x14ac:dyDescent="0.3">
      <c r="A773" s="407" t="s">
        <v>700</v>
      </c>
      <c r="B773" s="408" t="s">
        <v>3462</v>
      </c>
      <c r="C773" s="409" t="s">
        <v>1994</v>
      </c>
      <c r="D773" s="410" t="s">
        <v>3482</v>
      </c>
      <c r="E773" s="409" t="s">
        <v>594</v>
      </c>
      <c r="F773" s="410" t="s">
        <v>3503</v>
      </c>
      <c r="G773" s="409" t="s">
        <v>447</v>
      </c>
      <c r="H773" s="409" t="s">
        <v>2417</v>
      </c>
      <c r="I773" s="409" t="s">
        <v>2418</v>
      </c>
      <c r="J773" s="409" t="s">
        <v>1908</v>
      </c>
      <c r="K773" s="409" t="s">
        <v>1909</v>
      </c>
      <c r="L773" s="411">
        <v>517.50006943981521</v>
      </c>
      <c r="M773" s="411">
        <v>1.2</v>
      </c>
      <c r="N773" s="412">
        <v>621.00008332777816</v>
      </c>
    </row>
    <row r="774" spans="1:14" ht="14.4" customHeight="1" x14ac:dyDescent="0.3">
      <c r="A774" s="407" t="s">
        <v>700</v>
      </c>
      <c r="B774" s="408" t="s">
        <v>3462</v>
      </c>
      <c r="C774" s="409" t="s">
        <v>1994</v>
      </c>
      <c r="D774" s="410" t="s">
        <v>3482</v>
      </c>
      <c r="E774" s="409" t="s">
        <v>594</v>
      </c>
      <c r="F774" s="410" t="s">
        <v>3503</v>
      </c>
      <c r="G774" s="409" t="s">
        <v>447</v>
      </c>
      <c r="H774" s="409" t="s">
        <v>1878</v>
      </c>
      <c r="I774" s="409" t="s">
        <v>1879</v>
      </c>
      <c r="J774" s="409" t="s">
        <v>1880</v>
      </c>
      <c r="K774" s="409" t="s">
        <v>1881</v>
      </c>
      <c r="L774" s="411">
        <v>12522.480000000001</v>
      </c>
      <c r="M774" s="411">
        <v>2.6</v>
      </c>
      <c r="N774" s="412">
        <v>32558.448000000004</v>
      </c>
    </row>
    <row r="775" spans="1:14" ht="14.4" customHeight="1" x14ac:dyDescent="0.3">
      <c r="A775" s="407" t="s">
        <v>700</v>
      </c>
      <c r="B775" s="408" t="s">
        <v>3462</v>
      </c>
      <c r="C775" s="409" t="s">
        <v>1994</v>
      </c>
      <c r="D775" s="410" t="s">
        <v>3482</v>
      </c>
      <c r="E775" s="409" t="s">
        <v>594</v>
      </c>
      <c r="F775" s="410" t="s">
        <v>3503</v>
      </c>
      <c r="G775" s="409" t="s">
        <v>447</v>
      </c>
      <c r="H775" s="409" t="s">
        <v>1882</v>
      </c>
      <c r="I775" s="409" t="s">
        <v>1883</v>
      </c>
      <c r="J775" s="409" t="s">
        <v>1884</v>
      </c>
      <c r="K775" s="409" t="s">
        <v>1885</v>
      </c>
      <c r="L775" s="411">
        <v>235.30931403540239</v>
      </c>
      <c r="M775" s="411">
        <v>6</v>
      </c>
      <c r="N775" s="412">
        <v>1411.8558842124144</v>
      </c>
    </row>
    <row r="776" spans="1:14" ht="14.4" customHeight="1" x14ac:dyDescent="0.3">
      <c r="A776" s="407" t="s">
        <v>700</v>
      </c>
      <c r="B776" s="408" t="s">
        <v>3462</v>
      </c>
      <c r="C776" s="409" t="s">
        <v>1994</v>
      </c>
      <c r="D776" s="410" t="s">
        <v>3482</v>
      </c>
      <c r="E776" s="409" t="s">
        <v>594</v>
      </c>
      <c r="F776" s="410" t="s">
        <v>3503</v>
      </c>
      <c r="G776" s="409" t="s">
        <v>447</v>
      </c>
      <c r="H776" s="409" t="s">
        <v>2419</v>
      </c>
      <c r="I776" s="409" t="s">
        <v>2419</v>
      </c>
      <c r="J776" s="409" t="s">
        <v>2420</v>
      </c>
      <c r="K776" s="409" t="s">
        <v>1840</v>
      </c>
      <c r="L776" s="411">
        <v>937.96917682419746</v>
      </c>
      <c r="M776" s="411">
        <v>6</v>
      </c>
      <c r="N776" s="412">
        <v>5627.815060945185</v>
      </c>
    </row>
    <row r="777" spans="1:14" ht="14.4" customHeight="1" x14ac:dyDescent="0.3">
      <c r="A777" s="407" t="s">
        <v>700</v>
      </c>
      <c r="B777" s="408" t="s">
        <v>3462</v>
      </c>
      <c r="C777" s="409" t="s">
        <v>1994</v>
      </c>
      <c r="D777" s="410" t="s">
        <v>3482</v>
      </c>
      <c r="E777" s="409" t="s">
        <v>594</v>
      </c>
      <c r="F777" s="410" t="s">
        <v>3503</v>
      </c>
      <c r="G777" s="409" t="s">
        <v>447</v>
      </c>
      <c r="H777" s="409" t="s">
        <v>1907</v>
      </c>
      <c r="I777" s="409" t="s">
        <v>1907</v>
      </c>
      <c r="J777" s="409" t="s">
        <v>1908</v>
      </c>
      <c r="K777" s="409" t="s">
        <v>1909</v>
      </c>
      <c r="L777" s="411">
        <v>313.49988865239504</v>
      </c>
      <c r="M777" s="411">
        <v>7.6000000000000005</v>
      </c>
      <c r="N777" s="412">
        <v>2382.5991537582026</v>
      </c>
    </row>
    <row r="778" spans="1:14" ht="14.4" customHeight="1" x14ac:dyDescent="0.3">
      <c r="A778" s="407" t="s">
        <v>700</v>
      </c>
      <c r="B778" s="408" t="s">
        <v>3462</v>
      </c>
      <c r="C778" s="409" t="s">
        <v>1994</v>
      </c>
      <c r="D778" s="410" t="s">
        <v>3482</v>
      </c>
      <c r="E778" s="409" t="s">
        <v>594</v>
      </c>
      <c r="F778" s="410" t="s">
        <v>3503</v>
      </c>
      <c r="G778" s="409" t="s">
        <v>447</v>
      </c>
      <c r="H778" s="409" t="s">
        <v>1912</v>
      </c>
      <c r="I778" s="409" t="s">
        <v>1912</v>
      </c>
      <c r="J778" s="409" t="s">
        <v>1913</v>
      </c>
      <c r="K778" s="409" t="s">
        <v>1840</v>
      </c>
      <c r="L778" s="411">
        <v>169.79000000000002</v>
      </c>
      <c r="M778" s="411">
        <v>3.2</v>
      </c>
      <c r="N778" s="412">
        <v>543.32800000000009</v>
      </c>
    </row>
    <row r="779" spans="1:14" ht="14.4" customHeight="1" x14ac:dyDescent="0.3">
      <c r="A779" s="407" t="s">
        <v>700</v>
      </c>
      <c r="B779" s="408" t="s">
        <v>3462</v>
      </c>
      <c r="C779" s="409" t="s">
        <v>1994</v>
      </c>
      <c r="D779" s="410" t="s">
        <v>3482</v>
      </c>
      <c r="E779" s="409" t="s">
        <v>594</v>
      </c>
      <c r="F779" s="410" t="s">
        <v>3503</v>
      </c>
      <c r="G779" s="409" t="s">
        <v>447</v>
      </c>
      <c r="H779" s="409" t="s">
        <v>2421</v>
      </c>
      <c r="I779" s="409" t="s">
        <v>2421</v>
      </c>
      <c r="J779" s="409" t="s">
        <v>2422</v>
      </c>
      <c r="K779" s="409" t="s">
        <v>2423</v>
      </c>
      <c r="L779" s="411">
        <v>754.26754098360664</v>
      </c>
      <c r="M779" s="411">
        <v>6.1</v>
      </c>
      <c r="N779" s="412">
        <v>4601.0320000000002</v>
      </c>
    </row>
    <row r="780" spans="1:14" ht="14.4" customHeight="1" x14ac:dyDescent="0.3">
      <c r="A780" s="407" t="s">
        <v>700</v>
      </c>
      <c r="B780" s="408" t="s">
        <v>3462</v>
      </c>
      <c r="C780" s="409" t="s">
        <v>1994</v>
      </c>
      <c r="D780" s="410" t="s">
        <v>3482</v>
      </c>
      <c r="E780" s="409" t="s">
        <v>594</v>
      </c>
      <c r="F780" s="410" t="s">
        <v>3503</v>
      </c>
      <c r="G780" s="409" t="s">
        <v>606</v>
      </c>
      <c r="H780" s="409" t="s">
        <v>1914</v>
      </c>
      <c r="I780" s="409" t="s">
        <v>1914</v>
      </c>
      <c r="J780" s="409" t="s">
        <v>1915</v>
      </c>
      <c r="K780" s="409" t="s">
        <v>1916</v>
      </c>
      <c r="L780" s="411">
        <v>68.199140612624021</v>
      </c>
      <c r="M780" s="411">
        <v>4</v>
      </c>
      <c r="N780" s="412">
        <v>272.79656245049608</v>
      </c>
    </row>
    <row r="781" spans="1:14" ht="14.4" customHeight="1" x14ac:dyDescent="0.3">
      <c r="A781" s="407" t="s">
        <v>700</v>
      </c>
      <c r="B781" s="408" t="s">
        <v>3462</v>
      </c>
      <c r="C781" s="409" t="s">
        <v>1994</v>
      </c>
      <c r="D781" s="410" t="s">
        <v>3482</v>
      </c>
      <c r="E781" s="409" t="s">
        <v>594</v>
      </c>
      <c r="F781" s="410" t="s">
        <v>3503</v>
      </c>
      <c r="G781" s="409" t="s">
        <v>606</v>
      </c>
      <c r="H781" s="409" t="s">
        <v>1921</v>
      </c>
      <c r="I781" s="409" t="s">
        <v>1922</v>
      </c>
      <c r="J781" s="409" t="s">
        <v>1861</v>
      </c>
      <c r="K781" s="409" t="s">
        <v>1923</v>
      </c>
      <c r="L781" s="411">
        <v>21.475669367254536</v>
      </c>
      <c r="M781" s="411">
        <v>556</v>
      </c>
      <c r="N781" s="412">
        <v>11940.472168193523</v>
      </c>
    </row>
    <row r="782" spans="1:14" ht="14.4" customHeight="1" x14ac:dyDescent="0.3">
      <c r="A782" s="407" t="s">
        <v>700</v>
      </c>
      <c r="B782" s="408" t="s">
        <v>3462</v>
      </c>
      <c r="C782" s="409" t="s">
        <v>1994</v>
      </c>
      <c r="D782" s="410" t="s">
        <v>3482</v>
      </c>
      <c r="E782" s="409" t="s">
        <v>594</v>
      </c>
      <c r="F782" s="410" t="s">
        <v>3503</v>
      </c>
      <c r="G782" s="409" t="s">
        <v>606</v>
      </c>
      <c r="H782" s="409" t="s">
        <v>2424</v>
      </c>
      <c r="I782" s="409" t="s">
        <v>2425</v>
      </c>
      <c r="J782" s="409" t="s">
        <v>2426</v>
      </c>
      <c r="K782" s="409" t="s">
        <v>2427</v>
      </c>
      <c r="L782" s="411">
        <v>598.84184268661068</v>
      </c>
      <c r="M782" s="411">
        <v>5.2</v>
      </c>
      <c r="N782" s="412">
        <v>3113.9775819703755</v>
      </c>
    </row>
    <row r="783" spans="1:14" ht="14.4" customHeight="1" x14ac:dyDescent="0.3">
      <c r="A783" s="407" t="s">
        <v>700</v>
      </c>
      <c r="B783" s="408" t="s">
        <v>3462</v>
      </c>
      <c r="C783" s="409" t="s">
        <v>1994</v>
      </c>
      <c r="D783" s="410" t="s">
        <v>3482</v>
      </c>
      <c r="E783" s="409" t="s">
        <v>594</v>
      </c>
      <c r="F783" s="410" t="s">
        <v>3503</v>
      </c>
      <c r="G783" s="409" t="s">
        <v>606</v>
      </c>
      <c r="H783" s="409" t="s">
        <v>1924</v>
      </c>
      <c r="I783" s="409" t="s">
        <v>1925</v>
      </c>
      <c r="J783" s="409" t="s">
        <v>1926</v>
      </c>
      <c r="K783" s="409" t="s">
        <v>1927</v>
      </c>
      <c r="L783" s="411">
        <v>148.4754901928668</v>
      </c>
      <c r="M783" s="411">
        <v>33.600000000000037</v>
      </c>
      <c r="N783" s="412">
        <v>4988.7764704803303</v>
      </c>
    </row>
    <row r="784" spans="1:14" ht="14.4" customHeight="1" x14ac:dyDescent="0.3">
      <c r="A784" s="407" t="s">
        <v>700</v>
      </c>
      <c r="B784" s="408" t="s">
        <v>3462</v>
      </c>
      <c r="C784" s="409" t="s">
        <v>1994</v>
      </c>
      <c r="D784" s="410" t="s">
        <v>3482</v>
      </c>
      <c r="E784" s="409" t="s">
        <v>594</v>
      </c>
      <c r="F784" s="410" t="s">
        <v>3503</v>
      </c>
      <c r="G784" s="409" t="s">
        <v>606</v>
      </c>
      <c r="H784" s="409" t="s">
        <v>1928</v>
      </c>
      <c r="I784" s="409" t="s">
        <v>1929</v>
      </c>
      <c r="J784" s="409" t="s">
        <v>1930</v>
      </c>
      <c r="K784" s="409" t="s">
        <v>1931</v>
      </c>
      <c r="L784" s="411">
        <v>234.26648211884429</v>
      </c>
      <c r="M784" s="411">
        <v>29</v>
      </c>
      <c r="N784" s="412">
        <v>6793.7279814464846</v>
      </c>
    </row>
    <row r="785" spans="1:14" ht="14.4" customHeight="1" x14ac:dyDescent="0.3">
      <c r="A785" s="407" t="s">
        <v>700</v>
      </c>
      <c r="B785" s="408" t="s">
        <v>3462</v>
      </c>
      <c r="C785" s="409" t="s">
        <v>1994</v>
      </c>
      <c r="D785" s="410" t="s">
        <v>3482</v>
      </c>
      <c r="E785" s="409" t="s">
        <v>594</v>
      </c>
      <c r="F785" s="410" t="s">
        <v>3503</v>
      </c>
      <c r="G785" s="409" t="s">
        <v>606</v>
      </c>
      <c r="H785" s="409" t="s">
        <v>1932</v>
      </c>
      <c r="I785" s="409" t="s">
        <v>1933</v>
      </c>
      <c r="J785" s="409" t="s">
        <v>1934</v>
      </c>
      <c r="K785" s="409" t="s">
        <v>1935</v>
      </c>
      <c r="L785" s="411">
        <v>77.340002313979909</v>
      </c>
      <c r="M785" s="411">
        <v>25</v>
      </c>
      <c r="N785" s="412">
        <v>1933.5000578494976</v>
      </c>
    </row>
    <row r="786" spans="1:14" ht="14.4" customHeight="1" x14ac:dyDescent="0.3">
      <c r="A786" s="407" t="s">
        <v>700</v>
      </c>
      <c r="B786" s="408" t="s">
        <v>3462</v>
      </c>
      <c r="C786" s="409" t="s">
        <v>1994</v>
      </c>
      <c r="D786" s="410" t="s">
        <v>3482</v>
      </c>
      <c r="E786" s="409" t="s">
        <v>594</v>
      </c>
      <c r="F786" s="410" t="s">
        <v>3503</v>
      </c>
      <c r="G786" s="409" t="s">
        <v>606</v>
      </c>
      <c r="H786" s="409" t="s">
        <v>2428</v>
      </c>
      <c r="I786" s="409" t="s">
        <v>2429</v>
      </c>
      <c r="J786" s="409" t="s">
        <v>2430</v>
      </c>
      <c r="K786" s="409" t="s">
        <v>1833</v>
      </c>
      <c r="L786" s="411">
        <v>43.294446519282609</v>
      </c>
      <c r="M786" s="411">
        <v>32</v>
      </c>
      <c r="N786" s="412">
        <v>1385.4222886170435</v>
      </c>
    </row>
    <row r="787" spans="1:14" ht="14.4" customHeight="1" x14ac:dyDescent="0.3">
      <c r="A787" s="407" t="s">
        <v>700</v>
      </c>
      <c r="B787" s="408" t="s">
        <v>3462</v>
      </c>
      <c r="C787" s="409" t="s">
        <v>1994</v>
      </c>
      <c r="D787" s="410" t="s">
        <v>3482</v>
      </c>
      <c r="E787" s="409" t="s">
        <v>594</v>
      </c>
      <c r="F787" s="410" t="s">
        <v>3503</v>
      </c>
      <c r="G787" s="409" t="s">
        <v>606</v>
      </c>
      <c r="H787" s="409" t="s">
        <v>2431</v>
      </c>
      <c r="I787" s="409" t="s">
        <v>2432</v>
      </c>
      <c r="J787" s="409" t="s">
        <v>2433</v>
      </c>
      <c r="K787" s="409" t="s">
        <v>2434</v>
      </c>
      <c r="L787" s="411">
        <v>60.02999999999998</v>
      </c>
      <c r="M787" s="411">
        <v>1</v>
      </c>
      <c r="N787" s="412">
        <v>60.02999999999998</v>
      </c>
    </row>
    <row r="788" spans="1:14" ht="14.4" customHeight="1" x14ac:dyDescent="0.3">
      <c r="A788" s="407" t="s">
        <v>700</v>
      </c>
      <c r="B788" s="408" t="s">
        <v>3462</v>
      </c>
      <c r="C788" s="409" t="s">
        <v>1994</v>
      </c>
      <c r="D788" s="410" t="s">
        <v>3482</v>
      </c>
      <c r="E788" s="409" t="s">
        <v>594</v>
      </c>
      <c r="F788" s="410" t="s">
        <v>3503</v>
      </c>
      <c r="G788" s="409" t="s">
        <v>606</v>
      </c>
      <c r="H788" s="409" t="s">
        <v>2435</v>
      </c>
      <c r="I788" s="409" t="s">
        <v>2436</v>
      </c>
      <c r="J788" s="409" t="s">
        <v>2437</v>
      </c>
      <c r="K788" s="409" t="s">
        <v>2438</v>
      </c>
      <c r="L788" s="411">
        <v>77.262730266877753</v>
      </c>
      <c r="M788" s="411">
        <v>13</v>
      </c>
      <c r="N788" s="412">
        <v>1004.4154934694108</v>
      </c>
    </row>
    <row r="789" spans="1:14" ht="14.4" customHeight="1" x14ac:dyDescent="0.3">
      <c r="A789" s="407" t="s">
        <v>700</v>
      </c>
      <c r="B789" s="408" t="s">
        <v>3462</v>
      </c>
      <c r="C789" s="409" t="s">
        <v>1994</v>
      </c>
      <c r="D789" s="410" t="s">
        <v>3482</v>
      </c>
      <c r="E789" s="409" t="s">
        <v>594</v>
      </c>
      <c r="F789" s="410" t="s">
        <v>3503</v>
      </c>
      <c r="G789" s="409" t="s">
        <v>606</v>
      </c>
      <c r="H789" s="409" t="s">
        <v>1943</v>
      </c>
      <c r="I789" s="409" t="s">
        <v>1944</v>
      </c>
      <c r="J789" s="409" t="s">
        <v>1945</v>
      </c>
      <c r="K789" s="409" t="s">
        <v>1946</v>
      </c>
      <c r="L789" s="411">
        <v>772.07584568446509</v>
      </c>
      <c r="M789" s="411">
        <v>11</v>
      </c>
      <c r="N789" s="412">
        <v>8492.834302529116</v>
      </c>
    </row>
    <row r="790" spans="1:14" ht="14.4" customHeight="1" x14ac:dyDescent="0.3">
      <c r="A790" s="407" t="s">
        <v>700</v>
      </c>
      <c r="B790" s="408" t="s">
        <v>3462</v>
      </c>
      <c r="C790" s="409" t="s">
        <v>1994</v>
      </c>
      <c r="D790" s="410" t="s">
        <v>3482</v>
      </c>
      <c r="E790" s="409" t="s">
        <v>594</v>
      </c>
      <c r="F790" s="410" t="s">
        <v>3503</v>
      </c>
      <c r="G790" s="409" t="s">
        <v>606</v>
      </c>
      <c r="H790" s="409" t="s">
        <v>1947</v>
      </c>
      <c r="I790" s="409" t="s">
        <v>1947</v>
      </c>
      <c r="J790" s="409" t="s">
        <v>1948</v>
      </c>
      <c r="K790" s="409" t="s">
        <v>1949</v>
      </c>
      <c r="L790" s="411">
        <v>462</v>
      </c>
      <c r="M790" s="411">
        <v>17</v>
      </c>
      <c r="N790" s="412">
        <v>7854</v>
      </c>
    </row>
    <row r="791" spans="1:14" ht="14.4" customHeight="1" x14ac:dyDescent="0.3">
      <c r="A791" s="407" t="s">
        <v>700</v>
      </c>
      <c r="B791" s="408" t="s">
        <v>3462</v>
      </c>
      <c r="C791" s="409" t="s">
        <v>1994</v>
      </c>
      <c r="D791" s="410" t="s">
        <v>3482</v>
      </c>
      <c r="E791" s="409" t="s">
        <v>594</v>
      </c>
      <c r="F791" s="410" t="s">
        <v>3503</v>
      </c>
      <c r="G791" s="409" t="s">
        <v>606</v>
      </c>
      <c r="H791" s="409" t="s">
        <v>2439</v>
      </c>
      <c r="I791" s="409" t="s">
        <v>2439</v>
      </c>
      <c r="J791" s="409" t="s">
        <v>2440</v>
      </c>
      <c r="K791" s="409" t="s">
        <v>2216</v>
      </c>
      <c r="L791" s="411">
        <v>29.940000000000005</v>
      </c>
      <c r="M791" s="411">
        <v>65</v>
      </c>
      <c r="N791" s="412">
        <v>1946.1000000000004</v>
      </c>
    </row>
    <row r="792" spans="1:14" ht="14.4" customHeight="1" x14ac:dyDescent="0.3">
      <c r="A792" s="407" t="s">
        <v>700</v>
      </c>
      <c r="B792" s="408" t="s">
        <v>3462</v>
      </c>
      <c r="C792" s="409" t="s">
        <v>1994</v>
      </c>
      <c r="D792" s="410" t="s">
        <v>3482</v>
      </c>
      <c r="E792" s="409" t="s">
        <v>594</v>
      </c>
      <c r="F792" s="410" t="s">
        <v>3503</v>
      </c>
      <c r="G792" s="409" t="s">
        <v>606</v>
      </c>
      <c r="H792" s="409" t="s">
        <v>2441</v>
      </c>
      <c r="I792" s="409" t="s">
        <v>2441</v>
      </c>
      <c r="J792" s="409" t="s">
        <v>2442</v>
      </c>
      <c r="K792" s="409" t="s">
        <v>2443</v>
      </c>
      <c r="L792" s="411">
        <v>2530</v>
      </c>
      <c r="M792" s="411">
        <v>3.6</v>
      </c>
      <c r="N792" s="412">
        <v>9108</v>
      </c>
    </row>
    <row r="793" spans="1:14" ht="14.4" customHeight="1" x14ac:dyDescent="0.3">
      <c r="A793" s="407" t="s">
        <v>700</v>
      </c>
      <c r="B793" s="408" t="s">
        <v>3462</v>
      </c>
      <c r="C793" s="409" t="s">
        <v>1994</v>
      </c>
      <c r="D793" s="410" t="s">
        <v>3482</v>
      </c>
      <c r="E793" s="409" t="s">
        <v>594</v>
      </c>
      <c r="F793" s="410" t="s">
        <v>3503</v>
      </c>
      <c r="G793" s="409" t="s">
        <v>606</v>
      </c>
      <c r="H793" s="409" t="s">
        <v>1950</v>
      </c>
      <c r="I793" s="409" t="s">
        <v>1950</v>
      </c>
      <c r="J793" s="409" t="s">
        <v>1951</v>
      </c>
      <c r="K793" s="409" t="s">
        <v>1952</v>
      </c>
      <c r="L793" s="411">
        <v>142.32988198103263</v>
      </c>
      <c r="M793" s="411">
        <v>73</v>
      </c>
      <c r="N793" s="412">
        <v>10390.081384615381</v>
      </c>
    </row>
    <row r="794" spans="1:14" ht="14.4" customHeight="1" x14ac:dyDescent="0.3">
      <c r="A794" s="407" t="s">
        <v>700</v>
      </c>
      <c r="B794" s="408" t="s">
        <v>3462</v>
      </c>
      <c r="C794" s="409" t="s">
        <v>1994</v>
      </c>
      <c r="D794" s="410" t="s">
        <v>3482</v>
      </c>
      <c r="E794" s="409" t="s">
        <v>594</v>
      </c>
      <c r="F794" s="410" t="s">
        <v>3503</v>
      </c>
      <c r="G794" s="409" t="s">
        <v>606</v>
      </c>
      <c r="H794" s="409" t="s">
        <v>1955</v>
      </c>
      <c r="I794" s="409" t="s">
        <v>1955</v>
      </c>
      <c r="J794" s="409" t="s">
        <v>1956</v>
      </c>
      <c r="K794" s="409" t="s">
        <v>1957</v>
      </c>
      <c r="L794" s="411">
        <v>190.34789473684208</v>
      </c>
      <c r="M794" s="411">
        <v>3.8000000000000003</v>
      </c>
      <c r="N794" s="412">
        <v>723.322</v>
      </c>
    </row>
    <row r="795" spans="1:14" ht="14.4" customHeight="1" x14ac:dyDescent="0.3">
      <c r="A795" s="407" t="s">
        <v>700</v>
      </c>
      <c r="B795" s="408" t="s">
        <v>3462</v>
      </c>
      <c r="C795" s="409" t="s">
        <v>1994</v>
      </c>
      <c r="D795" s="410" t="s">
        <v>3482</v>
      </c>
      <c r="E795" s="409" t="s">
        <v>594</v>
      </c>
      <c r="F795" s="410" t="s">
        <v>3503</v>
      </c>
      <c r="G795" s="409" t="s">
        <v>606</v>
      </c>
      <c r="H795" s="409" t="s">
        <v>1958</v>
      </c>
      <c r="I795" s="409" t="s">
        <v>1958</v>
      </c>
      <c r="J795" s="409" t="s">
        <v>1959</v>
      </c>
      <c r="K795" s="409" t="s">
        <v>1952</v>
      </c>
      <c r="L795" s="411">
        <v>34.659999999999997</v>
      </c>
      <c r="M795" s="411">
        <v>22</v>
      </c>
      <c r="N795" s="412">
        <v>762.52</v>
      </c>
    </row>
    <row r="796" spans="1:14" ht="14.4" customHeight="1" x14ac:dyDescent="0.3">
      <c r="A796" s="407" t="s">
        <v>700</v>
      </c>
      <c r="B796" s="408" t="s">
        <v>3462</v>
      </c>
      <c r="C796" s="409" t="s">
        <v>1994</v>
      </c>
      <c r="D796" s="410" t="s">
        <v>3482</v>
      </c>
      <c r="E796" s="409" t="s">
        <v>594</v>
      </c>
      <c r="F796" s="410" t="s">
        <v>3503</v>
      </c>
      <c r="G796" s="409" t="s">
        <v>606</v>
      </c>
      <c r="H796" s="409" t="s">
        <v>1960</v>
      </c>
      <c r="I796" s="409" t="s">
        <v>1960</v>
      </c>
      <c r="J796" s="409" t="s">
        <v>1961</v>
      </c>
      <c r="K796" s="409" t="s">
        <v>1962</v>
      </c>
      <c r="L796" s="411">
        <v>55.18973518850126</v>
      </c>
      <c r="M796" s="411">
        <v>42</v>
      </c>
      <c r="N796" s="412">
        <v>2317.9688779170529</v>
      </c>
    </row>
    <row r="797" spans="1:14" ht="14.4" customHeight="1" x14ac:dyDescent="0.3">
      <c r="A797" s="407" t="s">
        <v>700</v>
      </c>
      <c r="B797" s="408" t="s">
        <v>3462</v>
      </c>
      <c r="C797" s="409" t="s">
        <v>1994</v>
      </c>
      <c r="D797" s="410" t="s">
        <v>3482</v>
      </c>
      <c r="E797" s="409" t="s">
        <v>1970</v>
      </c>
      <c r="F797" s="410" t="s">
        <v>3506</v>
      </c>
      <c r="G797" s="409"/>
      <c r="H797" s="409" t="s">
        <v>2444</v>
      </c>
      <c r="I797" s="409" t="s">
        <v>2445</v>
      </c>
      <c r="J797" s="409" t="s">
        <v>2446</v>
      </c>
      <c r="K797" s="409"/>
      <c r="L797" s="411">
        <v>30.22</v>
      </c>
      <c r="M797" s="411">
        <v>24</v>
      </c>
      <c r="N797" s="412">
        <v>725.28</v>
      </c>
    </row>
    <row r="798" spans="1:14" ht="14.4" customHeight="1" x14ac:dyDescent="0.3">
      <c r="A798" s="407" t="s">
        <v>700</v>
      </c>
      <c r="B798" s="408" t="s">
        <v>3462</v>
      </c>
      <c r="C798" s="409" t="s">
        <v>1994</v>
      </c>
      <c r="D798" s="410" t="s">
        <v>3482</v>
      </c>
      <c r="E798" s="409" t="s">
        <v>1970</v>
      </c>
      <c r="F798" s="410" t="s">
        <v>3506</v>
      </c>
      <c r="G798" s="409" t="s">
        <v>447</v>
      </c>
      <c r="H798" s="409" t="s">
        <v>2447</v>
      </c>
      <c r="I798" s="409" t="s">
        <v>2448</v>
      </c>
      <c r="J798" s="409" t="s">
        <v>2449</v>
      </c>
      <c r="K798" s="409" t="s">
        <v>2450</v>
      </c>
      <c r="L798" s="411">
        <v>99.209724080389648</v>
      </c>
      <c r="M798" s="411">
        <v>2</v>
      </c>
      <c r="N798" s="412">
        <v>198.4194481607793</v>
      </c>
    </row>
    <row r="799" spans="1:14" ht="14.4" customHeight="1" x14ac:dyDescent="0.3">
      <c r="A799" s="407" t="s">
        <v>700</v>
      </c>
      <c r="B799" s="408" t="s">
        <v>3462</v>
      </c>
      <c r="C799" s="409" t="s">
        <v>1994</v>
      </c>
      <c r="D799" s="410" t="s">
        <v>3482</v>
      </c>
      <c r="E799" s="409" t="s">
        <v>1970</v>
      </c>
      <c r="F799" s="410" t="s">
        <v>3506</v>
      </c>
      <c r="G799" s="409" t="s">
        <v>447</v>
      </c>
      <c r="H799" s="409" t="s">
        <v>1975</v>
      </c>
      <c r="I799" s="409" t="s">
        <v>1976</v>
      </c>
      <c r="J799" s="409" t="s">
        <v>1977</v>
      </c>
      <c r="K799" s="409" t="s">
        <v>1978</v>
      </c>
      <c r="L799" s="411">
        <v>1834.9100000000008</v>
      </c>
      <c r="M799" s="411">
        <v>1</v>
      </c>
      <c r="N799" s="412">
        <v>1834.9100000000008</v>
      </c>
    </row>
    <row r="800" spans="1:14" ht="14.4" customHeight="1" x14ac:dyDescent="0.3">
      <c r="A800" s="407" t="s">
        <v>700</v>
      </c>
      <c r="B800" s="408" t="s">
        <v>3462</v>
      </c>
      <c r="C800" s="409" t="s">
        <v>1994</v>
      </c>
      <c r="D800" s="410" t="s">
        <v>3482</v>
      </c>
      <c r="E800" s="409" t="s">
        <v>1970</v>
      </c>
      <c r="F800" s="410" t="s">
        <v>3506</v>
      </c>
      <c r="G800" s="409" t="s">
        <v>447</v>
      </c>
      <c r="H800" s="409" t="s">
        <v>2451</v>
      </c>
      <c r="I800" s="409" t="s">
        <v>2452</v>
      </c>
      <c r="J800" s="409" t="s">
        <v>2453</v>
      </c>
      <c r="K800" s="409" t="s">
        <v>2454</v>
      </c>
      <c r="L800" s="411">
        <v>145.93462405375305</v>
      </c>
      <c r="M800" s="411">
        <v>2</v>
      </c>
      <c r="N800" s="412">
        <v>291.86924810750611</v>
      </c>
    </row>
    <row r="801" spans="1:14" ht="14.4" customHeight="1" x14ac:dyDescent="0.3">
      <c r="A801" s="407" t="s">
        <v>700</v>
      </c>
      <c r="B801" s="408" t="s">
        <v>3462</v>
      </c>
      <c r="C801" s="409" t="s">
        <v>1994</v>
      </c>
      <c r="D801" s="410" t="s">
        <v>3482</v>
      </c>
      <c r="E801" s="409" t="s">
        <v>1970</v>
      </c>
      <c r="F801" s="410" t="s">
        <v>3506</v>
      </c>
      <c r="G801" s="409" t="s">
        <v>606</v>
      </c>
      <c r="H801" s="409" t="s">
        <v>2455</v>
      </c>
      <c r="I801" s="409" t="s">
        <v>2455</v>
      </c>
      <c r="J801" s="409" t="s">
        <v>2456</v>
      </c>
      <c r="K801" s="409" t="s">
        <v>2457</v>
      </c>
      <c r="L801" s="411">
        <v>159.50000000000006</v>
      </c>
      <c r="M801" s="411">
        <v>8.3999999999999986</v>
      </c>
      <c r="N801" s="412">
        <v>1339.8000000000002</v>
      </c>
    </row>
    <row r="802" spans="1:14" ht="14.4" customHeight="1" x14ac:dyDescent="0.3">
      <c r="A802" s="407" t="s">
        <v>700</v>
      </c>
      <c r="B802" s="408" t="s">
        <v>3462</v>
      </c>
      <c r="C802" s="409" t="s">
        <v>1994</v>
      </c>
      <c r="D802" s="410" t="s">
        <v>3482</v>
      </c>
      <c r="E802" s="409" t="s">
        <v>2458</v>
      </c>
      <c r="F802" s="410" t="s">
        <v>3507</v>
      </c>
      <c r="G802" s="409"/>
      <c r="H802" s="409"/>
      <c r="I802" s="409" t="s">
        <v>2459</v>
      </c>
      <c r="J802" s="409" t="s">
        <v>2460</v>
      </c>
      <c r="K802" s="409"/>
      <c r="L802" s="411">
        <v>1363.8328571428569</v>
      </c>
      <c r="M802" s="411">
        <v>35</v>
      </c>
      <c r="N802" s="412">
        <v>47734.149999999994</v>
      </c>
    </row>
    <row r="803" spans="1:14" ht="14.4" customHeight="1" x14ac:dyDescent="0.3">
      <c r="A803" s="407" t="s">
        <v>700</v>
      </c>
      <c r="B803" s="408" t="s">
        <v>3462</v>
      </c>
      <c r="C803" s="409" t="s">
        <v>1994</v>
      </c>
      <c r="D803" s="410" t="s">
        <v>3482</v>
      </c>
      <c r="E803" s="409" t="s">
        <v>2458</v>
      </c>
      <c r="F803" s="410" t="s">
        <v>3507</v>
      </c>
      <c r="G803" s="409"/>
      <c r="H803" s="409"/>
      <c r="I803" s="409" t="s">
        <v>2461</v>
      </c>
      <c r="J803" s="409" t="s">
        <v>2462</v>
      </c>
      <c r="K803" s="409"/>
      <c r="L803" s="411">
        <v>2193.75</v>
      </c>
      <c r="M803" s="411">
        <v>8</v>
      </c>
      <c r="N803" s="412">
        <v>17550</v>
      </c>
    </row>
    <row r="804" spans="1:14" ht="14.4" customHeight="1" x14ac:dyDescent="0.3">
      <c r="A804" s="407" t="s">
        <v>700</v>
      </c>
      <c r="B804" s="408" t="s">
        <v>3462</v>
      </c>
      <c r="C804" s="409" t="s">
        <v>1994</v>
      </c>
      <c r="D804" s="410" t="s">
        <v>3482</v>
      </c>
      <c r="E804" s="409" t="s">
        <v>2458</v>
      </c>
      <c r="F804" s="410" t="s">
        <v>3507</v>
      </c>
      <c r="G804" s="409"/>
      <c r="H804" s="409"/>
      <c r="I804" s="409" t="s">
        <v>2463</v>
      </c>
      <c r="J804" s="409" t="s">
        <v>2464</v>
      </c>
      <c r="K804" s="409"/>
      <c r="L804" s="411">
        <v>8234.6</v>
      </c>
      <c r="M804" s="411">
        <v>18</v>
      </c>
      <c r="N804" s="412">
        <v>148222.80000000002</v>
      </c>
    </row>
    <row r="805" spans="1:14" ht="14.4" customHeight="1" x14ac:dyDescent="0.3">
      <c r="A805" s="407" t="s">
        <v>700</v>
      </c>
      <c r="B805" s="408" t="s">
        <v>3462</v>
      </c>
      <c r="C805" s="409" t="s">
        <v>1994</v>
      </c>
      <c r="D805" s="410" t="s">
        <v>3482</v>
      </c>
      <c r="E805" s="409" t="s">
        <v>2458</v>
      </c>
      <c r="F805" s="410" t="s">
        <v>3507</v>
      </c>
      <c r="G805" s="409"/>
      <c r="H805" s="409"/>
      <c r="I805" s="409" t="s">
        <v>2465</v>
      </c>
      <c r="J805" s="409" t="s">
        <v>2466</v>
      </c>
      <c r="K805" s="409"/>
      <c r="L805" s="411">
        <v>2145</v>
      </c>
      <c r="M805" s="411">
        <v>1</v>
      </c>
      <c r="N805" s="412">
        <v>2145</v>
      </c>
    </row>
    <row r="806" spans="1:14" ht="14.4" customHeight="1" x14ac:dyDescent="0.3">
      <c r="A806" s="407" t="s">
        <v>700</v>
      </c>
      <c r="B806" s="408" t="s">
        <v>3462</v>
      </c>
      <c r="C806" s="409" t="s">
        <v>1994</v>
      </c>
      <c r="D806" s="410" t="s">
        <v>3482</v>
      </c>
      <c r="E806" s="409" t="s">
        <v>2458</v>
      </c>
      <c r="F806" s="410" t="s">
        <v>3507</v>
      </c>
      <c r="G806" s="409"/>
      <c r="H806" s="409"/>
      <c r="I806" s="409" t="s">
        <v>2467</v>
      </c>
      <c r="J806" s="409" t="s">
        <v>2468</v>
      </c>
      <c r="K806" s="409"/>
      <c r="L806" s="411">
        <v>4239.3857142857141</v>
      </c>
      <c r="M806" s="411">
        <v>7</v>
      </c>
      <c r="N806" s="412">
        <v>29675.7</v>
      </c>
    </row>
    <row r="807" spans="1:14" ht="14.4" customHeight="1" x14ac:dyDescent="0.3">
      <c r="A807" s="407" t="s">
        <v>700</v>
      </c>
      <c r="B807" s="408" t="s">
        <v>3462</v>
      </c>
      <c r="C807" s="409" t="s">
        <v>1994</v>
      </c>
      <c r="D807" s="410" t="s">
        <v>3482</v>
      </c>
      <c r="E807" s="409" t="s">
        <v>2458</v>
      </c>
      <c r="F807" s="410" t="s">
        <v>3507</v>
      </c>
      <c r="G807" s="409"/>
      <c r="H807" s="409"/>
      <c r="I807" s="409" t="s">
        <v>2469</v>
      </c>
      <c r="J807" s="409" t="s">
        <v>2470</v>
      </c>
      <c r="K807" s="409" t="s">
        <v>2471</v>
      </c>
      <c r="L807" s="411">
        <v>1287</v>
      </c>
      <c r="M807" s="411">
        <v>88</v>
      </c>
      <c r="N807" s="412">
        <v>113256</v>
      </c>
    </row>
    <row r="808" spans="1:14" ht="14.4" customHeight="1" x14ac:dyDescent="0.3">
      <c r="A808" s="407" t="s">
        <v>700</v>
      </c>
      <c r="B808" s="408" t="s">
        <v>3462</v>
      </c>
      <c r="C808" s="409" t="s">
        <v>1994</v>
      </c>
      <c r="D808" s="410" t="s">
        <v>3482</v>
      </c>
      <c r="E808" s="409" t="s">
        <v>2458</v>
      </c>
      <c r="F808" s="410" t="s">
        <v>3507</v>
      </c>
      <c r="G808" s="409"/>
      <c r="H808" s="409"/>
      <c r="I808" s="409" t="s">
        <v>2472</v>
      </c>
      <c r="J808" s="409" t="s">
        <v>2473</v>
      </c>
      <c r="K808" s="409" t="s">
        <v>2471</v>
      </c>
      <c r="L808" s="411">
        <v>1345.3000000000002</v>
      </c>
      <c r="M808" s="411">
        <v>39</v>
      </c>
      <c r="N808" s="412">
        <v>52466.700000000004</v>
      </c>
    </row>
    <row r="809" spans="1:14" ht="14.4" customHeight="1" x14ac:dyDescent="0.3">
      <c r="A809" s="407" t="s">
        <v>700</v>
      </c>
      <c r="B809" s="408" t="s">
        <v>3462</v>
      </c>
      <c r="C809" s="409" t="s">
        <v>1994</v>
      </c>
      <c r="D809" s="410" t="s">
        <v>3482</v>
      </c>
      <c r="E809" s="409" t="s">
        <v>2458</v>
      </c>
      <c r="F809" s="410" t="s">
        <v>3507</v>
      </c>
      <c r="G809" s="409"/>
      <c r="H809" s="409"/>
      <c r="I809" s="409" t="s">
        <v>2474</v>
      </c>
      <c r="J809" s="409" t="s">
        <v>2475</v>
      </c>
      <c r="K809" s="409"/>
      <c r="L809" s="411">
        <v>4305.3999999999996</v>
      </c>
      <c r="M809" s="411">
        <v>5</v>
      </c>
      <c r="N809" s="412">
        <v>21527</v>
      </c>
    </row>
    <row r="810" spans="1:14" ht="14.4" customHeight="1" x14ac:dyDescent="0.3">
      <c r="A810" s="407" t="s">
        <v>700</v>
      </c>
      <c r="B810" s="408" t="s">
        <v>3462</v>
      </c>
      <c r="C810" s="409" t="s">
        <v>1994</v>
      </c>
      <c r="D810" s="410" t="s">
        <v>3482</v>
      </c>
      <c r="E810" s="409" t="s">
        <v>2458</v>
      </c>
      <c r="F810" s="410" t="s">
        <v>3507</v>
      </c>
      <c r="G810" s="409"/>
      <c r="H810" s="409"/>
      <c r="I810" s="409" t="s">
        <v>2476</v>
      </c>
      <c r="J810" s="409" t="s">
        <v>2477</v>
      </c>
      <c r="K810" s="409" t="s">
        <v>2478</v>
      </c>
      <c r="L810" s="411">
        <v>3372.6</v>
      </c>
      <c r="M810" s="411">
        <v>2</v>
      </c>
      <c r="N810" s="412">
        <v>6745.2</v>
      </c>
    </row>
    <row r="811" spans="1:14" ht="14.4" customHeight="1" x14ac:dyDescent="0.3">
      <c r="A811" s="407" t="s">
        <v>700</v>
      </c>
      <c r="B811" s="408" t="s">
        <v>3462</v>
      </c>
      <c r="C811" s="409" t="s">
        <v>2479</v>
      </c>
      <c r="D811" s="410" t="s">
        <v>3483</v>
      </c>
      <c r="E811" s="409" t="s">
        <v>446</v>
      </c>
      <c r="F811" s="410" t="s">
        <v>3502</v>
      </c>
      <c r="G811" s="409"/>
      <c r="H811" s="409" t="s">
        <v>706</v>
      </c>
      <c r="I811" s="409" t="s">
        <v>707</v>
      </c>
      <c r="J811" s="409" t="s">
        <v>708</v>
      </c>
      <c r="K811" s="409" t="s">
        <v>709</v>
      </c>
      <c r="L811" s="411">
        <v>108.27</v>
      </c>
      <c r="M811" s="411">
        <v>4</v>
      </c>
      <c r="N811" s="412">
        <v>433.08</v>
      </c>
    </row>
    <row r="812" spans="1:14" ht="14.4" customHeight="1" x14ac:dyDescent="0.3">
      <c r="A812" s="407" t="s">
        <v>700</v>
      </c>
      <c r="B812" s="408" t="s">
        <v>3462</v>
      </c>
      <c r="C812" s="409" t="s">
        <v>2479</v>
      </c>
      <c r="D812" s="410" t="s">
        <v>3483</v>
      </c>
      <c r="E812" s="409" t="s">
        <v>446</v>
      </c>
      <c r="F812" s="410" t="s">
        <v>3502</v>
      </c>
      <c r="G812" s="409"/>
      <c r="H812" s="409" t="s">
        <v>1995</v>
      </c>
      <c r="I812" s="409" t="s">
        <v>1996</v>
      </c>
      <c r="J812" s="409" t="s">
        <v>1997</v>
      </c>
      <c r="K812" s="409" t="s">
        <v>1998</v>
      </c>
      <c r="L812" s="411">
        <v>249.39029481075616</v>
      </c>
      <c r="M812" s="411">
        <v>12</v>
      </c>
      <c r="N812" s="412">
        <v>2992.683537729074</v>
      </c>
    </row>
    <row r="813" spans="1:14" ht="14.4" customHeight="1" x14ac:dyDescent="0.3">
      <c r="A813" s="407" t="s">
        <v>700</v>
      </c>
      <c r="B813" s="408" t="s">
        <v>3462</v>
      </c>
      <c r="C813" s="409" t="s">
        <v>2479</v>
      </c>
      <c r="D813" s="410" t="s">
        <v>3483</v>
      </c>
      <c r="E813" s="409" t="s">
        <v>446</v>
      </c>
      <c r="F813" s="410" t="s">
        <v>3502</v>
      </c>
      <c r="G813" s="409" t="s">
        <v>447</v>
      </c>
      <c r="H813" s="409" t="s">
        <v>729</v>
      </c>
      <c r="I813" s="409" t="s">
        <v>729</v>
      </c>
      <c r="J813" s="409" t="s">
        <v>730</v>
      </c>
      <c r="K813" s="409" t="s">
        <v>731</v>
      </c>
      <c r="L813" s="411">
        <v>171.59999999999997</v>
      </c>
      <c r="M813" s="411">
        <v>35</v>
      </c>
      <c r="N813" s="412">
        <v>6005.9999999999991</v>
      </c>
    </row>
    <row r="814" spans="1:14" ht="14.4" customHeight="1" x14ac:dyDescent="0.3">
      <c r="A814" s="407" t="s">
        <v>700</v>
      </c>
      <c r="B814" s="408" t="s">
        <v>3462</v>
      </c>
      <c r="C814" s="409" t="s">
        <v>2479</v>
      </c>
      <c r="D814" s="410" t="s">
        <v>3483</v>
      </c>
      <c r="E814" s="409" t="s">
        <v>446</v>
      </c>
      <c r="F814" s="410" t="s">
        <v>3502</v>
      </c>
      <c r="G814" s="409" t="s">
        <v>447</v>
      </c>
      <c r="H814" s="409" t="s">
        <v>1999</v>
      </c>
      <c r="I814" s="409" t="s">
        <v>1999</v>
      </c>
      <c r="J814" s="409" t="s">
        <v>736</v>
      </c>
      <c r="K814" s="409" t="s">
        <v>2000</v>
      </c>
      <c r="L814" s="411">
        <v>126.50004299094552</v>
      </c>
      <c r="M814" s="411">
        <v>44</v>
      </c>
      <c r="N814" s="412">
        <v>5566.0018916016024</v>
      </c>
    </row>
    <row r="815" spans="1:14" ht="14.4" customHeight="1" x14ac:dyDescent="0.3">
      <c r="A815" s="407" t="s">
        <v>700</v>
      </c>
      <c r="B815" s="408" t="s">
        <v>3462</v>
      </c>
      <c r="C815" s="409" t="s">
        <v>2479</v>
      </c>
      <c r="D815" s="410" t="s">
        <v>3483</v>
      </c>
      <c r="E815" s="409" t="s">
        <v>446</v>
      </c>
      <c r="F815" s="410" t="s">
        <v>3502</v>
      </c>
      <c r="G815" s="409" t="s">
        <v>447</v>
      </c>
      <c r="H815" s="409" t="s">
        <v>741</v>
      </c>
      <c r="I815" s="409" t="s">
        <v>741</v>
      </c>
      <c r="J815" s="409" t="s">
        <v>730</v>
      </c>
      <c r="K815" s="409" t="s">
        <v>742</v>
      </c>
      <c r="L815" s="411">
        <v>93.677083333333329</v>
      </c>
      <c r="M815" s="411">
        <v>48</v>
      </c>
      <c r="N815" s="412">
        <v>4496.5</v>
      </c>
    </row>
    <row r="816" spans="1:14" ht="14.4" customHeight="1" x14ac:dyDescent="0.3">
      <c r="A816" s="407" t="s">
        <v>700</v>
      </c>
      <c r="B816" s="408" t="s">
        <v>3462</v>
      </c>
      <c r="C816" s="409" t="s">
        <v>2479</v>
      </c>
      <c r="D816" s="410" t="s">
        <v>3483</v>
      </c>
      <c r="E816" s="409" t="s">
        <v>446</v>
      </c>
      <c r="F816" s="410" t="s">
        <v>3502</v>
      </c>
      <c r="G816" s="409" t="s">
        <v>447</v>
      </c>
      <c r="H816" s="409" t="s">
        <v>481</v>
      </c>
      <c r="I816" s="409" t="s">
        <v>482</v>
      </c>
      <c r="J816" s="409" t="s">
        <v>483</v>
      </c>
      <c r="K816" s="409" t="s">
        <v>484</v>
      </c>
      <c r="L816" s="411">
        <v>87.029802554718955</v>
      </c>
      <c r="M816" s="411">
        <v>56</v>
      </c>
      <c r="N816" s="412">
        <v>4873.6689430642618</v>
      </c>
    </row>
    <row r="817" spans="1:14" ht="14.4" customHeight="1" x14ac:dyDescent="0.3">
      <c r="A817" s="407" t="s">
        <v>700</v>
      </c>
      <c r="B817" s="408" t="s">
        <v>3462</v>
      </c>
      <c r="C817" s="409" t="s">
        <v>2479</v>
      </c>
      <c r="D817" s="410" t="s">
        <v>3483</v>
      </c>
      <c r="E817" s="409" t="s">
        <v>446</v>
      </c>
      <c r="F817" s="410" t="s">
        <v>3502</v>
      </c>
      <c r="G817" s="409" t="s">
        <v>447</v>
      </c>
      <c r="H817" s="409" t="s">
        <v>751</v>
      </c>
      <c r="I817" s="409" t="s">
        <v>752</v>
      </c>
      <c r="J817" s="409" t="s">
        <v>753</v>
      </c>
      <c r="K817" s="409" t="s">
        <v>754</v>
      </c>
      <c r="L817" s="411">
        <v>97.388284909961158</v>
      </c>
      <c r="M817" s="411">
        <v>7</v>
      </c>
      <c r="N817" s="412">
        <v>681.7179943697281</v>
      </c>
    </row>
    <row r="818" spans="1:14" ht="14.4" customHeight="1" x14ac:dyDescent="0.3">
      <c r="A818" s="407" t="s">
        <v>700</v>
      </c>
      <c r="B818" s="408" t="s">
        <v>3462</v>
      </c>
      <c r="C818" s="409" t="s">
        <v>2479</v>
      </c>
      <c r="D818" s="410" t="s">
        <v>3483</v>
      </c>
      <c r="E818" s="409" t="s">
        <v>446</v>
      </c>
      <c r="F818" s="410" t="s">
        <v>3502</v>
      </c>
      <c r="G818" s="409" t="s">
        <v>447</v>
      </c>
      <c r="H818" s="409" t="s">
        <v>755</v>
      </c>
      <c r="I818" s="409" t="s">
        <v>756</v>
      </c>
      <c r="J818" s="409" t="s">
        <v>753</v>
      </c>
      <c r="K818" s="409" t="s">
        <v>757</v>
      </c>
      <c r="L818" s="411">
        <v>100.7711359121467</v>
      </c>
      <c r="M818" s="411">
        <v>24</v>
      </c>
      <c r="N818" s="412">
        <v>2418.507261891521</v>
      </c>
    </row>
    <row r="819" spans="1:14" ht="14.4" customHeight="1" x14ac:dyDescent="0.3">
      <c r="A819" s="407" t="s">
        <v>700</v>
      </c>
      <c r="B819" s="408" t="s">
        <v>3462</v>
      </c>
      <c r="C819" s="409" t="s">
        <v>2479</v>
      </c>
      <c r="D819" s="410" t="s">
        <v>3483</v>
      </c>
      <c r="E819" s="409" t="s">
        <v>446</v>
      </c>
      <c r="F819" s="410" t="s">
        <v>3502</v>
      </c>
      <c r="G819" s="409" t="s">
        <v>447</v>
      </c>
      <c r="H819" s="409" t="s">
        <v>485</v>
      </c>
      <c r="I819" s="409" t="s">
        <v>486</v>
      </c>
      <c r="J819" s="409" t="s">
        <v>487</v>
      </c>
      <c r="K819" s="409" t="s">
        <v>488</v>
      </c>
      <c r="L819" s="411">
        <v>167.60958053808469</v>
      </c>
      <c r="M819" s="411">
        <v>2</v>
      </c>
      <c r="N819" s="412">
        <v>335.21916107616937</v>
      </c>
    </row>
    <row r="820" spans="1:14" ht="14.4" customHeight="1" x14ac:dyDescent="0.3">
      <c r="A820" s="407" t="s">
        <v>700</v>
      </c>
      <c r="B820" s="408" t="s">
        <v>3462</v>
      </c>
      <c r="C820" s="409" t="s">
        <v>2479</v>
      </c>
      <c r="D820" s="410" t="s">
        <v>3483</v>
      </c>
      <c r="E820" s="409" t="s">
        <v>446</v>
      </c>
      <c r="F820" s="410" t="s">
        <v>3502</v>
      </c>
      <c r="G820" s="409" t="s">
        <v>447</v>
      </c>
      <c r="H820" s="409" t="s">
        <v>758</v>
      </c>
      <c r="I820" s="409" t="s">
        <v>759</v>
      </c>
      <c r="J820" s="409" t="s">
        <v>760</v>
      </c>
      <c r="K820" s="409" t="s">
        <v>761</v>
      </c>
      <c r="L820" s="411">
        <v>64.539999728774077</v>
      </c>
      <c r="M820" s="411">
        <v>3</v>
      </c>
      <c r="N820" s="412">
        <v>193.61999918632222</v>
      </c>
    </row>
    <row r="821" spans="1:14" ht="14.4" customHeight="1" x14ac:dyDescent="0.3">
      <c r="A821" s="407" t="s">
        <v>700</v>
      </c>
      <c r="B821" s="408" t="s">
        <v>3462</v>
      </c>
      <c r="C821" s="409" t="s">
        <v>2479</v>
      </c>
      <c r="D821" s="410" t="s">
        <v>3483</v>
      </c>
      <c r="E821" s="409" t="s">
        <v>446</v>
      </c>
      <c r="F821" s="410" t="s">
        <v>3502</v>
      </c>
      <c r="G821" s="409" t="s">
        <v>447</v>
      </c>
      <c r="H821" s="409" t="s">
        <v>489</v>
      </c>
      <c r="I821" s="409" t="s">
        <v>490</v>
      </c>
      <c r="J821" s="409" t="s">
        <v>491</v>
      </c>
      <c r="K821" s="409" t="s">
        <v>492</v>
      </c>
      <c r="L821" s="411">
        <v>60.660354233629292</v>
      </c>
      <c r="M821" s="411">
        <v>1</v>
      </c>
      <c r="N821" s="412">
        <v>60.660354233629292</v>
      </c>
    </row>
    <row r="822" spans="1:14" ht="14.4" customHeight="1" x14ac:dyDescent="0.3">
      <c r="A822" s="407" t="s">
        <v>700</v>
      </c>
      <c r="B822" s="408" t="s">
        <v>3462</v>
      </c>
      <c r="C822" s="409" t="s">
        <v>2479</v>
      </c>
      <c r="D822" s="410" t="s">
        <v>3483</v>
      </c>
      <c r="E822" s="409" t="s">
        <v>446</v>
      </c>
      <c r="F822" s="410" t="s">
        <v>3502</v>
      </c>
      <c r="G822" s="409" t="s">
        <v>447</v>
      </c>
      <c r="H822" s="409" t="s">
        <v>778</v>
      </c>
      <c r="I822" s="409" t="s">
        <v>779</v>
      </c>
      <c r="J822" s="409" t="s">
        <v>780</v>
      </c>
      <c r="K822" s="409" t="s">
        <v>781</v>
      </c>
      <c r="L822" s="411">
        <v>27.7499192113921</v>
      </c>
      <c r="M822" s="411">
        <v>19</v>
      </c>
      <c r="N822" s="412">
        <v>527.24846501644993</v>
      </c>
    </row>
    <row r="823" spans="1:14" ht="14.4" customHeight="1" x14ac:dyDescent="0.3">
      <c r="A823" s="407" t="s">
        <v>700</v>
      </c>
      <c r="B823" s="408" t="s">
        <v>3462</v>
      </c>
      <c r="C823" s="409" t="s">
        <v>2479</v>
      </c>
      <c r="D823" s="410" t="s">
        <v>3483</v>
      </c>
      <c r="E823" s="409" t="s">
        <v>446</v>
      </c>
      <c r="F823" s="410" t="s">
        <v>3502</v>
      </c>
      <c r="G823" s="409" t="s">
        <v>447</v>
      </c>
      <c r="H823" s="409" t="s">
        <v>2480</v>
      </c>
      <c r="I823" s="409" t="s">
        <v>2481</v>
      </c>
      <c r="J823" s="409" t="s">
        <v>2482</v>
      </c>
      <c r="K823" s="409" t="s">
        <v>2483</v>
      </c>
      <c r="L823" s="411">
        <v>116.03200000000002</v>
      </c>
      <c r="M823" s="411">
        <v>15</v>
      </c>
      <c r="N823" s="412">
        <v>1740.4800000000005</v>
      </c>
    </row>
    <row r="824" spans="1:14" ht="14.4" customHeight="1" x14ac:dyDescent="0.3">
      <c r="A824" s="407" t="s">
        <v>700</v>
      </c>
      <c r="B824" s="408" t="s">
        <v>3462</v>
      </c>
      <c r="C824" s="409" t="s">
        <v>2479</v>
      </c>
      <c r="D824" s="410" t="s">
        <v>3483</v>
      </c>
      <c r="E824" s="409" t="s">
        <v>446</v>
      </c>
      <c r="F824" s="410" t="s">
        <v>3502</v>
      </c>
      <c r="G824" s="409" t="s">
        <v>447</v>
      </c>
      <c r="H824" s="409" t="s">
        <v>813</v>
      </c>
      <c r="I824" s="409" t="s">
        <v>814</v>
      </c>
      <c r="J824" s="409" t="s">
        <v>815</v>
      </c>
      <c r="K824" s="409" t="s">
        <v>816</v>
      </c>
      <c r="L824" s="411">
        <v>354.08999999999992</v>
      </c>
      <c r="M824" s="411">
        <v>3</v>
      </c>
      <c r="N824" s="412">
        <v>1062.2699999999998</v>
      </c>
    </row>
    <row r="825" spans="1:14" ht="14.4" customHeight="1" x14ac:dyDescent="0.3">
      <c r="A825" s="407" t="s">
        <v>700</v>
      </c>
      <c r="B825" s="408" t="s">
        <v>3462</v>
      </c>
      <c r="C825" s="409" t="s">
        <v>2479</v>
      </c>
      <c r="D825" s="410" t="s">
        <v>3483</v>
      </c>
      <c r="E825" s="409" t="s">
        <v>446</v>
      </c>
      <c r="F825" s="410" t="s">
        <v>3502</v>
      </c>
      <c r="G825" s="409" t="s">
        <v>447</v>
      </c>
      <c r="H825" s="409" t="s">
        <v>833</v>
      </c>
      <c r="I825" s="409" t="s">
        <v>834</v>
      </c>
      <c r="J825" s="409" t="s">
        <v>835</v>
      </c>
      <c r="K825" s="409" t="s">
        <v>531</v>
      </c>
      <c r="L825" s="411">
        <v>235.82500000000002</v>
      </c>
      <c r="M825" s="411">
        <v>12</v>
      </c>
      <c r="N825" s="412">
        <v>2829.9</v>
      </c>
    </row>
    <row r="826" spans="1:14" ht="14.4" customHeight="1" x14ac:dyDescent="0.3">
      <c r="A826" s="407" t="s">
        <v>700</v>
      </c>
      <c r="B826" s="408" t="s">
        <v>3462</v>
      </c>
      <c r="C826" s="409" t="s">
        <v>2479</v>
      </c>
      <c r="D826" s="410" t="s">
        <v>3483</v>
      </c>
      <c r="E826" s="409" t="s">
        <v>446</v>
      </c>
      <c r="F826" s="410" t="s">
        <v>3502</v>
      </c>
      <c r="G826" s="409" t="s">
        <v>447</v>
      </c>
      <c r="H826" s="409" t="s">
        <v>2008</v>
      </c>
      <c r="I826" s="409" t="s">
        <v>2009</v>
      </c>
      <c r="J826" s="409" t="s">
        <v>2010</v>
      </c>
      <c r="K826" s="409" t="s">
        <v>2011</v>
      </c>
      <c r="L826" s="411">
        <v>446.59849999999994</v>
      </c>
      <c r="M826" s="411">
        <v>1</v>
      </c>
      <c r="N826" s="412">
        <v>446.59849999999994</v>
      </c>
    </row>
    <row r="827" spans="1:14" ht="14.4" customHeight="1" x14ac:dyDescent="0.3">
      <c r="A827" s="407" t="s">
        <v>700</v>
      </c>
      <c r="B827" s="408" t="s">
        <v>3462</v>
      </c>
      <c r="C827" s="409" t="s">
        <v>2479</v>
      </c>
      <c r="D827" s="410" t="s">
        <v>3483</v>
      </c>
      <c r="E827" s="409" t="s">
        <v>446</v>
      </c>
      <c r="F827" s="410" t="s">
        <v>3502</v>
      </c>
      <c r="G827" s="409" t="s">
        <v>447</v>
      </c>
      <c r="H827" s="409" t="s">
        <v>2012</v>
      </c>
      <c r="I827" s="409" t="s">
        <v>2013</v>
      </c>
      <c r="J827" s="409" t="s">
        <v>1180</v>
      </c>
      <c r="K827" s="409" t="s">
        <v>2014</v>
      </c>
      <c r="L827" s="411">
        <v>185.83251517969344</v>
      </c>
      <c r="M827" s="411">
        <v>76</v>
      </c>
      <c r="N827" s="412">
        <v>14123.271153656702</v>
      </c>
    </row>
    <row r="828" spans="1:14" ht="14.4" customHeight="1" x14ac:dyDescent="0.3">
      <c r="A828" s="407" t="s">
        <v>700</v>
      </c>
      <c r="B828" s="408" t="s">
        <v>3462</v>
      </c>
      <c r="C828" s="409" t="s">
        <v>2479</v>
      </c>
      <c r="D828" s="410" t="s">
        <v>3483</v>
      </c>
      <c r="E828" s="409" t="s">
        <v>446</v>
      </c>
      <c r="F828" s="410" t="s">
        <v>3502</v>
      </c>
      <c r="G828" s="409" t="s">
        <v>447</v>
      </c>
      <c r="H828" s="409" t="s">
        <v>852</v>
      </c>
      <c r="I828" s="409" t="s">
        <v>852</v>
      </c>
      <c r="J828" s="409" t="s">
        <v>853</v>
      </c>
      <c r="K828" s="409" t="s">
        <v>854</v>
      </c>
      <c r="L828" s="411">
        <v>36.846343578877907</v>
      </c>
      <c r="M828" s="411">
        <v>33</v>
      </c>
      <c r="N828" s="412">
        <v>1215.9293381029709</v>
      </c>
    </row>
    <row r="829" spans="1:14" ht="14.4" customHeight="1" x14ac:dyDescent="0.3">
      <c r="A829" s="407" t="s">
        <v>700</v>
      </c>
      <c r="B829" s="408" t="s">
        <v>3462</v>
      </c>
      <c r="C829" s="409" t="s">
        <v>2479</v>
      </c>
      <c r="D829" s="410" t="s">
        <v>3483</v>
      </c>
      <c r="E829" s="409" t="s">
        <v>446</v>
      </c>
      <c r="F829" s="410" t="s">
        <v>3502</v>
      </c>
      <c r="G829" s="409" t="s">
        <v>447</v>
      </c>
      <c r="H829" s="409" t="s">
        <v>898</v>
      </c>
      <c r="I829" s="409" t="s">
        <v>899</v>
      </c>
      <c r="J829" s="409" t="s">
        <v>900</v>
      </c>
      <c r="K829" s="409" t="s">
        <v>901</v>
      </c>
      <c r="L829" s="411">
        <v>328.01666666666671</v>
      </c>
      <c r="M829" s="411">
        <v>3</v>
      </c>
      <c r="N829" s="412">
        <v>984.05000000000018</v>
      </c>
    </row>
    <row r="830" spans="1:14" ht="14.4" customHeight="1" x14ac:dyDescent="0.3">
      <c r="A830" s="407" t="s">
        <v>700</v>
      </c>
      <c r="B830" s="408" t="s">
        <v>3462</v>
      </c>
      <c r="C830" s="409" t="s">
        <v>2479</v>
      </c>
      <c r="D830" s="410" t="s">
        <v>3483</v>
      </c>
      <c r="E830" s="409" t="s">
        <v>446</v>
      </c>
      <c r="F830" s="410" t="s">
        <v>3502</v>
      </c>
      <c r="G830" s="409" t="s">
        <v>447</v>
      </c>
      <c r="H830" s="409" t="s">
        <v>493</v>
      </c>
      <c r="I830" s="409" t="s">
        <v>494</v>
      </c>
      <c r="J830" s="409" t="s">
        <v>495</v>
      </c>
      <c r="K830" s="409" t="s">
        <v>496</v>
      </c>
      <c r="L830" s="411">
        <v>74.870000000000019</v>
      </c>
      <c r="M830" s="411">
        <v>1</v>
      </c>
      <c r="N830" s="412">
        <v>74.870000000000019</v>
      </c>
    </row>
    <row r="831" spans="1:14" ht="14.4" customHeight="1" x14ac:dyDescent="0.3">
      <c r="A831" s="407" t="s">
        <v>700</v>
      </c>
      <c r="B831" s="408" t="s">
        <v>3462</v>
      </c>
      <c r="C831" s="409" t="s">
        <v>2479</v>
      </c>
      <c r="D831" s="410" t="s">
        <v>3483</v>
      </c>
      <c r="E831" s="409" t="s">
        <v>446</v>
      </c>
      <c r="F831" s="410" t="s">
        <v>3502</v>
      </c>
      <c r="G831" s="409" t="s">
        <v>447</v>
      </c>
      <c r="H831" s="409" t="s">
        <v>974</v>
      </c>
      <c r="I831" s="409" t="s">
        <v>975</v>
      </c>
      <c r="J831" s="409" t="s">
        <v>976</v>
      </c>
      <c r="K831" s="409" t="s">
        <v>977</v>
      </c>
      <c r="L831" s="411">
        <v>359.68</v>
      </c>
      <c r="M831" s="411">
        <v>3</v>
      </c>
      <c r="N831" s="412">
        <v>1079.04</v>
      </c>
    </row>
    <row r="832" spans="1:14" ht="14.4" customHeight="1" x14ac:dyDescent="0.3">
      <c r="A832" s="407" t="s">
        <v>700</v>
      </c>
      <c r="B832" s="408" t="s">
        <v>3462</v>
      </c>
      <c r="C832" s="409" t="s">
        <v>2479</v>
      </c>
      <c r="D832" s="410" t="s">
        <v>3483</v>
      </c>
      <c r="E832" s="409" t="s">
        <v>446</v>
      </c>
      <c r="F832" s="410" t="s">
        <v>3502</v>
      </c>
      <c r="G832" s="409" t="s">
        <v>447</v>
      </c>
      <c r="H832" s="409" t="s">
        <v>978</v>
      </c>
      <c r="I832" s="409" t="s">
        <v>979</v>
      </c>
      <c r="J832" s="409" t="s">
        <v>980</v>
      </c>
      <c r="K832" s="409" t="s">
        <v>981</v>
      </c>
      <c r="L832" s="411">
        <v>63.58</v>
      </c>
      <c r="M832" s="411">
        <v>2</v>
      </c>
      <c r="N832" s="412">
        <v>127.16</v>
      </c>
    </row>
    <row r="833" spans="1:14" ht="14.4" customHeight="1" x14ac:dyDescent="0.3">
      <c r="A833" s="407" t="s">
        <v>700</v>
      </c>
      <c r="B833" s="408" t="s">
        <v>3462</v>
      </c>
      <c r="C833" s="409" t="s">
        <v>2479</v>
      </c>
      <c r="D833" s="410" t="s">
        <v>3483</v>
      </c>
      <c r="E833" s="409" t="s">
        <v>446</v>
      </c>
      <c r="F833" s="410" t="s">
        <v>3502</v>
      </c>
      <c r="G833" s="409" t="s">
        <v>447</v>
      </c>
      <c r="H833" s="409" t="s">
        <v>497</v>
      </c>
      <c r="I833" s="409" t="s">
        <v>498</v>
      </c>
      <c r="J833" s="409" t="s">
        <v>499</v>
      </c>
      <c r="K833" s="409" t="s">
        <v>500</v>
      </c>
      <c r="L833" s="411">
        <v>376.3758170324495</v>
      </c>
      <c r="M833" s="411">
        <v>355</v>
      </c>
      <c r="N833" s="412">
        <v>133613.41504651957</v>
      </c>
    </row>
    <row r="834" spans="1:14" ht="14.4" customHeight="1" x14ac:dyDescent="0.3">
      <c r="A834" s="407" t="s">
        <v>700</v>
      </c>
      <c r="B834" s="408" t="s">
        <v>3462</v>
      </c>
      <c r="C834" s="409" t="s">
        <v>2479</v>
      </c>
      <c r="D834" s="410" t="s">
        <v>3483</v>
      </c>
      <c r="E834" s="409" t="s">
        <v>446</v>
      </c>
      <c r="F834" s="410" t="s">
        <v>3502</v>
      </c>
      <c r="G834" s="409" t="s">
        <v>447</v>
      </c>
      <c r="H834" s="409" t="s">
        <v>448</v>
      </c>
      <c r="I834" s="409" t="s">
        <v>134</v>
      </c>
      <c r="J834" s="409" t="s">
        <v>449</v>
      </c>
      <c r="K834" s="409"/>
      <c r="L834" s="411">
        <v>97.320502775258305</v>
      </c>
      <c r="M834" s="411">
        <v>1</v>
      </c>
      <c r="N834" s="412">
        <v>97.320502775258305</v>
      </c>
    </row>
    <row r="835" spans="1:14" ht="14.4" customHeight="1" x14ac:dyDescent="0.3">
      <c r="A835" s="407" t="s">
        <v>700</v>
      </c>
      <c r="B835" s="408" t="s">
        <v>3462</v>
      </c>
      <c r="C835" s="409" t="s">
        <v>2479</v>
      </c>
      <c r="D835" s="410" t="s">
        <v>3483</v>
      </c>
      <c r="E835" s="409" t="s">
        <v>446</v>
      </c>
      <c r="F835" s="410" t="s">
        <v>3502</v>
      </c>
      <c r="G835" s="409" t="s">
        <v>447</v>
      </c>
      <c r="H835" s="409" t="s">
        <v>1089</v>
      </c>
      <c r="I835" s="409" t="s">
        <v>1090</v>
      </c>
      <c r="J835" s="409" t="s">
        <v>1091</v>
      </c>
      <c r="K835" s="409"/>
      <c r="L835" s="411">
        <v>134.47071754041318</v>
      </c>
      <c r="M835" s="411">
        <v>50</v>
      </c>
      <c r="N835" s="412">
        <v>6723.5358770206594</v>
      </c>
    </row>
    <row r="836" spans="1:14" ht="14.4" customHeight="1" x14ac:dyDescent="0.3">
      <c r="A836" s="407" t="s">
        <v>700</v>
      </c>
      <c r="B836" s="408" t="s">
        <v>3462</v>
      </c>
      <c r="C836" s="409" t="s">
        <v>2479</v>
      </c>
      <c r="D836" s="410" t="s">
        <v>3483</v>
      </c>
      <c r="E836" s="409" t="s">
        <v>446</v>
      </c>
      <c r="F836" s="410" t="s">
        <v>3502</v>
      </c>
      <c r="G836" s="409" t="s">
        <v>447</v>
      </c>
      <c r="H836" s="409" t="s">
        <v>475</v>
      </c>
      <c r="I836" s="409" t="s">
        <v>476</v>
      </c>
      <c r="J836" s="409" t="s">
        <v>477</v>
      </c>
      <c r="K836" s="409" t="s">
        <v>478</v>
      </c>
      <c r="L836" s="411">
        <v>89.600000000000009</v>
      </c>
      <c r="M836" s="411">
        <v>4</v>
      </c>
      <c r="N836" s="412">
        <v>358.40000000000003</v>
      </c>
    </row>
    <row r="837" spans="1:14" ht="14.4" customHeight="1" x14ac:dyDescent="0.3">
      <c r="A837" s="407" t="s">
        <v>700</v>
      </c>
      <c r="B837" s="408" t="s">
        <v>3462</v>
      </c>
      <c r="C837" s="409" t="s">
        <v>2479</v>
      </c>
      <c r="D837" s="410" t="s">
        <v>3483</v>
      </c>
      <c r="E837" s="409" t="s">
        <v>446</v>
      </c>
      <c r="F837" s="410" t="s">
        <v>3502</v>
      </c>
      <c r="G837" s="409" t="s">
        <v>447</v>
      </c>
      <c r="H837" s="409" t="s">
        <v>2484</v>
      </c>
      <c r="I837" s="409" t="s">
        <v>2485</v>
      </c>
      <c r="J837" s="409" t="s">
        <v>477</v>
      </c>
      <c r="K837" s="409" t="s">
        <v>2486</v>
      </c>
      <c r="L837" s="411">
        <v>34.390000000000008</v>
      </c>
      <c r="M837" s="411">
        <v>3</v>
      </c>
      <c r="N837" s="412">
        <v>103.17000000000002</v>
      </c>
    </row>
    <row r="838" spans="1:14" ht="14.4" customHeight="1" x14ac:dyDescent="0.3">
      <c r="A838" s="407" t="s">
        <v>700</v>
      </c>
      <c r="B838" s="408" t="s">
        <v>3462</v>
      </c>
      <c r="C838" s="409" t="s">
        <v>2479</v>
      </c>
      <c r="D838" s="410" t="s">
        <v>3483</v>
      </c>
      <c r="E838" s="409" t="s">
        <v>446</v>
      </c>
      <c r="F838" s="410" t="s">
        <v>3502</v>
      </c>
      <c r="G838" s="409" t="s">
        <v>447</v>
      </c>
      <c r="H838" s="409" t="s">
        <v>2056</v>
      </c>
      <c r="I838" s="409" t="s">
        <v>134</v>
      </c>
      <c r="J838" s="409" t="s">
        <v>2057</v>
      </c>
      <c r="K838" s="409" t="s">
        <v>2058</v>
      </c>
      <c r="L838" s="411">
        <v>170.59008898256593</v>
      </c>
      <c r="M838" s="411">
        <v>3</v>
      </c>
      <c r="N838" s="412">
        <v>511.77026694769779</v>
      </c>
    </row>
    <row r="839" spans="1:14" ht="14.4" customHeight="1" x14ac:dyDescent="0.3">
      <c r="A839" s="407" t="s">
        <v>700</v>
      </c>
      <c r="B839" s="408" t="s">
        <v>3462</v>
      </c>
      <c r="C839" s="409" t="s">
        <v>2479</v>
      </c>
      <c r="D839" s="410" t="s">
        <v>3483</v>
      </c>
      <c r="E839" s="409" t="s">
        <v>446</v>
      </c>
      <c r="F839" s="410" t="s">
        <v>3502</v>
      </c>
      <c r="G839" s="409" t="s">
        <v>447</v>
      </c>
      <c r="H839" s="409" t="s">
        <v>507</v>
      </c>
      <c r="I839" s="409" t="s">
        <v>508</v>
      </c>
      <c r="J839" s="409" t="s">
        <v>509</v>
      </c>
      <c r="K839" s="409"/>
      <c r="L839" s="411">
        <v>472.51950952444759</v>
      </c>
      <c r="M839" s="411">
        <v>12</v>
      </c>
      <c r="N839" s="412">
        <v>5670.234114293371</v>
      </c>
    </row>
    <row r="840" spans="1:14" ht="14.4" customHeight="1" x14ac:dyDescent="0.3">
      <c r="A840" s="407" t="s">
        <v>700</v>
      </c>
      <c r="B840" s="408" t="s">
        <v>3462</v>
      </c>
      <c r="C840" s="409" t="s">
        <v>2479</v>
      </c>
      <c r="D840" s="410" t="s">
        <v>3483</v>
      </c>
      <c r="E840" s="409" t="s">
        <v>446</v>
      </c>
      <c r="F840" s="410" t="s">
        <v>3502</v>
      </c>
      <c r="G840" s="409" t="s">
        <v>447</v>
      </c>
      <c r="H840" s="409" t="s">
        <v>1143</v>
      </c>
      <c r="I840" s="409" t="s">
        <v>1143</v>
      </c>
      <c r="J840" s="409" t="s">
        <v>730</v>
      </c>
      <c r="K840" s="409" t="s">
        <v>1144</v>
      </c>
      <c r="L840" s="411">
        <v>193.54153890681616</v>
      </c>
      <c r="M840" s="411">
        <v>42</v>
      </c>
      <c r="N840" s="412">
        <v>8128.7446340862789</v>
      </c>
    </row>
    <row r="841" spans="1:14" ht="14.4" customHeight="1" x14ac:dyDescent="0.3">
      <c r="A841" s="407" t="s">
        <v>700</v>
      </c>
      <c r="B841" s="408" t="s">
        <v>3462</v>
      </c>
      <c r="C841" s="409" t="s">
        <v>2479</v>
      </c>
      <c r="D841" s="410" t="s">
        <v>3483</v>
      </c>
      <c r="E841" s="409" t="s">
        <v>446</v>
      </c>
      <c r="F841" s="410" t="s">
        <v>3502</v>
      </c>
      <c r="G841" s="409" t="s">
        <v>447</v>
      </c>
      <c r="H841" s="409" t="s">
        <v>1155</v>
      </c>
      <c r="I841" s="409" t="s">
        <v>1156</v>
      </c>
      <c r="J841" s="409" t="s">
        <v>1157</v>
      </c>
      <c r="K841" s="409" t="s">
        <v>484</v>
      </c>
      <c r="L841" s="411">
        <v>124.30928757278177</v>
      </c>
      <c r="M841" s="411">
        <v>166</v>
      </c>
      <c r="N841" s="412">
        <v>20635.341737081773</v>
      </c>
    </row>
    <row r="842" spans="1:14" ht="14.4" customHeight="1" x14ac:dyDescent="0.3">
      <c r="A842" s="407" t="s">
        <v>700</v>
      </c>
      <c r="B842" s="408" t="s">
        <v>3462</v>
      </c>
      <c r="C842" s="409" t="s">
        <v>2479</v>
      </c>
      <c r="D842" s="410" t="s">
        <v>3483</v>
      </c>
      <c r="E842" s="409" t="s">
        <v>446</v>
      </c>
      <c r="F842" s="410" t="s">
        <v>3502</v>
      </c>
      <c r="G842" s="409" t="s">
        <v>447</v>
      </c>
      <c r="H842" s="409" t="s">
        <v>1178</v>
      </c>
      <c r="I842" s="409" t="s">
        <v>1179</v>
      </c>
      <c r="J842" s="409" t="s">
        <v>1180</v>
      </c>
      <c r="K842" s="409" t="s">
        <v>1181</v>
      </c>
      <c r="L842" s="411">
        <v>238.22143340667876</v>
      </c>
      <c r="M842" s="411">
        <v>61</v>
      </c>
      <c r="N842" s="412">
        <v>14531.507437807404</v>
      </c>
    </row>
    <row r="843" spans="1:14" ht="14.4" customHeight="1" x14ac:dyDescent="0.3">
      <c r="A843" s="407" t="s">
        <v>700</v>
      </c>
      <c r="B843" s="408" t="s">
        <v>3462</v>
      </c>
      <c r="C843" s="409" t="s">
        <v>2479</v>
      </c>
      <c r="D843" s="410" t="s">
        <v>3483</v>
      </c>
      <c r="E843" s="409" t="s">
        <v>446</v>
      </c>
      <c r="F843" s="410" t="s">
        <v>3502</v>
      </c>
      <c r="G843" s="409" t="s">
        <v>447</v>
      </c>
      <c r="H843" s="409" t="s">
        <v>1192</v>
      </c>
      <c r="I843" s="409" t="s">
        <v>1193</v>
      </c>
      <c r="J843" s="409" t="s">
        <v>1194</v>
      </c>
      <c r="K843" s="409" t="s">
        <v>1195</v>
      </c>
      <c r="L843" s="411">
        <v>190.90117647058824</v>
      </c>
      <c r="M843" s="411">
        <v>51</v>
      </c>
      <c r="N843" s="412">
        <v>9735.9600000000009</v>
      </c>
    </row>
    <row r="844" spans="1:14" ht="14.4" customHeight="1" x14ac:dyDescent="0.3">
      <c r="A844" s="407" t="s">
        <v>700</v>
      </c>
      <c r="B844" s="408" t="s">
        <v>3462</v>
      </c>
      <c r="C844" s="409" t="s">
        <v>2479</v>
      </c>
      <c r="D844" s="410" t="s">
        <v>3483</v>
      </c>
      <c r="E844" s="409" t="s">
        <v>446</v>
      </c>
      <c r="F844" s="410" t="s">
        <v>3502</v>
      </c>
      <c r="G844" s="409" t="s">
        <v>447</v>
      </c>
      <c r="H844" s="409" t="s">
        <v>1202</v>
      </c>
      <c r="I844" s="409" t="s">
        <v>1203</v>
      </c>
      <c r="J844" s="409" t="s">
        <v>644</v>
      </c>
      <c r="K844" s="409" t="s">
        <v>1204</v>
      </c>
      <c r="L844" s="411">
        <v>20.898664123030592</v>
      </c>
      <c r="M844" s="411">
        <v>320</v>
      </c>
      <c r="N844" s="412">
        <v>6687.5725193697899</v>
      </c>
    </row>
    <row r="845" spans="1:14" ht="14.4" customHeight="1" x14ac:dyDescent="0.3">
      <c r="A845" s="407" t="s">
        <v>700</v>
      </c>
      <c r="B845" s="408" t="s">
        <v>3462</v>
      </c>
      <c r="C845" s="409" t="s">
        <v>2479</v>
      </c>
      <c r="D845" s="410" t="s">
        <v>3483</v>
      </c>
      <c r="E845" s="409" t="s">
        <v>446</v>
      </c>
      <c r="F845" s="410" t="s">
        <v>3502</v>
      </c>
      <c r="G845" s="409" t="s">
        <v>447</v>
      </c>
      <c r="H845" s="409" t="s">
        <v>2487</v>
      </c>
      <c r="I845" s="409" t="s">
        <v>2488</v>
      </c>
      <c r="J845" s="409" t="s">
        <v>2489</v>
      </c>
      <c r="K845" s="409" t="s">
        <v>2490</v>
      </c>
      <c r="L845" s="411">
        <v>52.27</v>
      </c>
      <c r="M845" s="411">
        <v>1</v>
      </c>
      <c r="N845" s="412">
        <v>52.27</v>
      </c>
    </row>
    <row r="846" spans="1:14" ht="14.4" customHeight="1" x14ac:dyDescent="0.3">
      <c r="A846" s="407" t="s">
        <v>700</v>
      </c>
      <c r="B846" s="408" t="s">
        <v>3462</v>
      </c>
      <c r="C846" s="409" t="s">
        <v>2479</v>
      </c>
      <c r="D846" s="410" t="s">
        <v>3483</v>
      </c>
      <c r="E846" s="409" t="s">
        <v>446</v>
      </c>
      <c r="F846" s="410" t="s">
        <v>3502</v>
      </c>
      <c r="G846" s="409" t="s">
        <v>447</v>
      </c>
      <c r="H846" s="409" t="s">
        <v>619</v>
      </c>
      <c r="I846" s="409" t="s">
        <v>134</v>
      </c>
      <c r="J846" s="409" t="s">
        <v>620</v>
      </c>
      <c r="K846" s="409"/>
      <c r="L846" s="411">
        <v>75.165174368518535</v>
      </c>
      <c r="M846" s="411">
        <v>4</v>
      </c>
      <c r="N846" s="412">
        <v>300.66069747407414</v>
      </c>
    </row>
    <row r="847" spans="1:14" ht="14.4" customHeight="1" x14ac:dyDescent="0.3">
      <c r="A847" s="407" t="s">
        <v>700</v>
      </c>
      <c r="B847" s="408" t="s">
        <v>3462</v>
      </c>
      <c r="C847" s="409" t="s">
        <v>2479</v>
      </c>
      <c r="D847" s="410" t="s">
        <v>3483</v>
      </c>
      <c r="E847" s="409" t="s">
        <v>446</v>
      </c>
      <c r="F847" s="410" t="s">
        <v>3502</v>
      </c>
      <c r="G847" s="409" t="s">
        <v>447</v>
      </c>
      <c r="H847" s="409" t="s">
        <v>1244</v>
      </c>
      <c r="I847" s="409" t="s">
        <v>1245</v>
      </c>
      <c r="J847" s="409" t="s">
        <v>487</v>
      </c>
      <c r="K847" s="409" t="s">
        <v>1246</v>
      </c>
      <c r="L847" s="411">
        <v>59.611912079703274</v>
      </c>
      <c r="M847" s="411">
        <v>38</v>
      </c>
      <c r="N847" s="412">
        <v>2265.2526590287243</v>
      </c>
    </row>
    <row r="848" spans="1:14" ht="14.4" customHeight="1" x14ac:dyDescent="0.3">
      <c r="A848" s="407" t="s">
        <v>700</v>
      </c>
      <c r="B848" s="408" t="s">
        <v>3462</v>
      </c>
      <c r="C848" s="409" t="s">
        <v>2479</v>
      </c>
      <c r="D848" s="410" t="s">
        <v>3483</v>
      </c>
      <c r="E848" s="409" t="s">
        <v>446</v>
      </c>
      <c r="F848" s="410" t="s">
        <v>3502</v>
      </c>
      <c r="G848" s="409" t="s">
        <v>447</v>
      </c>
      <c r="H848" s="409" t="s">
        <v>1250</v>
      </c>
      <c r="I848" s="409" t="s">
        <v>1251</v>
      </c>
      <c r="J848" s="409" t="s">
        <v>1252</v>
      </c>
      <c r="K848" s="409" t="s">
        <v>1253</v>
      </c>
      <c r="L848" s="411">
        <v>294.37307554124641</v>
      </c>
      <c r="M848" s="411">
        <v>3</v>
      </c>
      <c r="N848" s="412">
        <v>883.11922662373922</v>
      </c>
    </row>
    <row r="849" spans="1:14" ht="14.4" customHeight="1" x14ac:dyDescent="0.3">
      <c r="A849" s="407" t="s">
        <v>700</v>
      </c>
      <c r="B849" s="408" t="s">
        <v>3462</v>
      </c>
      <c r="C849" s="409" t="s">
        <v>2479</v>
      </c>
      <c r="D849" s="410" t="s">
        <v>3483</v>
      </c>
      <c r="E849" s="409" t="s">
        <v>446</v>
      </c>
      <c r="F849" s="410" t="s">
        <v>3502</v>
      </c>
      <c r="G849" s="409" t="s">
        <v>447</v>
      </c>
      <c r="H849" s="409" t="s">
        <v>2491</v>
      </c>
      <c r="I849" s="409" t="s">
        <v>2492</v>
      </c>
      <c r="J849" s="409" t="s">
        <v>2493</v>
      </c>
      <c r="K849" s="409" t="s">
        <v>2494</v>
      </c>
      <c r="L849" s="411">
        <v>2866.38</v>
      </c>
      <c r="M849" s="411">
        <v>1</v>
      </c>
      <c r="N849" s="412">
        <v>2866.38</v>
      </c>
    </row>
    <row r="850" spans="1:14" ht="14.4" customHeight="1" x14ac:dyDescent="0.3">
      <c r="A850" s="407" t="s">
        <v>700</v>
      </c>
      <c r="B850" s="408" t="s">
        <v>3462</v>
      </c>
      <c r="C850" s="409" t="s">
        <v>2479</v>
      </c>
      <c r="D850" s="410" t="s">
        <v>3483</v>
      </c>
      <c r="E850" s="409" t="s">
        <v>446</v>
      </c>
      <c r="F850" s="410" t="s">
        <v>3502</v>
      </c>
      <c r="G850" s="409" t="s">
        <v>447</v>
      </c>
      <c r="H850" s="409" t="s">
        <v>1261</v>
      </c>
      <c r="I850" s="409" t="s">
        <v>1262</v>
      </c>
      <c r="J850" s="409" t="s">
        <v>1263</v>
      </c>
      <c r="K850" s="409" t="s">
        <v>754</v>
      </c>
      <c r="L850" s="411">
        <v>71.182909240151417</v>
      </c>
      <c r="M850" s="411">
        <v>20</v>
      </c>
      <c r="N850" s="412">
        <v>1423.6581848030282</v>
      </c>
    </row>
    <row r="851" spans="1:14" ht="14.4" customHeight="1" x14ac:dyDescent="0.3">
      <c r="A851" s="407" t="s">
        <v>700</v>
      </c>
      <c r="B851" s="408" t="s">
        <v>3462</v>
      </c>
      <c r="C851" s="409" t="s">
        <v>2479</v>
      </c>
      <c r="D851" s="410" t="s">
        <v>3483</v>
      </c>
      <c r="E851" s="409" t="s">
        <v>446</v>
      </c>
      <c r="F851" s="410" t="s">
        <v>3502</v>
      </c>
      <c r="G851" s="409" t="s">
        <v>447</v>
      </c>
      <c r="H851" s="409" t="s">
        <v>1264</v>
      </c>
      <c r="I851" s="409" t="s">
        <v>1265</v>
      </c>
      <c r="J851" s="409" t="s">
        <v>1266</v>
      </c>
      <c r="K851" s="409" t="s">
        <v>598</v>
      </c>
      <c r="L851" s="411">
        <v>40.452382805441992</v>
      </c>
      <c r="M851" s="411">
        <v>33</v>
      </c>
      <c r="N851" s="412">
        <v>1334.9286325795858</v>
      </c>
    </row>
    <row r="852" spans="1:14" ht="14.4" customHeight="1" x14ac:dyDescent="0.3">
      <c r="A852" s="407" t="s">
        <v>700</v>
      </c>
      <c r="B852" s="408" t="s">
        <v>3462</v>
      </c>
      <c r="C852" s="409" t="s">
        <v>2479</v>
      </c>
      <c r="D852" s="410" t="s">
        <v>3483</v>
      </c>
      <c r="E852" s="409" t="s">
        <v>446</v>
      </c>
      <c r="F852" s="410" t="s">
        <v>3502</v>
      </c>
      <c r="G852" s="409" t="s">
        <v>447</v>
      </c>
      <c r="H852" s="409" t="s">
        <v>1267</v>
      </c>
      <c r="I852" s="409" t="s">
        <v>1268</v>
      </c>
      <c r="J852" s="409" t="s">
        <v>1269</v>
      </c>
      <c r="K852" s="409" t="s">
        <v>1270</v>
      </c>
      <c r="L852" s="411">
        <v>254.66693774312458</v>
      </c>
      <c r="M852" s="411">
        <v>7</v>
      </c>
      <c r="N852" s="412">
        <v>1782.668564201872</v>
      </c>
    </row>
    <row r="853" spans="1:14" ht="14.4" customHeight="1" x14ac:dyDescent="0.3">
      <c r="A853" s="407" t="s">
        <v>700</v>
      </c>
      <c r="B853" s="408" t="s">
        <v>3462</v>
      </c>
      <c r="C853" s="409" t="s">
        <v>2479</v>
      </c>
      <c r="D853" s="410" t="s">
        <v>3483</v>
      </c>
      <c r="E853" s="409" t="s">
        <v>446</v>
      </c>
      <c r="F853" s="410" t="s">
        <v>3502</v>
      </c>
      <c r="G853" s="409" t="s">
        <v>447</v>
      </c>
      <c r="H853" s="409" t="s">
        <v>2092</v>
      </c>
      <c r="I853" s="409" t="s">
        <v>2093</v>
      </c>
      <c r="J853" s="409" t="s">
        <v>2094</v>
      </c>
      <c r="K853" s="409" t="s">
        <v>1335</v>
      </c>
      <c r="L853" s="411">
        <v>30.8784375</v>
      </c>
      <c r="M853" s="411">
        <v>160</v>
      </c>
      <c r="N853" s="412">
        <v>4940.55</v>
      </c>
    </row>
    <row r="854" spans="1:14" ht="14.4" customHeight="1" x14ac:dyDescent="0.3">
      <c r="A854" s="407" t="s">
        <v>700</v>
      </c>
      <c r="B854" s="408" t="s">
        <v>3462</v>
      </c>
      <c r="C854" s="409" t="s">
        <v>2479</v>
      </c>
      <c r="D854" s="410" t="s">
        <v>3483</v>
      </c>
      <c r="E854" s="409" t="s">
        <v>446</v>
      </c>
      <c r="F854" s="410" t="s">
        <v>3502</v>
      </c>
      <c r="G854" s="409" t="s">
        <v>447</v>
      </c>
      <c r="H854" s="409" t="s">
        <v>1275</v>
      </c>
      <c r="I854" s="409" t="s">
        <v>1275</v>
      </c>
      <c r="J854" s="409" t="s">
        <v>1276</v>
      </c>
      <c r="K854" s="409" t="s">
        <v>854</v>
      </c>
      <c r="L854" s="411">
        <v>53.98</v>
      </c>
      <c r="M854" s="411">
        <v>6</v>
      </c>
      <c r="N854" s="412">
        <v>323.88</v>
      </c>
    </row>
    <row r="855" spans="1:14" ht="14.4" customHeight="1" x14ac:dyDescent="0.3">
      <c r="A855" s="407" t="s">
        <v>700</v>
      </c>
      <c r="B855" s="408" t="s">
        <v>3462</v>
      </c>
      <c r="C855" s="409" t="s">
        <v>2479</v>
      </c>
      <c r="D855" s="410" t="s">
        <v>3483</v>
      </c>
      <c r="E855" s="409" t="s">
        <v>446</v>
      </c>
      <c r="F855" s="410" t="s">
        <v>3502</v>
      </c>
      <c r="G855" s="409" t="s">
        <v>447</v>
      </c>
      <c r="H855" s="409" t="s">
        <v>2095</v>
      </c>
      <c r="I855" s="409" t="s">
        <v>2096</v>
      </c>
      <c r="J855" s="409" t="s">
        <v>2097</v>
      </c>
      <c r="K855" s="409" t="s">
        <v>2098</v>
      </c>
      <c r="L855" s="411">
        <v>1200.9877079754401</v>
      </c>
      <c r="M855" s="411">
        <v>8</v>
      </c>
      <c r="N855" s="412">
        <v>9607.9016638035209</v>
      </c>
    </row>
    <row r="856" spans="1:14" ht="14.4" customHeight="1" x14ac:dyDescent="0.3">
      <c r="A856" s="407" t="s">
        <v>700</v>
      </c>
      <c r="B856" s="408" t="s">
        <v>3462</v>
      </c>
      <c r="C856" s="409" t="s">
        <v>2479</v>
      </c>
      <c r="D856" s="410" t="s">
        <v>3483</v>
      </c>
      <c r="E856" s="409" t="s">
        <v>446</v>
      </c>
      <c r="F856" s="410" t="s">
        <v>3502</v>
      </c>
      <c r="G856" s="409" t="s">
        <v>447</v>
      </c>
      <c r="H856" s="409" t="s">
        <v>2106</v>
      </c>
      <c r="I856" s="409" t="s">
        <v>2107</v>
      </c>
      <c r="J856" s="409" t="s">
        <v>2108</v>
      </c>
      <c r="K856" s="409" t="s">
        <v>1161</v>
      </c>
      <c r="L856" s="411">
        <v>51.448265931174262</v>
      </c>
      <c r="M856" s="411">
        <v>6</v>
      </c>
      <c r="N856" s="412">
        <v>308.68959558704557</v>
      </c>
    </row>
    <row r="857" spans="1:14" ht="14.4" customHeight="1" x14ac:dyDescent="0.3">
      <c r="A857" s="407" t="s">
        <v>700</v>
      </c>
      <c r="B857" s="408" t="s">
        <v>3462</v>
      </c>
      <c r="C857" s="409" t="s">
        <v>2479</v>
      </c>
      <c r="D857" s="410" t="s">
        <v>3483</v>
      </c>
      <c r="E857" s="409" t="s">
        <v>446</v>
      </c>
      <c r="F857" s="410" t="s">
        <v>3502</v>
      </c>
      <c r="G857" s="409" t="s">
        <v>447</v>
      </c>
      <c r="H857" s="409" t="s">
        <v>2109</v>
      </c>
      <c r="I857" s="409" t="s">
        <v>2110</v>
      </c>
      <c r="J857" s="409" t="s">
        <v>2111</v>
      </c>
      <c r="K857" s="409" t="s">
        <v>2112</v>
      </c>
      <c r="L857" s="411">
        <v>258.81790379746838</v>
      </c>
      <c r="M857" s="411">
        <v>395</v>
      </c>
      <c r="N857" s="412">
        <v>102233.07200000001</v>
      </c>
    </row>
    <row r="858" spans="1:14" ht="14.4" customHeight="1" x14ac:dyDescent="0.3">
      <c r="A858" s="407" t="s">
        <v>700</v>
      </c>
      <c r="B858" s="408" t="s">
        <v>3462</v>
      </c>
      <c r="C858" s="409" t="s">
        <v>2479</v>
      </c>
      <c r="D858" s="410" t="s">
        <v>3483</v>
      </c>
      <c r="E858" s="409" t="s">
        <v>446</v>
      </c>
      <c r="F858" s="410" t="s">
        <v>3502</v>
      </c>
      <c r="G858" s="409" t="s">
        <v>447</v>
      </c>
      <c r="H858" s="409" t="s">
        <v>2113</v>
      </c>
      <c r="I858" s="409" t="s">
        <v>2114</v>
      </c>
      <c r="J858" s="409" t="s">
        <v>2115</v>
      </c>
      <c r="K858" s="409" t="s">
        <v>2116</v>
      </c>
      <c r="L858" s="411">
        <v>285.99917474550608</v>
      </c>
      <c r="M858" s="411">
        <v>2</v>
      </c>
      <c r="N858" s="412">
        <v>571.99834949101216</v>
      </c>
    </row>
    <row r="859" spans="1:14" ht="14.4" customHeight="1" x14ac:dyDescent="0.3">
      <c r="A859" s="407" t="s">
        <v>700</v>
      </c>
      <c r="B859" s="408" t="s">
        <v>3462</v>
      </c>
      <c r="C859" s="409" t="s">
        <v>2479</v>
      </c>
      <c r="D859" s="410" t="s">
        <v>3483</v>
      </c>
      <c r="E859" s="409" t="s">
        <v>446</v>
      </c>
      <c r="F859" s="410" t="s">
        <v>3502</v>
      </c>
      <c r="G859" s="409" t="s">
        <v>447</v>
      </c>
      <c r="H859" s="409" t="s">
        <v>512</v>
      </c>
      <c r="I859" s="409" t="s">
        <v>134</v>
      </c>
      <c r="J859" s="409" t="s">
        <v>513</v>
      </c>
      <c r="K859" s="409"/>
      <c r="L859" s="411">
        <v>46.749999999999986</v>
      </c>
      <c r="M859" s="411">
        <v>1</v>
      </c>
      <c r="N859" s="412">
        <v>46.749999999999986</v>
      </c>
    </row>
    <row r="860" spans="1:14" ht="14.4" customHeight="1" x14ac:dyDescent="0.3">
      <c r="A860" s="407" t="s">
        <v>700</v>
      </c>
      <c r="B860" s="408" t="s">
        <v>3462</v>
      </c>
      <c r="C860" s="409" t="s">
        <v>2479</v>
      </c>
      <c r="D860" s="410" t="s">
        <v>3483</v>
      </c>
      <c r="E860" s="409" t="s">
        <v>446</v>
      </c>
      <c r="F860" s="410" t="s">
        <v>3502</v>
      </c>
      <c r="G860" s="409" t="s">
        <v>447</v>
      </c>
      <c r="H860" s="409" t="s">
        <v>2117</v>
      </c>
      <c r="I860" s="409" t="s">
        <v>2118</v>
      </c>
      <c r="J860" s="409" t="s">
        <v>2119</v>
      </c>
      <c r="K860" s="409" t="s">
        <v>2120</v>
      </c>
      <c r="L860" s="411">
        <v>59.401225389823026</v>
      </c>
      <c r="M860" s="411">
        <v>97</v>
      </c>
      <c r="N860" s="412">
        <v>5761.9188628128331</v>
      </c>
    </row>
    <row r="861" spans="1:14" ht="14.4" customHeight="1" x14ac:dyDescent="0.3">
      <c r="A861" s="407" t="s">
        <v>700</v>
      </c>
      <c r="B861" s="408" t="s">
        <v>3462</v>
      </c>
      <c r="C861" s="409" t="s">
        <v>2479</v>
      </c>
      <c r="D861" s="410" t="s">
        <v>3483</v>
      </c>
      <c r="E861" s="409" t="s">
        <v>446</v>
      </c>
      <c r="F861" s="410" t="s">
        <v>3502</v>
      </c>
      <c r="G861" s="409" t="s">
        <v>447</v>
      </c>
      <c r="H861" s="409" t="s">
        <v>2495</v>
      </c>
      <c r="I861" s="409" t="s">
        <v>134</v>
      </c>
      <c r="J861" s="409" t="s">
        <v>2496</v>
      </c>
      <c r="K861" s="409"/>
      <c r="L861" s="411">
        <v>351.68428520047473</v>
      </c>
      <c r="M861" s="411">
        <v>2</v>
      </c>
      <c r="N861" s="412">
        <v>703.36857040094947</v>
      </c>
    </row>
    <row r="862" spans="1:14" ht="14.4" customHeight="1" x14ac:dyDescent="0.3">
      <c r="A862" s="407" t="s">
        <v>700</v>
      </c>
      <c r="B862" s="408" t="s">
        <v>3462</v>
      </c>
      <c r="C862" s="409" t="s">
        <v>2479</v>
      </c>
      <c r="D862" s="410" t="s">
        <v>3483</v>
      </c>
      <c r="E862" s="409" t="s">
        <v>446</v>
      </c>
      <c r="F862" s="410" t="s">
        <v>3502</v>
      </c>
      <c r="G862" s="409" t="s">
        <v>447</v>
      </c>
      <c r="H862" s="409" t="s">
        <v>2497</v>
      </c>
      <c r="I862" s="409" t="s">
        <v>2498</v>
      </c>
      <c r="J862" s="409" t="s">
        <v>2499</v>
      </c>
      <c r="K862" s="409" t="s">
        <v>2500</v>
      </c>
      <c r="L862" s="411">
        <v>186.66000000000003</v>
      </c>
      <c r="M862" s="411">
        <v>1</v>
      </c>
      <c r="N862" s="412">
        <v>186.66000000000003</v>
      </c>
    </row>
    <row r="863" spans="1:14" ht="14.4" customHeight="1" x14ac:dyDescent="0.3">
      <c r="A863" s="407" t="s">
        <v>700</v>
      </c>
      <c r="B863" s="408" t="s">
        <v>3462</v>
      </c>
      <c r="C863" s="409" t="s">
        <v>2479</v>
      </c>
      <c r="D863" s="410" t="s">
        <v>3483</v>
      </c>
      <c r="E863" s="409" t="s">
        <v>446</v>
      </c>
      <c r="F863" s="410" t="s">
        <v>3502</v>
      </c>
      <c r="G863" s="409" t="s">
        <v>447</v>
      </c>
      <c r="H863" s="409" t="s">
        <v>454</v>
      </c>
      <c r="I863" s="409" t="s">
        <v>134</v>
      </c>
      <c r="J863" s="409" t="s">
        <v>455</v>
      </c>
      <c r="K863" s="409"/>
      <c r="L863" s="411">
        <v>294.56688299937252</v>
      </c>
      <c r="M863" s="411">
        <v>8</v>
      </c>
      <c r="N863" s="412">
        <v>2356.5350639949802</v>
      </c>
    </row>
    <row r="864" spans="1:14" ht="14.4" customHeight="1" x14ac:dyDescent="0.3">
      <c r="A864" s="407" t="s">
        <v>700</v>
      </c>
      <c r="B864" s="408" t="s">
        <v>3462</v>
      </c>
      <c r="C864" s="409" t="s">
        <v>2479</v>
      </c>
      <c r="D864" s="410" t="s">
        <v>3483</v>
      </c>
      <c r="E864" s="409" t="s">
        <v>446</v>
      </c>
      <c r="F864" s="410" t="s">
        <v>3502</v>
      </c>
      <c r="G864" s="409" t="s">
        <v>447</v>
      </c>
      <c r="H864" s="409" t="s">
        <v>456</v>
      </c>
      <c r="I864" s="409" t="s">
        <v>134</v>
      </c>
      <c r="J864" s="409" t="s">
        <v>457</v>
      </c>
      <c r="K864" s="409" t="s">
        <v>458</v>
      </c>
      <c r="L864" s="411">
        <v>23.700151465570443</v>
      </c>
      <c r="M864" s="411">
        <v>714</v>
      </c>
      <c r="N864" s="412">
        <v>16921.908146417296</v>
      </c>
    </row>
    <row r="865" spans="1:14" ht="14.4" customHeight="1" x14ac:dyDescent="0.3">
      <c r="A865" s="407" t="s">
        <v>700</v>
      </c>
      <c r="B865" s="408" t="s">
        <v>3462</v>
      </c>
      <c r="C865" s="409" t="s">
        <v>2479</v>
      </c>
      <c r="D865" s="410" t="s">
        <v>3483</v>
      </c>
      <c r="E865" s="409" t="s">
        <v>446</v>
      </c>
      <c r="F865" s="410" t="s">
        <v>3502</v>
      </c>
      <c r="G865" s="409" t="s">
        <v>447</v>
      </c>
      <c r="H865" s="409" t="s">
        <v>2501</v>
      </c>
      <c r="I865" s="409" t="s">
        <v>2502</v>
      </c>
      <c r="J865" s="409" t="s">
        <v>1194</v>
      </c>
      <c r="K865" s="409" t="s">
        <v>2503</v>
      </c>
      <c r="L865" s="411">
        <v>326.32</v>
      </c>
      <c r="M865" s="411">
        <v>4</v>
      </c>
      <c r="N865" s="412">
        <v>1305.28</v>
      </c>
    </row>
    <row r="866" spans="1:14" ht="14.4" customHeight="1" x14ac:dyDescent="0.3">
      <c r="A866" s="407" t="s">
        <v>700</v>
      </c>
      <c r="B866" s="408" t="s">
        <v>3462</v>
      </c>
      <c r="C866" s="409" t="s">
        <v>2479</v>
      </c>
      <c r="D866" s="410" t="s">
        <v>3483</v>
      </c>
      <c r="E866" s="409" t="s">
        <v>446</v>
      </c>
      <c r="F866" s="410" t="s">
        <v>3502</v>
      </c>
      <c r="G866" s="409" t="s">
        <v>447</v>
      </c>
      <c r="H866" s="409" t="s">
        <v>2158</v>
      </c>
      <c r="I866" s="409" t="s">
        <v>134</v>
      </c>
      <c r="J866" s="409" t="s">
        <v>2159</v>
      </c>
      <c r="K866" s="409" t="s">
        <v>2160</v>
      </c>
      <c r="L866" s="411">
        <v>199.67000000000004</v>
      </c>
      <c r="M866" s="411">
        <v>10</v>
      </c>
      <c r="N866" s="412">
        <v>1996.7000000000005</v>
      </c>
    </row>
    <row r="867" spans="1:14" ht="14.4" customHeight="1" x14ac:dyDescent="0.3">
      <c r="A867" s="407" t="s">
        <v>700</v>
      </c>
      <c r="B867" s="408" t="s">
        <v>3462</v>
      </c>
      <c r="C867" s="409" t="s">
        <v>2479</v>
      </c>
      <c r="D867" s="410" t="s">
        <v>3483</v>
      </c>
      <c r="E867" s="409" t="s">
        <v>446</v>
      </c>
      <c r="F867" s="410" t="s">
        <v>3502</v>
      </c>
      <c r="G867" s="409" t="s">
        <v>447</v>
      </c>
      <c r="H867" s="409" t="s">
        <v>2504</v>
      </c>
      <c r="I867" s="409" t="s">
        <v>134</v>
      </c>
      <c r="J867" s="409" t="s">
        <v>2505</v>
      </c>
      <c r="K867" s="409" t="s">
        <v>2506</v>
      </c>
      <c r="L867" s="411">
        <v>47.15</v>
      </c>
      <c r="M867" s="411">
        <v>1</v>
      </c>
      <c r="N867" s="412">
        <v>47.15</v>
      </c>
    </row>
    <row r="868" spans="1:14" ht="14.4" customHeight="1" x14ac:dyDescent="0.3">
      <c r="A868" s="407" t="s">
        <v>700</v>
      </c>
      <c r="B868" s="408" t="s">
        <v>3462</v>
      </c>
      <c r="C868" s="409" t="s">
        <v>2479</v>
      </c>
      <c r="D868" s="410" t="s">
        <v>3483</v>
      </c>
      <c r="E868" s="409" t="s">
        <v>446</v>
      </c>
      <c r="F868" s="410" t="s">
        <v>3502</v>
      </c>
      <c r="G868" s="409" t="s">
        <v>447</v>
      </c>
      <c r="H868" s="409" t="s">
        <v>2507</v>
      </c>
      <c r="I868" s="409" t="s">
        <v>2508</v>
      </c>
      <c r="J868" s="409" t="s">
        <v>2509</v>
      </c>
      <c r="K868" s="409" t="s">
        <v>2510</v>
      </c>
      <c r="L868" s="411">
        <v>455.14086290932352</v>
      </c>
      <c r="M868" s="411">
        <v>18</v>
      </c>
      <c r="N868" s="412">
        <v>8192.5355323678232</v>
      </c>
    </row>
    <row r="869" spans="1:14" ht="14.4" customHeight="1" x14ac:dyDescent="0.3">
      <c r="A869" s="407" t="s">
        <v>700</v>
      </c>
      <c r="B869" s="408" t="s">
        <v>3462</v>
      </c>
      <c r="C869" s="409" t="s">
        <v>2479</v>
      </c>
      <c r="D869" s="410" t="s">
        <v>3483</v>
      </c>
      <c r="E869" s="409" t="s">
        <v>446</v>
      </c>
      <c r="F869" s="410" t="s">
        <v>3502</v>
      </c>
      <c r="G869" s="409" t="s">
        <v>447</v>
      </c>
      <c r="H869" s="409" t="s">
        <v>1363</v>
      </c>
      <c r="I869" s="409" t="s">
        <v>1364</v>
      </c>
      <c r="J869" s="409" t="s">
        <v>1000</v>
      </c>
      <c r="K869" s="409" t="s">
        <v>1365</v>
      </c>
      <c r="L869" s="411">
        <v>139.48122790576613</v>
      </c>
      <c r="M869" s="411">
        <v>24</v>
      </c>
      <c r="N869" s="412">
        <v>3347.549469738387</v>
      </c>
    </row>
    <row r="870" spans="1:14" ht="14.4" customHeight="1" x14ac:dyDescent="0.3">
      <c r="A870" s="407" t="s">
        <v>700</v>
      </c>
      <c r="B870" s="408" t="s">
        <v>3462</v>
      </c>
      <c r="C870" s="409" t="s">
        <v>2479</v>
      </c>
      <c r="D870" s="410" t="s">
        <v>3483</v>
      </c>
      <c r="E870" s="409" t="s">
        <v>446</v>
      </c>
      <c r="F870" s="410" t="s">
        <v>3502</v>
      </c>
      <c r="G870" s="409" t="s">
        <v>447</v>
      </c>
      <c r="H870" s="409" t="s">
        <v>529</v>
      </c>
      <c r="I870" s="409" t="s">
        <v>530</v>
      </c>
      <c r="J870" s="409" t="s">
        <v>516</v>
      </c>
      <c r="K870" s="409" t="s">
        <v>531</v>
      </c>
      <c r="L870" s="411">
        <v>202.04476684818999</v>
      </c>
      <c r="M870" s="411">
        <v>86</v>
      </c>
      <c r="N870" s="412">
        <v>17375.849948944338</v>
      </c>
    </row>
    <row r="871" spans="1:14" ht="14.4" customHeight="1" x14ac:dyDescent="0.3">
      <c r="A871" s="407" t="s">
        <v>700</v>
      </c>
      <c r="B871" s="408" t="s">
        <v>3462</v>
      </c>
      <c r="C871" s="409" t="s">
        <v>2479</v>
      </c>
      <c r="D871" s="410" t="s">
        <v>3483</v>
      </c>
      <c r="E871" s="409" t="s">
        <v>446</v>
      </c>
      <c r="F871" s="410" t="s">
        <v>3502</v>
      </c>
      <c r="G871" s="409" t="s">
        <v>447</v>
      </c>
      <c r="H871" s="409" t="s">
        <v>2511</v>
      </c>
      <c r="I871" s="409" t="s">
        <v>134</v>
      </c>
      <c r="J871" s="409" t="s">
        <v>2512</v>
      </c>
      <c r="K871" s="409"/>
      <c r="L871" s="411">
        <v>88.499679250051159</v>
      </c>
      <c r="M871" s="411">
        <v>1</v>
      </c>
      <c r="N871" s="412">
        <v>88.499679250051159</v>
      </c>
    </row>
    <row r="872" spans="1:14" ht="14.4" customHeight="1" x14ac:dyDescent="0.3">
      <c r="A872" s="407" t="s">
        <v>700</v>
      </c>
      <c r="B872" s="408" t="s">
        <v>3462</v>
      </c>
      <c r="C872" s="409" t="s">
        <v>2479</v>
      </c>
      <c r="D872" s="410" t="s">
        <v>3483</v>
      </c>
      <c r="E872" s="409" t="s">
        <v>446</v>
      </c>
      <c r="F872" s="410" t="s">
        <v>3502</v>
      </c>
      <c r="G872" s="409" t="s">
        <v>447</v>
      </c>
      <c r="H872" s="409" t="s">
        <v>661</v>
      </c>
      <c r="I872" s="409" t="s">
        <v>134</v>
      </c>
      <c r="J872" s="409" t="s">
        <v>662</v>
      </c>
      <c r="K872" s="409"/>
      <c r="L872" s="411">
        <v>31.871406114985025</v>
      </c>
      <c r="M872" s="411">
        <v>10</v>
      </c>
      <c r="N872" s="412">
        <v>318.71406114985024</v>
      </c>
    </row>
    <row r="873" spans="1:14" ht="14.4" customHeight="1" x14ac:dyDescent="0.3">
      <c r="A873" s="407" t="s">
        <v>700</v>
      </c>
      <c r="B873" s="408" t="s">
        <v>3462</v>
      </c>
      <c r="C873" s="409" t="s">
        <v>2479</v>
      </c>
      <c r="D873" s="410" t="s">
        <v>3483</v>
      </c>
      <c r="E873" s="409" t="s">
        <v>446</v>
      </c>
      <c r="F873" s="410" t="s">
        <v>3502</v>
      </c>
      <c r="G873" s="409" t="s">
        <v>447</v>
      </c>
      <c r="H873" s="409" t="s">
        <v>2513</v>
      </c>
      <c r="I873" s="409" t="s">
        <v>2514</v>
      </c>
      <c r="J873" s="409" t="s">
        <v>2515</v>
      </c>
      <c r="K873" s="409" t="s">
        <v>2516</v>
      </c>
      <c r="L873" s="411">
        <v>6050.0099999999993</v>
      </c>
      <c r="M873" s="411">
        <v>1</v>
      </c>
      <c r="N873" s="412">
        <v>6050.0099999999993</v>
      </c>
    </row>
    <row r="874" spans="1:14" ht="14.4" customHeight="1" x14ac:dyDescent="0.3">
      <c r="A874" s="407" t="s">
        <v>700</v>
      </c>
      <c r="B874" s="408" t="s">
        <v>3462</v>
      </c>
      <c r="C874" s="409" t="s">
        <v>2479</v>
      </c>
      <c r="D874" s="410" t="s">
        <v>3483</v>
      </c>
      <c r="E874" s="409" t="s">
        <v>446</v>
      </c>
      <c r="F874" s="410" t="s">
        <v>3502</v>
      </c>
      <c r="G874" s="409" t="s">
        <v>447</v>
      </c>
      <c r="H874" s="409" t="s">
        <v>2185</v>
      </c>
      <c r="I874" s="409" t="s">
        <v>2186</v>
      </c>
      <c r="J874" s="409" t="s">
        <v>2187</v>
      </c>
      <c r="K874" s="409" t="s">
        <v>1303</v>
      </c>
      <c r="L874" s="411">
        <v>3135.0312328818086</v>
      </c>
      <c r="M874" s="411">
        <v>3</v>
      </c>
      <c r="N874" s="412">
        <v>9405.0936986454253</v>
      </c>
    </row>
    <row r="875" spans="1:14" ht="14.4" customHeight="1" x14ac:dyDescent="0.3">
      <c r="A875" s="407" t="s">
        <v>700</v>
      </c>
      <c r="B875" s="408" t="s">
        <v>3462</v>
      </c>
      <c r="C875" s="409" t="s">
        <v>2479</v>
      </c>
      <c r="D875" s="410" t="s">
        <v>3483</v>
      </c>
      <c r="E875" s="409" t="s">
        <v>446</v>
      </c>
      <c r="F875" s="410" t="s">
        <v>3502</v>
      </c>
      <c r="G875" s="409" t="s">
        <v>447</v>
      </c>
      <c r="H875" s="409" t="s">
        <v>2517</v>
      </c>
      <c r="I875" s="409" t="s">
        <v>2518</v>
      </c>
      <c r="J875" s="409" t="s">
        <v>2519</v>
      </c>
      <c r="K875" s="409" t="s">
        <v>2520</v>
      </c>
      <c r="L875" s="411">
        <v>8267.3897574422972</v>
      </c>
      <c r="M875" s="411">
        <v>6</v>
      </c>
      <c r="N875" s="412">
        <v>49604.338544653787</v>
      </c>
    </row>
    <row r="876" spans="1:14" ht="14.4" customHeight="1" x14ac:dyDescent="0.3">
      <c r="A876" s="407" t="s">
        <v>700</v>
      </c>
      <c r="B876" s="408" t="s">
        <v>3462</v>
      </c>
      <c r="C876" s="409" t="s">
        <v>2479</v>
      </c>
      <c r="D876" s="410" t="s">
        <v>3483</v>
      </c>
      <c r="E876" s="409" t="s">
        <v>446</v>
      </c>
      <c r="F876" s="410" t="s">
        <v>3502</v>
      </c>
      <c r="G876" s="409" t="s">
        <v>447</v>
      </c>
      <c r="H876" s="409" t="s">
        <v>2521</v>
      </c>
      <c r="I876" s="409" t="s">
        <v>2522</v>
      </c>
      <c r="J876" s="409" t="s">
        <v>2519</v>
      </c>
      <c r="K876" s="409" t="s">
        <v>2523</v>
      </c>
      <c r="L876" s="411">
        <v>1440.0454072885757</v>
      </c>
      <c r="M876" s="411">
        <v>13</v>
      </c>
      <c r="N876" s="412">
        <v>18720.590294751484</v>
      </c>
    </row>
    <row r="877" spans="1:14" ht="14.4" customHeight="1" x14ac:dyDescent="0.3">
      <c r="A877" s="407" t="s">
        <v>700</v>
      </c>
      <c r="B877" s="408" t="s">
        <v>3462</v>
      </c>
      <c r="C877" s="409" t="s">
        <v>2479</v>
      </c>
      <c r="D877" s="410" t="s">
        <v>3483</v>
      </c>
      <c r="E877" s="409" t="s">
        <v>446</v>
      </c>
      <c r="F877" s="410" t="s">
        <v>3502</v>
      </c>
      <c r="G877" s="409" t="s">
        <v>447</v>
      </c>
      <c r="H877" s="409" t="s">
        <v>2196</v>
      </c>
      <c r="I877" s="409" t="s">
        <v>2197</v>
      </c>
      <c r="J877" s="409" t="s">
        <v>2198</v>
      </c>
      <c r="K877" s="409" t="s">
        <v>989</v>
      </c>
      <c r="L877" s="411">
        <v>35.120305441163083</v>
      </c>
      <c r="M877" s="411">
        <v>240</v>
      </c>
      <c r="N877" s="412">
        <v>8428.8733058791404</v>
      </c>
    </row>
    <row r="878" spans="1:14" ht="14.4" customHeight="1" x14ac:dyDescent="0.3">
      <c r="A878" s="407" t="s">
        <v>700</v>
      </c>
      <c r="B878" s="408" t="s">
        <v>3462</v>
      </c>
      <c r="C878" s="409" t="s">
        <v>2479</v>
      </c>
      <c r="D878" s="410" t="s">
        <v>3483</v>
      </c>
      <c r="E878" s="409" t="s">
        <v>446</v>
      </c>
      <c r="F878" s="410" t="s">
        <v>3502</v>
      </c>
      <c r="G878" s="409" t="s">
        <v>447</v>
      </c>
      <c r="H878" s="409" t="s">
        <v>2199</v>
      </c>
      <c r="I878" s="409" t="s">
        <v>2200</v>
      </c>
      <c r="J878" s="409" t="s">
        <v>2201</v>
      </c>
      <c r="K878" s="409" t="s">
        <v>1303</v>
      </c>
      <c r="L878" s="411">
        <v>2865.6428571428573</v>
      </c>
      <c r="M878" s="411">
        <v>14</v>
      </c>
      <c r="N878" s="412">
        <v>40119</v>
      </c>
    </row>
    <row r="879" spans="1:14" ht="14.4" customHeight="1" x14ac:dyDescent="0.3">
      <c r="A879" s="407" t="s">
        <v>700</v>
      </c>
      <c r="B879" s="408" t="s">
        <v>3462</v>
      </c>
      <c r="C879" s="409" t="s">
        <v>2479</v>
      </c>
      <c r="D879" s="410" t="s">
        <v>3483</v>
      </c>
      <c r="E879" s="409" t="s">
        <v>446</v>
      </c>
      <c r="F879" s="410" t="s">
        <v>3502</v>
      </c>
      <c r="G879" s="409" t="s">
        <v>447</v>
      </c>
      <c r="H879" s="409" t="s">
        <v>1410</v>
      </c>
      <c r="I879" s="409" t="s">
        <v>1411</v>
      </c>
      <c r="J879" s="409" t="s">
        <v>1412</v>
      </c>
      <c r="K879" s="409" t="s">
        <v>1413</v>
      </c>
      <c r="L879" s="411">
        <v>184.99836766915166</v>
      </c>
      <c r="M879" s="411">
        <v>5</v>
      </c>
      <c r="N879" s="412">
        <v>924.99183834575831</v>
      </c>
    </row>
    <row r="880" spans="1:14" ht="14.4" customHeight="1" x14ac:dyDescent="0.3">
      <c r="A880" s="407" t="s">
        <v>700</v>
      </c>
      <c r="B880" s="408" t="s">
        <v>3462</v>
      </c>
      <c r="C880" s="409" t="s">
        <v>2479</v>
      </c>
      <c r="D880" s="410" t="s">
        <v>3483</v>
      </c>
      <c r="E880" s="409" t="s">
        <v>446</v>
      </c>
      <c r="F880" s="410" t="s">
        <v>3502</v>
      </c>
      <c r="G880" s="409" t="s">
        <v>447</v>
      </c>
      <c r="H880" s="409" t="s">
        <v>550</v>
      </c>
      <c r="I880" s="409" t="s">
        <v>551</v>
      </c>
      <c r="J880" s="409" t="s">
        <v>552</v>
      </c>
      <c r="K880" s="409"/>
      <c r="L880" s="411">
        <v>4406.6660000000002</v>
      </c>
      <c r="M880" s="411">
        <v>1</v>
      </c>
      <c r="N880" s="412">
        <v>4406.6660000000002</v>
      </c>
    </row>
    <row r="881" spans="1:14" ht="14.4" customHeight="1" x14ac:dyDescent="0.3">
      <c r="A881" s="407" t="s">
        <v>700</v>
      </c>
      <c r="B881" s="408" t="s">
        <v>3462</v>
      </c>
      <c r="C881" s="409" t="s">
        <v>2479</v>
      </c>
      <c r="D881" s="410" t="s">
        <v>3483</v>
      </c>
      <c r="E881" s="409" t="s">
        <v>446</v>
      </c>
      <c r="F881" s="410" t="s">
        <v>3502</v>
      </c>
      <c r="G881" s="409" t="s">
        <v>447</v>
      </c>
      <c r="H881" s="409" t="s">
        <v>2524</v>
      </c>
      <c r="I881" s="409" t="s">
        <v>2525</v>
      </c>
      <c r="J881" s="409" t="s">
        <v>2526</v>
      </c>
      <c r="K881" s="409" t="s">
        <v>2527</v>
      </c>
      <c r="L881" s="411">
        <v>539.39</v>
      </c>
      <c r="M881" s="411">
        <v>3</v>
      </c>
      <c r="N881" s="412">
        <v>1618.17</v>
      </c>
    </row>
    <row r="882" spans="1:14" ht="14.4" customHeight="1" x14ac:dyDescent="0.3">
      <c r="A882" s="407" t="s">
        <v>700</v>
      </c>
      <c r="B882" s="408" t="s">
        <v>3462</v>
      </c>
      <c r="C882" s="409" t="s">
        <v>2479</v>
      </c>
      <c r="D882" s="410" t="s">
        <v>3483</v>
      </c>
      <c r="E882" s="409" t="s">
        <v>446</v>
      </c>
      <c r="F882" s="410" t="s">
        <v>3502</v>
      </c>
      <c r="G882" s="409" t="s">
        <v>447</v>
      </c>
      <c r="H882" s="409" t="s">
        <v>2217</v>
      </c>
      <c r="I882" s="409" t="s">
        <v>2218</v>
      </c>
      <c r="J882" s="409" t="s">
        <v>2219</v>
      </c>
      <c r="K882" s="409" t="s">
        <v>2220</v>
      </c>
      <c r="L882" s="411">
        <v>90.683030260925875</v>
      </c>
      <c r="M882" s="411">
        <v>53</v>
      </c>
      <c r="N882" s="412">
        <v>4806.200603829071</v>
      </c>
    </row>
    <row r="883" spans="1:14" ht="14.4" customHeight="1" x14ac:dyDescent="0.3">
      <c r="A883" s="407" t="s">
        <v>700</v>
      </c>
      <c r="B883" s="408" t="s">
        <v>3462</v>
      </c>
      <c r="C883" s="409" t="s">
        <v>2479</v>
      </c>
      <c r="D883" s="410" t="s">
        <v>3483</v>
      </c>
      <c r="E883" s="409" t="s">
        <v>446</v>
      </c>
      <c r="F883" s="410" t="s">
        <v>3502</v>
      </c>
      <c r="G883" s="409" t="s">
        <v>447</v>
      </c>
      <c r="H883" s="409" t="s">
        <v>557</v>
      </c>
      <c r="I883" s="409" t="s">
        <v>134</v>
      </c>
      <c r="J883" s="409" t="s">
        <v>558</v>
      </c>
      <c r="K883" s="409" t="s">
        <v>559</v>
      </c>
      <c r="L883" s="411">
        <v>62.861786430659585</v>
      </c>
      <c r="M883" s="411">
        <v>14</v>
      </c>
      <c r="N883" s="412">
        <v>880.06501002923414</v>
      </c>
    </row>
    <row r="884" spans="1:14" ht="14.4" customHeight="1" x14ac:dyDescent="0.3">
      <c r="A884" s="407" t="s">
        <v>700</v>
      </c>
      <c r="B884" s="408" t="s">
        <v>3462</v>
      </c>
      <c r="C884" s="409" t="s">
        <v>2479</v>
      </c>
      <c r="D884" s="410" t="s">
        <v>3483</v>
      </c>
      <c r="E884" s="409" t="s">
        <v>446</v>
      </c>
      <c r="F884" s="410" t="s">
        <v>3502</v>
      </c>
      <c r="G884" s="409" t="s">
        <v>447</v>
      </c>
      <c r="H884" s="409" t="s">
        <v>2227</v>
      </c>
      <c r="I884" s="409" t="s">
        <v>2228</v>
      </c>
      <c r="J884" s="409" t="s">
        <v>2229</v>
      </c>
      <c r="K884" s="409"/>
      <c r="L884" s="411">
        <v>589.14388046467218</v>
      </c>
      <c r="M884" s="411">
        <v>112</v>
      </c>
      <c r="N884" s="412">
        <v>65984.114612043282</v>
      </c>
    </row>
    <row r="885" spans="1:14" ht="14.4" customHeight="1" x14ac:dyDescent="0.3">
      <c r="A885" s="407" t="s">
        <v>700</v>
      </c>
      <c r="B885" s="408" t="s">
        <v>3462</v>
      </c>
      <c r="C885" s="409" t="s">
        <v>2479</v>
      </c>
      <c r="D885" s="410" t="s">
        <v>3483</v>
      </c>
      <c r="E885" s="409" t="s">
        <v>446</v>
      </c>
      <c r="F885" s="410" t="s">
        <v>3502</v>
      </c>
      <c r="G885" s="409" t="s">
        <v>447</v>
      </c>
      <c r="H885" s="409" t="s">
        <v>1416</v>
      </c>
      <c r="I885" s="409" t="s">
        <v>1417</v>
      </c>
      <c r="J885" s="409" t="s">
        <v>1418</v>
      </c>
      <c r="K885" s="409" t="s">
        <v>1419</v>
      </c>
      <c r="L885" s="411">
        <v>146.23000000000002</v>
      </c>
      <c r="M885" s="411">
        <v>8</v>
      </c>
      <c r="N885" s="412">
        <v>1169.8400000000001</v>
      </c>
    </row>
    <row r="886" spans="1:14" ht="14.4" customHeight="1" x14ac:dyDescent="0.3">
      <c r="A886" s="407" t="s">
        <v>700</v>
      </c>
      <c r="B886" s="408" t="s">
        <v>3462</v>
      </c>
      <c r="C886" s="409" t="s">
        <v>2479</v>
      </c>
      <c r="D886" s="410" t="s">
        <v>3483</v>
      </c>
      <c r="E886" s="409" t="s">
        <v>446</v>
      </c>
      <c r="F886" s="410" t="s">
        <v>3502</v>
      </c>
      <c r="G886" s="409" t="s">
        <v>447</v>
      </c>
      <c r="H886" s="409" t="s">
        <v>2236</v>
      </c>
      <c r="I886" s="409" t="s">
        <v>134</v>
      </c>
      <c r="J886" s="409" t="s">
        <v>2237</v>
      </c>
      <c r="K886" s="409"/>
      <c r="L886" s="411">
        <v>435.60000000000014</v>
      </c>
      <c r="M886" s="411">
        <v>24</v>
      </c>
      <c r="N886" s="412">
        <v>10454.400000000003</v>
      </c>
    </row>
    <row r="887" spans="1:14" ht="14.4" customHeight="1" x14ac:dyDescent="0.3">
      <c r="A887" s="407" t="s">
        <v>700</v>
      </c>
      <c r="B887" s="408" t="s">
        <v>3462</v>
      </c>
      <c r="C887" s="409" t="s">
        <v>2479</v>
      </c>
      <c r="D887" s="410" t="s">
        <v>3483</v>
      </c>
      <c r="E887" s="409" t="s">
        <v>446</v>
      </c>
      <c r="F887" s="410" t="s">
        <v>3502</v>
      </c>
      <c r="G887" s="409" t="s">
        <v>447</v>
      </c>
      <c r="H887" s="409" t="s">
        <v>562</v>
      </c>
      <c r="I887" s="409" t="s">
        <v>134</v>
      </c>
      <c r="J887" s="409" t="s">
        <v>563</v>
      </c>
      <c r="K887" s="409"/>
      <c r="L887" s="411">
        <v>54.908160375062515</v>
      </c>
      <c r="M887" s="411">
        <v>93</v>
      </c>
      <c r="N887" s="412">
        <v>5106.4589148808136</v>
      </c>
    </row>
    <row r="888" spans="1:14" ht="14.4" customHeight="1" x14ac:dyDescent="0.3">
      <c r="A888" s="407" t="s">
        <v>700</v>
      </c>
      <c r="B888" s="408" t="s">
        <v>3462</v>
      </c>
      <c r="C888" s="409" t="s">
        <v>2479</v>
      </c>
      <c r="D888" s="410" t="s">
        <v>3483</v>
      </c>
      <c r="E888" s="409" t="s">
        <v>446</v>
      </c>
      <c r="F888" s="410" t="s">
        <v>3502</v>
      </c>
      <c r="G888" s="409" t="s">
        <v>447</v>
      </c>
      <c r="H888" s="409" t="s">
        <v>2528</v>
      </c>
      <c r="I888" s="409" t="s">
        <v>2529</v>
      </c>
      <c r="J888" s="409" t="s">
        <v>2530</v>
      </c>
      <c r="K888" s="409" t="s">
        <v>2531</v>
      </c>
      <c r="L888" s="411">
        <v>157.905</v>
      </c>
      <c r="M888" s="411">
        <v>730</v>
      </c>
      <c r="N888" s="412">
        <v>115270.65</v>
      </c>
    </row>
    <row r="889" spans="1:14" ht="14.4" customHeight="1" x14ac:dyDescent="0.3">
      <c r="A889" s="407" t="s">
        <v>700</v>
      </c>
      <c r="B889" s="408" t="s">
        <v>3462</v>
      </c>
      <c r="C889" s="409" t="s">
        <v>2479</v>
      </c>
      <c r="D889" s="410" t="s">
        <v>3483</v>
      </c>
      <c r="E889" s="409" t="s">
        <v>446</v>
      </c>
      <c r="F889" s="410" t="s">
        <v>3502</v>
      </c>
      <c r="G889" s="409" t="s">
        <v>447</v>
      </c>
      <c r="H889" s="409" t="s">
        <v>1445</v>
      </c>
      <c r="I889" s="409" t="s">
        <v>1445</v>
      </c>
      <c r="J889" s="409" t="s">
        <v>1338</v>
      </c>
      <c r="K889" s="409" t="s">
        <v>1446</v>
      </c>
      <c r="L889" s="411">
        <v>396</v>
      </c>
      <c r="M889" s="411">
        <v>4</v>
      </c>
      <c r="N889" s="412">
        <v>1584</v>
      </c>
    </row>
    <row r="890" spans="1:14" ht="14.4" customHeight="1" x14ac:dyDescent="0.3">
      <c r="A890" s="407" t="s">
        <v>700</v>
      </c>
      <c r="B890" s="408" t="s">
        <v>3462</v>
      </c>
      <c r="C890" s="409" t="s">
        <v>2479</v>
      </c>
      <c r="D890" s="410" t="s">
        <v>3483</v>
      </c>
      <c r="E890" s="409" t="s">
        <v>446</v>
      </c>
      <c r="F890" s="410" t="s">
        <v>3502</v>
      </c>
      <c r="G890" s="409" t="s">
        <v>447</v>
      </c>
      <c r="H890" s="409" t="s">
        <v>2532</v>
      </c>
      <c r="I890" s="409" t="s">
        <v>2532</v>
      </c>
      <c r="J890" s="409" t="s">
        <v>2533</v>
      </c>
      <c r="K890" s="409" t="s">
        <v>2534</v>
      </c>
      <c r="L890" s="411">
        <v>0</v>
      </c>
      <c r="M890" s="411">
        <v>0</v>
      </c>
      <c r="N890" s="412">
        <v>0</v>
      </c>
    </row>
    <row r="891" spans="1:14" ht="14.4" customHeight="1" x14ac:dyDescent="0.3">
      <c r="A891" s="407" t="s">
        <v>700</v>
      </c>
      <c r="B891" s="408" t="s">
        <v>3462</v>
      </c>
      <c r="C891" s="409" t="s">
        <v>2479</v>
      </c>
      <c r="D891" s="410" t="s">
        <v>3483</v>
      </c>
      <c r="E891" s="409" t="s">
        <v>446</v>
      </c>
      <c r="F891" s="410" t="s">
        <v>3502</v>
      </c>
      <c r="G891" s="409" t="s">
        <v>447</v>
      </c>
      <c r="H891" s="409" t="s">
        <v>2535</v>
      </c>
      <c r="I891" s="409" t="s">
        <v>134</v>
      </c>
      <c r="J891" s="409" t="s">
        <v>2536</v>
      </c>
      <c r="K891" s="409"/>
      <c r="L891" s="411">
        <v>71.829888183480236</v>
      </c>
      <c r="M891" s="411">
        <v>1</v>
      </c>
      <c r="N891" s="412">
        <v>71.829888183480236</v>
      </c>
    </row>
    <row r="892" spans="1:14" ht="14.4" customHeight="1" x14ac:dyDescent="0.3">
      <c r="A892" s="407" t="s">
        <v>700</v>
      </c>
      <c r="B892" s="408" t="s">
        <v>3462</v>
      </c>
      <c r="C892" s="409" t="s">
        <v>2479</v>
      </c>
      <c r="D892" s="410" t="s">
        <v>3483</v>
      </c>
      <c r="E892" s="409" t="s">
        <v>446</v>
      </c>
      <c r="F892" s="410" t="s">
        <v>3502</v>
      </c>
      <c r="G892" s="409" t="s">
        <v>447</v>
      </c>
      <c r="H892" s="409" t="s">
        <v>2537</v>
      </c>
      <c r="I892" s="409" t="s">
        <v>134</v>
      </c>
      <c r="J892" s="409" t="s">
        <v>2538</v>
      </c>
      <c r="K892" s="409"/>
      <c r="L892" s="411">
        <v>38.200000000000003</v>
      </c>
      <c r="M892" s="411">
        <v>4</v>
      </c>
      <c r="N892" s="412">
        <v>152.80000000000001</v>
      </c>
    </row>
    <row r="893" spans="1:14" ht="14.4" customHeight="1" x14ac:dyDescent="0.3">
      <c r="A893" s="407" t="s">
        <v>700</v>
      </c>
      <c r="B893" s="408" t="s">
        <v>3462</v>
      </c>
      <c r="C893" s="409" t="s">
        <v>2479</v>
      </c>
      <c r="D893" s="410" t="s">
        <v>3483</v>
      </c>
      <c r="E893" s="409" t="s">
        <v>446</v>
      </c>
      <c r="F893" s="410" t="s">
        <v>3502</v>
      </c>
      <c r="G893" s="409" t="s">
        <v>606</v>
      </c>
      <c r="H893" s="409" t="s">
        <v>1537</v>
      </c>
      <c r="I893" s="409" t="s">
        <v>1538</v>
      </c>
      <c r="J893" s="409" t="s">
        <v>1539</v>
      </c>
      <c r="K893" s="409" t="s">
        <v>1540</v>
      </c>
      <c r="L893" s="411">
        <v>138.58753584713031</v>
      </c>
      <c r="M893" s="411">
        <v>34</v>
      </c>
      <c r="N893" s="412">
        <v>4711.9762188024306</v>
      </c>
    </row>
    <row r="894" spans="1:14" ht="14.4" customHeight="1" x14ac:dyDescent="0.3">
      <c r="A894" s="407" t="s">
        <v>700</v>
      </c>
      <c r="B894" s="408" t="s">
        <v>3462</v>
      </c>
      <c r="C894" s="409" t="s">
        <v>2479</v>
      </c>
      <c r="D894" s="410" t="s">
        <v>3483</v>
      </c>
      <c r="E894" s="409" t="s">
        <v>446</v>
      </c>
      <c r="F894" s="410" t="s">
        <v>3502</v>
      </c>
      <c r="G894" s="409" t="s">
        <v>606</v>
      </c>
      <c r="H894" s="409" t="s">
        <v>1632</v>
      </c>
      <c r="I894" s="409" t="s">
        <v>1633</v>
      </c>
      <c r="J894" s="409" t="s">
        <v>1517</v>
      </c>
      <c r="K894" s="409" t="s">
        <v>1634</v>
      </c>
      <c r="L894" s="411">
        <v>129.49631751426548</v>
      </c>
      <c r="M894" s="411">
        <v>3</v>
      </c>
      <c r="N894" s="412">
        <v>388.48895254279648</v>
      </c>
    </row>
    <row r="895" spans="1:14" ht="14.4" customHeight="1" x14ac:dyDescent="0.3">
      <c r="A895" s="407" t="s">
        <v>700</v>
      </c>
      <c r="B895" s="408" t="s">
        <v>3462</v>
      </c>
      <c r="C895" s="409" t="s">
        <v>2479</v>
      </c>
      <c r="D895" s="410" t="s">
        <v>3483</v>
      </c>
      <c r="E895" s="409" t="s">
        <v>446</v>
      </c>
      <c r="F895" s="410" t="s">
        <v>3502</v>
      </c>
      <c r="G895" s="409" t="s">
        <v>606</v>
      </c>
      <c r="H895" s="409" t="s">
        <v>2312</v>
      </c>
      <c r="I895" s="409" t="s">
        <v>2313</v>
      </c>
      <c r="J895" s="409" t="s">
        <v>1539</v>
      </c>
      <c r="K895" s="409" t="s">
        <v>2314</v>
      </c>
      <c r="L895" s="411">
        <v>142.03241581103202</v>
      </c>
      <c r="M895" s="411">
        <v>69</v>
      </c>
      <c r="N895" s="412">
        <v>9800.2366909612101</v>
      </c>
    </row>
    <row r="896" spans="1:14" ht="14.4" customHeight="1" x14ac:dyDescent="0.3">
      <c r="A896" s="407" t="s">
        <v>700</v>
      </c>
      <c r="B896" s="408" t="s">
        <v>3462</v>
      </c>
      <c r="C896" s="409" t="s">
        <v>2479</v>
      </c>
      <c r="D896" s="410" t="s">
        <v>3483</v>
      </c>
      <c r="E896" s="409" t="s">
        <v>446</v>
      </c>
      <c r="F896" s="410" t="s">
        <v>3502</v>
      </c>
      <c r="G896" s="409" t="s">
        <v>606</v>
      </c>
      <c r="H896" s="409" t="s">
        <v>2539</v>
      </c>
      <c r="I896" s="409" t="s">
        <v>2540</v>
      </c>
      <c r="J896" s="409" t="s">
        <v>1510</v>
      </c>
      <c r="K896" s="409" t="s">
        <v>2541</v>
      </c>
      <c r="L896" s="411">
        <v>214.81813314169497</v>
      </c>
      <c r="M896" s="411">
        <v>7</v>
      </c>
      <c r="N896" s="412">
        <v>1503.7269319918648</v>
      </c>
    </row>
    <row r="897" spans="1:14" ht="14.4" customHeight="1" x14ac:dyDescent="0.3">
      <c r="A897" s="407" t="s">
        <v>700</v>
      </c>
      <c r="B897" s="408" t="s">
        <v>3462</v>
      </c>
      <c r="C897" s="409" t="s">
        <v>2479</v>
      </c>
      <c r="D897" s="410" t="s">
        <v>3483</v>
      </c>
      <c r="E897" s="409" t="s">
        <v>446</v>
      </c>
      <c r="F897" s="410" t="s">
        <v>3502</v>
      </c>
      <c r="G897" s="409" t="s">
        <v>606</v>
      </c>
      <c r="H897" s="409" t="s">
        <v>1745</v>
      </c>
      <c r="I897" s="409" t="s">
        <v>1746</v>
      </c>
      <c r="J897" s="409" t="s">
        <v>1747</v>
      </c>
      <c r="K897" s="409" t="s">
        <v>1748</v>
      </c>
      <c r="L897" s="411">
        <v>183.91991294676785</v>
      </c>
      <c r="M897" s="411">
        <v>26</v>
      </c>
      <c r="N897" s="412">
        <v>4781.9177366159638</v>
      </c>
    </row>
    <row r="898" spans="1:14" ht="14.4" customHeight="1" x14ac:dyDescent="0.3">
      <c r="A898" s="407" t="s">
        <v>700</v>
      </c>
      <c r="B898" s="408" t="s">
        <v>3462</v>
      </c>
      <c r="C898" s="409" t="s">
        <v>2479</v>
      </c>
      <c r="D898" s="410" t="s">
        <v>3483</v>
      </c>
      <c r="E898" s="409" t="s">
        <v>446</v>
      </c>
      <c r="F898" s="410" t="s">
        <v>3502</v>
      </c>
      <c r="G898" s="409" t="s">
        <v>606</v>
      </c>
      <c r="H898" s="409" t="s">
        <v>2324</v>
      </c>
      <c r="I898" s="409" t="s">
        <v>2325</v>
      </c>
      <c r="J898" s="409" t="s">
        <v>2326</v>
      </c>
      <c r="K898" s="409" t="s">
        <v>2327</v>
      </c>
      <c r="L898" s="411">
        <v>694.24376427106961</v>
      </c>
      <c r="M898" s="411">
        <v>90</v>
      </c>
      <c r="N898" s="412">
        <v>62481.938784396261</v>
      </c>
    </row>
    <row r="899" spans="1:14" ht="14.4" customHeight="1" x14ac:dyDescent="0.3">
      <c r="A899" s="407" t="s">
        <v>700</v>
      </c>
      <c r="B899" s="408" t="s">
        <v>3462</v>
      </c>
      <c r="C899" s="409" t="s">
        <v>2479</v>
      </c>
      <c r="D899" s="410" t="s">
        <v>3483</v>
      </c>
      <c r="E899" s="409" t="s">
        <v>446</v>
      </c>
      <c r="F899" s="410" t="s">
        <v>3502</v>
      </c>
      <c r="G899" s="409" t="s">
        <v>606</v>
      </c>
      <c r="H899" s="409" t="s">
        <v>2328</v>
      </c>
      <c r="I899" s="409" t="s">
        <v>2329</v>
      </c>
      <c r="J899" s="409" t="s">
        <v>2330</v>
      </c>
      <c r="K899" s="409" t="s">
        <v>2331</v>
      </c>
      <c r="L899" s="411">
        <v>322.44999999999993</v>
      </c>
      <c r="M899" s="411">
        <v>2</v>
      </c>
      <c r="N899" s="412">
        <v>644.89999999999986</v>
      </c>
    </row>
    <row r="900" spans="1:14" ht="14.4" customHeight="1" x14ac:dyDescent="0.3">
      <c r="A900" s="407" t="s">
        <v>700</v>
      </c>
      <c r="B900" s="408" t="s">
        <v>3462</v>
      </c>
      <c r="C900" s="409" t="s">
        <v>2479</v>
      </c>
      <c r="D900" s="410" t="s">
        <v>3483</v>
      </c>
      <c r="E900" s="409" t="s">
        <v>446</v>
      </c>
      <c r="F900" s="410" t="s">
        <v>3502</v>
      </c>
      <c r="G900" s="409" t="s">
        <v>606</v>
      </c>
      <c r="H900" s="409" t="s">
        <v>2336</v>
      </c>
      <c r="I900" s="409" t="s">
        <v>2336</v>
      </c>
      <c r="J900" s="409" t="s">
        <v>2337</v>
      </c>
      <c r="K900" s="409" t="s">
        <v>2338</v>
      </c>
      <c r="L900" s="411">
        <v>2431.5789620554456</v>
      </c>
      <c r="M900" s="411">
        <v>19</v>
      </c>
      <c r="N900" s="412">
        <v>46200.000279053464</v>
      </c>
    </row>
    <row r="901" spans="1:14" ht="14.4" customHeight="1" x14ac:dyDescent="0.3">
      <c r="A901" s="407" t="s">
        <v>2542</v>
      </c>
      <c r="B901" s="408" t="s">
        <v>3463</v>
      </c>
      <c r="C901" s="409" t="s">
        <v>2543</v>
      </c>
      <c r="D901" s="410" t="s">
        <v>3463</v>
      </c>
      <c r="E901" s="409" t="s">
        <v>446</v>
      </c>
      <c r="F901" s="410" t="s">
        <v>3502</v>
      </c>
      <c r="G901" s="409" t="s">
        <v>447</v>
      </c>
      <c r="H901" s="409" t="s">
        <v>454</v>
      </c>
      <c r="I901" s="409" t="s">
        <v>134</v>
      </c>
      <c r="J901" s="409" t="s">
        <v>455</v>
      </c>
      <c r="K901" s="409"/>
      <c r="L901" s="411">
        <v>75.681681882520223</v>
      </c>
      <c r="M901" s="411">
        <v>4</v>
      </c>
      <c r="N901" s="412">
        <v>302.72672753008089</v>
      </c>
    </row>
    <row r="902" spans="1:14" ht="14.4" customHeight="1" x14ac:dyDescent="0.3">
      <c r="A902" s="407" t="s">
        <v>2542</v>
      </c>
      <c r="B902" s="408" t="s">
        <v>3463</v>
      </c>
      <c r="C902" s="409" t="s">
        <v>2543</v>
      </c>
      <c r="D902" s="410" t="s">
        <v>3463</v>
      </c>
      <c r="E902" s="409" t="s">
        <v>446</v>
      </c>
      <c r="F902" s="410" t="s">
        <v>3502</v>
      </c>
      <c r="G902" s="409" t="s">
        <v>447</v>
      </c>
      <c r="H902" s="409" t="s">
        <v>2544</v>
      </c>
      <c r="I902" s="409" t="s">
        <v>134</v>
      </c>
      <c r="J902" s="409" t="s">
        <v>2545</v>
      </c>
      <c r="K902" s="409"/>
      <c r="L902" s="411">
        <v>53.180900000000001</v>
      </c>
      <c r="M902" s="411">
        <v>2</v>
      </c>
      <c r="N902" s="412">
        <v>106.3618</v>
      </c>
    </row>
    <row r="903" spans="1:14" ht="14.4" customHeight="1" x14ac:dyDescent="0.3">
      <c r="A903" s="407" t="s">
        <v>2546</v>
      </c>
      <c r="B903" s="408" t="s">
        <v>3464</v>
      </c>
      <c r="C903" s="409" t="s">
        <v>2547</v>
      </c>
      <c r="D903" s="410" t="s">
        <v>3484</v>
      </c>
      <c r="E903" s="409" t="s">
        <v>446</v>
      </c>
      <c r="F903" s="410" t="s">
        <v>3502</v>
      </c>
      <c r="G903" s="409" t="s">
        <v>447</v>
      </c>
      <c r="H903" s="409" t="s">
        <v>2548</v>
      </c>
      <c r="I903" s="409" t="s">
        <v>134</v>
      </c>
      <c r="J903" s="409" t="s">
        <v>2549</v>
      </c>
      <c r="K903" s="409"/>
      <c r="L903" s="411">
        <v>69.83176307425606</v>
      </c>
      <c r="M903" s="411">
        <v>128</v>
      </c>
      <c r="N903" s="412">
        <v>8938.4656735047756</v>
      </c>
    </row>
    <row r="904" spans="1:14" ht="14.4" customHeight="1" x14ac:dyDescent="0.3">
      <c r="A904" s="407" t="s">
        <v>2546</v>
      </c>
      <c r="B904" s="408" t="s">
        <v>3464</v>
      </c>
      <c r="C904" s="409" t="s">
        <v>2547</v>
      </c>
      <c r="D904" s="410" t="s">
        <v>3484</v>
      </c>
      <c r="E904" s="409" t="s">
        <v>446</v>
      </c>
      <c r="F904" s="410" t="s">
        <v>3502</v>
      </c>
      <c r="G904" s="409" t="s">
        <v>447</v>
      </c>
      <c r="H904" s="409" t="s">
        <v>2550</v>
      </c>
      <c r="I904" s="409" t="s">
        <v>134</v>
      </c>
      <c r="J904" s="409" t="s">
        <v>2551</v>
      </c>
      <c r="K904" s="409" t="s">
        <v>2552</v>
      </c>
      <c r="L904" s="411">
        <v>75.02</v>
      </c>
      <c r="M904" s="411">
        <v>3</v>
      </c>
      <c r="N904" s="412">
        <v>225.06</v>
      </c>
    </row>
    <row r="905" spans="1:14" ht="14.4" customHeight="1" x14ac:dyDescent="0.3">
      <c r="A905" s="407" t="s">
        <v>2546</v>
      </c>
      <c r="B905" s="408" t="s">
        <v>3464</v>
      </c>
      <c r="C905" s="409" t="s">
        <v>2547</v>
      </c>
      <c r="D905" s="410" t="s">
        <v>3484</v>
      </c>
      <c r="E905" s="409" t="s">
        <v>446</v>
      </c>
      <c r="F905" s="410" t="s">
        <v>3502</v>
      </c>
      <c r="G905" s="409" t="s">
        <v>447</v>
      </c>
      <c r="H905" s="409" t="s">
        <v>2553</v>
      </c>
      <c r="I905" s="409" t="s">
        <v>134</v>
      </c>
      <c r="J905" s="409" t="s">
        <v>2554</v>
      </c>
      <c r="K905" s="409" t="s">
        <v>684</v>
      </c>
      <c r="L905" s="411">
        <v>85.25057834710735</v>
      </c>
      <c r="M905" s="411">
        <v>6</v>
      </c>
      <c r="N905" s="412">
        <v>511.50347008264407</v>
      </c>
    </row>
    <row r="906" spans="1:14" ht="14.4" customHeight="1" x14ac:dyDescent="0.3">
      <c r="A906" s="407" t="s">
        <v>2546</v>
      </c>
      <c r="B906" s="408" t="s">
        <v>3464</v>
      </c>
      <c r="C906" s="409" t="s">
        <v>2547</v>
      </c>
      <c r="D906" s="410" t="s">
        <v>3484</v>
      </c>
      <c r="E906" s="409" t="s">
        <v>446</v>
      </c>
      <c r="F906" s="410" t="s">
        <v>3502</v>
      </c>
      <c r="G906" s="409" t="s">
        <v>447</v>
      </c>
      <c r="H906" s="409" t="s">
        <v>2555</v>
      </c>
      <c r="I906" s="409" t="s">
        <v>134</v>
      </c>
      <c r="J906" s="409" t="s">
        <v>2556</v>
      </c>
      <c r="K906" s="409"/>
      <c r="L906" s="411">
        <v>176.16921762553585</v>
      </c>
      <c r="M906" s="411">
        <v>128</v>
      </c>
      <c r="N906" s="412">
        <v>22549.659856068589</v>
      </c>
    </row>
    <row r="907" spans="1:14" ht="14.4" customHeight="1" x14ac:dyDescent="0.3">
      <c r="A907" s="407" t="s">
        <v>2557</v>
      </c>
      <c r="B907" s="408" t="s">
        <v>3465</v>
      </c>
      <c r="C907" s="409" t="s">
        <v>2558</v>
      </c>
      <c r="D907" s="410" t="s">
        <v>3485</v>
      </c>
      <c r="E907" s="409" t="s">
        <v>446</v>
      </c>
      <c r="F907" s="410" t="s">
        <v>3502</v>
      </c>
      <c r="G907" s="409"/>
      <c r="H907" s="409" t="s">
        <v>2559</v>
      </c>
      <c r="I907" s="409" t="s">
        <v>2560</v>
      </c>
      <c r="J907" s="409" t="s">
        <v>2561</v>
      </c>
      <c r="K907" s="409" t="s">
        <v>2562</v>
      </c>
      <c r="L907" s="411">
        <v>89.87</v>
      </c>
      <c r="M907" s="411">
        <v>2</v>
      </c>
      <c r="N907" s="412">
        <v>179.74</v>
      </c>
    </row>
    <row r="908" spans="1:14" ht="14.4" customHeight="1" x14ac:dyDescent="0.3">
      <c r="A908" s="407" t="s">
        <v>2557</v>
      </c>
      <c r="B908" s="408" t="s">
        <v>3465</v>
      </c>
      <c r="C908" s="409" t="s">
        <v>2558</v>
      </c>
      <c r="D908" s="410" t="s">
        <v>3485</v>
      </c>
      <c r="E908" s="409" t="s">
        <v>446</v>
      </c>
      <c r="F908" s="410" t="s">
        <v>3502</v>
      </c>
      <c r="G908" s="409"/>
      <c r="H908" s="409" t="s">
        <v>1995</v>
      </c>
      <c r="I908" s="409" t="s">
        <v>1996</v>
      </c>
      <c r="J908" s="409" t="s">
        <v>1997</v>
      </c>
      <c r="K908" s="409" t="s">
        <v>1998</v>
      </c>
      <c r="L908" s="411">
        <v>250.19035931840401</v>
      </c>
      <c r="M908" s="411">
        <v>85</v>
      </c>
      <c r="N908" s="412">
        <v>21266.18054206434</v>
      </c>
    </row>
    <row r="909" spans="1:14" ht="14.4" customHeight="1" x14ac:dyDescent="0.3">
      <c r="A909" s="407" t="s">
        <v>2557</v>
      </c>
      <c r="B909" s="408" t="s">
        <v>3465</v>
      </c>
      <c r="C909" s="409" t="s">
        <v>2558</v>
      </c>
      <c r="D909" s="410" t="s">
        <v>3485</v>
      </c>
      <c r="E909" s="409" t="s">
        <v>446</v>
      </c>
      <c r="F909" s="410" t="s">
        <v>3502</v>
      </c>
      <c r="G909" s="409"/>
      <c r="H909" s="409" t="s">
        <v>2563</v>
      </c>
      <c r="I909" s="409" t="s">
        <v>2564</v>
      </c>
      <c r="J909" s="409" t="s">
        <v>2565</v>
      </c>
      <c r="K909" s="409" t="s">
        <v>2566</v>
      </c>
      <c r="L909" s="411">
        <v>184.16</v>
      </c>
      <c r="M909" s="411">
        <v>1</v>
      </c>
      <c r="N909" s="412">
        <v>184.16</v>
      </c>
    </row>
    <row r="910" spans="1:14" ht="14.4" customHeight="1" x14ac:dyDescent="0.3">
      <c r="A910" s="407" t="s">
        <v>2557</v>
      </c>
      <c r="B910" s="408" t="s">
        <v>3465</v>
      </c>
      <c r="C910" s="409" t="s">
        <v>2558</v>
      </c>
      <c r="D910" s="410" t="s">
        <v>3485</v>
      </c>
      <c r="E910" s="409" t="s">
        <v>446</v>
      </c>
      <c r="F910" s="410" t="s">
        <v>3502</v>
      </c>
      <c r="G910" s="409"/>
      <c r="H910" s="409" t="s">
        <v>2567</v>
      </c>
      <c r="I910" s="409" t="s">
        <v>2567</v>
      </c>
      <c r="J910" s="409" t="s">
        <v>2568</v>
      </c>
      <c r="K910" s="409" t="s">
        <v>2569</v>
      </c>
      <c r="L910" s="411">
        <v>262.31787954179947</v>
      </c>
      <c r="M910" s="411">
        <v>1</v>
      </c>
      <c r="N910" s="412">
        <v>262.31787954179947</v>
      </c>
    </row>
    <row r="911" spans="1:14" ht="14.4" customHeight="1" x14ac:dyDescent="0.3">
      <c r="A911" s="407" t="s">
        <v>2557</v>
      </c>
      <c r="B911" s="408" t="s">
        <v>3465</v>
      </c>
      <c r="C911" s="409" t="s">
        <v>2558</v>
      </c>
      <c r="D911" s="410" t="s">
        <v>3485</v>
      </c>
      <c r="E911" s="409" t="s">
        <v>446</v>
      </c>
      <c r="F911" s="410" t="s">
        <v>3502</v>
      </c>
      <c r="G911" s="409"/>
      <c r="H911" s="409" t="s">
        <v>2570</v>
      </c>
      <c r="I911" s="409" t="s">
        <v>2570</v>
      </c>
      <c r="J911" s="409" t="s">
        <v>2571</v>
      </c>
      <c r="K911" s="409" t="s">
        <v>2572</v>
      </c>
      <c r="L911" s="411">
        <v>499.99775</v>
      </c>
      <c r="M911" s="411">
        <v>4</v>
      </c>
      <c r="N911" s="412">
        <v>1999.991</v>
      </c>
    </row>
    <row r="912" spans="1:14" ht="14.4" customHeight="1" x14ac:dyDescent="0.3">
      <c r="A912" s="407" t="s">
        <v>2557</v>
      </c>
      <c r="B912" s="408" t="s">
        <v>3465</v>
      </c>
      <c r="C912" s="409" t="s">
        <v>2558</v>
      </c>
      <c r="D912" s="410" t="s">
        <v>3485</v>
      </c>
      <c r="E912" s="409" t="s">
        <v>446</v>
      </c>
      <c r="F912" s="410" t="s">
        <v>3502</v>
      </c>
      <c r="G912" s="409"/>
      <c r="H912" s="409" t="s">
        <v>2573</v>
      </c>
      <c r="I912" s="409" t="s">
        <v>2573</v>
      </c>
      <c r="J912" s="409" t="s">
        <v>2574</v>
      </c>
      <c r="K912" s="409" t="s">
        <v>2575</v>
      </c>
      <c r="L912" s="411">
        <v>75.199999999999974</v>
      </c>
      <c r="M912" s="411">
        <v>1</v>
      </c>
      <c r="N912" s="412">
        <v>75.199999999999974</v>
      </c>
    </row>
    <row r="913" spans="1:14" ht="14.4" customHeight="1" x14ac:dyDescent="0.3">
      <c r="A913" s="407" t="s">
        <v>2557</v>
      </c>
      <c r="B913" s="408" t="s">
        <v>3465</v>
      </c>
      <c r="C913" s="409" t="s">
        <v>2558</v>
      </c>
      <c r="D913" s="410" t="s">
        <v>3485</v>
      </c>
      <c r="E913" s="409" t="s">
        <v>446</v>
      </c>
      <c r="F913" s="410" t="s">
        <v>3502</v>
      </c>
      <c r="G913" s="409"/>
      <c r="H913" s="409" t="s">
        <v>2576</v>
      </c>
      <c r="I913" s="409" t="s">
        <v>2576</v>
      </c>
      <c r="J913" s="409" t="s">
        <v>2577</v>
      </c>
      <c r="K913" s="409" t="s">
        <v>2578</v>
      </c>
      <c r="L913" s="411">
        <v>61.13</v>
      </c>
      <c r="M913" s="411">
        <v>1</v>
      </c>
      <c r="N913" s="412">
        <v>61.13</v>
      </c>
    </row>
    <row r="914" spans="1:14" ht="14.4" customHeight="1" x14ac:dyDescent="0.3">
      <c r="A914" s="407" t="s">
        <v>2557</v>
      </c>
      <c r="B914" s="408" t="s">
        <v>3465</v>
      </c>
      <c r="C914" s="409" t="s">
        <v>2558</v>
      </c>
      <c r="D914" s="410" t="s">
        <v>3485</v>
      </c>
      <c r="E914" s="409" t="s">
        <v>446</v>
      </c>
      <c r="F914" s="410" t="s">
        <v>3502</v>
      </c>
      <c r="G914" s="409"/>
      <c r="H914" s="409" t="s">
        <v>717</v>
      </c>
      <c r="I914" s="409" t="s">
        <v>717</v>
      </c>
      <c r="J914" s="409" t="s">
        <v>718</v>
      </c>
      <c r="K914" s="409" t="s">
        <v>719</v>
      </c>
      <c r="L914" s="411">
        <v>553.99</v>
      </c>
      <c r="M914" s="411">
        <v>2.4000000000000004</v>
      </c>
      <c r="N914" s="412">
        <v>1329.5760000000002</v>
      </c>
    </row>
    <row r="915" spans="1:14" ht="14.4" customHeight="1" x14ac:dyDescent="0.3">
      <c r="A915" s="407" t="s">
        <v>2557</v>
      </c>
      <c r="B915" s="408" t="s">
        <v>3465</v>
      </c>
      <c r="C915" s="409" t="s">
        <v>2558</v>
      </c>
      <c r="D915" s="410" t="s">
        <v>3485</v>
      </c>
      <c r="E915" s="409" t="s">
        <v>446</v>
      </c>
      <c r="F915" s="410" t="s">
        <v>3502</v>
      </c>
      <c r="G915" s="409"/>
      <c r="H915" s="409" t="s">
        <v>2579</v>
      </c>
      <c r="I915" s="409" t="s">
        <v>134</v>
      </c>
      <c r="J915" s="409" t="s">
        <v>2580</v>
      </c>
      <c r="K915" s="409" t="s">
        <v>1554</v>
      </c>
      <c r="L915" s="411">
        <v>40.709998717300891</v>
      </c>
      <c r="M915" s="411">
        <v>52</v>
      </c>
      <c r="N915" s="412">
        <v>2116.9199332996463</v>
      </c>
    </row>
    <row r="916" spans="1:14" ht="14.4" customHeight="1" x14ac:dyDescent="0.3">
      <c r="A916" s="407" t="s">
        <v>2557</v>
      </c>
      <c r="B916" s="408" t="s">
        <v>3465</v>
      </c>
      <c r="C916" s="409" t="s">
        <v>2558</v>
      </c>
      <c r="D916" s="410" t="s">
        <v>3485</v>
      </c>
      <c r="E916" s="409" t="s">
        <v>446</v>
      </c>
      <c r="F916" s="410" t="s">
        <v>3502</v>
      </c>
      <c r="G916" s="409" t="s">
        <v>447</v>
      </c>
      <c r="H916" s="409" t="s">
        <v>729</v>
      </c>
      <c r="I916" s="409" t="s">
        <v>729</v>
      </c>
      <c r="J916" s="409" t="s">
        <v>730</v>
      </c>
      <c r="K916" s="409" t="s">
        <v>731</v>
      </c>
      <c r="L916" s="411">
        <v>171.59999999999997</v>
      </c>
      <c r="M916" s="411">
        <v>100.75</v>
      </c>
      <c r="N916" s="412">
        <v>17288.699999999997</v>
      </c>
    </row>
    <row r="917" spans="1:14" ht="14.4" customHeight="1" x14ac:dyDescent="0.3">
      <c r="A917" s="407" t="s">
        <v>2557</v>
      </c>
      <c r="B917" s="408" t="s">
        <v>3465</v>
      </c>
      <c r="C917" s="409" t="s">
        <v>2558</v>
      </c>
      <c r="D917" s="410" t="s">
        <v>3485</v>
      </c>
      <c r="E917" s="409" t="s">
        <v>446</v>
      </c>
      <c r="F917" s="410" t="s">
        <v>3502</v>
      </c>
      <c r="G917" s="409" t="s">
        <v>447</v>
      </c>
      <c r="H917" s="409" t="s">
        <v>732</v>
      </c>
      <c r="I917" s="409" t="s">
        <v>732</v>
      </c>
      <c r="J917" s="409" t="s">
        <v>733</v>
      </c>
      <c r="K917" s="409" t="s">
        <v>734</v>
      </c>
      <c r="L917" s="411">
        <v>173.69</v>
      </c>
      <c r="M917" s="411">
        <v>122</v>
      </c>
      <c r="N917" s="412">
        <v>21190.18</v>
      </c>
    </row>
    <row r="918" spans="1:14" ht="14.4" customHeight="1" x14ac:dyDescent="0.3">
      <c r="A918" s="407" t="s">
        <v>2557</v>
      </c>
      <c r="B918" s="408" t="s">
        <v>3465</v>
      </c>
      <c r="C918" s="409" t="s">
        <v>2558</v>
      </c>
      <c r="D918" s="410" t="s">
        <v>3485</v>
      </c>
      <c r="E918" s="409" t="s">
        <v>446</v>
      </c>
      <c r="F918" s="410" t="s">
        <v>3502</v>
      </c>
      <c r="G918" s="409" t="s">
        <v>447</v>
      </c>
      <c r="H918" s="409" t="s">
        <v>735</v>
      </c>
      <c r="I918" s="409" t="s">
        <v>735</v>
      </c>
      <c r="J918" s="409" t="s">
        <v>736</v>
      </c>
      <c r="K918" s="409" t="s">
        <v>734</v>
      </c>
      <c r="L918" s="411">
        <v>143.75581395348837</v>
      </c>
      <c r="M918" s="411">
        <v>43</v>
      </c>
      <c r="N918" s="412">
        <v>6181.5</v>
      </c>
    </row>
    <row r="919" spans="1:14" ht="14.4" customHeight="1" x14ac:dyDescent="0.3">
      <c r="A919" s="407" t="s">
        <v>2557</v>
      </c>
      <c r="B919" s="408" t="s">
        <v>3465</v>
      </c>
      <c r="C919" s="409" t="s">
        <v>2558</v>
      </c>
      <c r="D919" s="410" t="s">
        <v>3485</v>
      </c>
      <c r="E919" s="409" t="s">
        <v>446</v>
      </c>
      <c r="F919" s="410" t="s">
        <v>3502</v>
      </c>
      <c r="G919" s="409" t="s">
        <v>447</v>
      </c>
      <c r="H919" s="409" t="s">
        <v>1999</v>
      </c>
      <c r="I919" s="409" t="s">
        <v>1999</v>
      </c>
      <c r="J919" s="409" t="s">
        <v>736</v>
      </c>
      <c r="K919" s="409" t="s">
        <v>2000</v>
      </c>
      <c r="L919" s="411">
        <v>126.76757383266991</v>
      </c>
      <c r="M919" s="411">
        <v>43</v>
      </c>
      <c r="N919" s="412">
        <v>5451.0056748048064</v>
      </c>
    </row>
    <row r="920" spans="1:14" ht="14.4" customHeight="1" x14ac:dyDescent="0.3">
      <c r="A920" s="407" t="s">
        <v>2557</v>
      </c>
      <c r="B920" s="408" t="s">
        <v>3465</v>
      </c>
      <c r="C920" s="409" t="s">
        <v>2558</v>
      </c>
      <c r="D920" s="410" t="s">
        <v>3485</v>
      </c>
      <c r="E920" s="409" t="s">
        <v>446</v>
      </c>
      <c r="F920" s="410" t="s">
        <v>3502</v>
      </c>
      <c r="G920" s="409" t="s">
        <v>447</v>
      </c>
      <c r="H920" s="409" t="s">
        <v>739</v>
      </c>
      <c r="I920" s="409" t="s">
        <v>739</v>
      </c>
      <c r="J920" s="409" t="s">
        <v>730</v>
      </c>
      <c r="K920" s="409" t="s">
        <v>740</v>
      </c>
      <c r="L920" s="411">
        <v>93.106763434218635</v>
      </c>
      <c r="M920" s="411">
        <v>161.9</v>
      </c>
      <c r="N920" s="412">
        <v>15073.984999999997</v>
      </c>
    </row>
    <row r="921" spans="1:14" ht="14.4" customHeight="1" x14ac:dyDescent="0.3">
      <c r="A921" s="407" t="s">
        <v>2557</v>
      </c>
      <c r="B921" s="408" t="s">
        <v>3465</v>
      </c>
      <c r="C921" s="409" t="s">
        <v>2558</v>
      </c>
      <c r="D921" s="410" t="s">
        <v>3485</v>
      </c>
      <c r="E921" s="409" t="s">
        <v>446</v>
      </c>
      <c r="F921" s="410" t="s">
        <v>3502</v>
      </c>
      <c r="G921" s="409" t="s">
        <v>447</v>
      </c>
      <c r="H921" s="409" t="s">
        <v>741</v>
      </c>
      <c r="I921" s="409" t="s">
        <v>741</v>
      </c>
      <c r="J921" s="409" t="s">
        <v>730</v>
      </c>
      <c r="K921" s="409" t="s">
        <v>742</v>
      </c>
      <c r="L921" s="411">
        <v>93.56343283582089</v>
      </c>
      <c r="M921" s="411">
        <v>134</v>
      </c>
      <c r="N921" s="412">
        <v>12537.5</v>
      </c>
    </row>
    <row r="922" spans="1:14" ht="14.4" customHeight="1" x14ac:dyDescent="0.3">
      <c r="A922" s="407" t="s">
        <v>2557</v>
      </c>
      <c r="B922" s="408" t="s">
        <v>3465</v>
      </c>
      <c r="C922" s="409" t="s">
        <v>2558</v>
      </c>
      <c r="D922" s="410" t="s">
        <v>3485</v>
      </c>
      <c r="E922" s="409" t="s">
        <v>446</v>
      </c>
      <c r="F922" s="410" t="s">
        <v>3502</v>
      </c>
      <c r="G922" s="409" t="s">
        <v>447</v>
      </c>
      <c r="H922" s="409" t="s">
        <v>481</v>
      </c>
      <c r="I922" s="409" t="s">
        <v>482</v>
      </c>
      <c r="J922" s="409" t="s">
        <v>483</v>
      </c>
      <c r="K922" s="409" t="s">
        <v>484</v>
      </c>
      <c r="L922" s="411">
        <v>87.063742285593392</v>
      </c>
      <c r="M922" s="411">
        <v>10</v>
      </c>
      <c r="N922" s="412">
        <v>870.63742285593389</v>
      </c>
    </row>
    <row r="923" spans="1:14" ht="14.4" customHeight="1" x14ac:dyDescent="0.3">
      <c r="A923" s="407" t="s">
        <v>2557</v>
      </c>
      <c r="B923" s="408" t="s">
        <v>3465</v>
      </c>
      <c r="C923" s="409" t="s">
        <v>2558</v>
      </c>
      <c r="D923" s="410" t="s">
        <v>3485</v>
      </c>
      <c r="E923" s="409" t="s">
        <v>446</v>
      </c>
      <c r="F923" s="410" t="s">
        <v>3502</v>
      </c>
      <c r="G923" s="409" t="s">
        <v>447</v>
      </c>
      <c r="H923" s="409" t="s">
        <v>751</v>
      </c>
      <c r="I923" s="409" t="s">
        <v>752</v>
      </c>
      <c r="J923" s="409" t="s">
        <v>753</v>
      </c>
      <c r="K923" s="409" t="s">
        <v>754</v>
      </c>
      <c r="L923" s="411">
        <v>97.004374639592939</v>
      </c>
      <c r="M923" s="411">
        <v>237</v>
      </c>
      <c r="N923" s="412">
        <v>22990.036789583526</v>
      </c>
    </row>
    <row r="924" spans="1:14" ht="14.4" customHeight="1" x14ac:dyDescent="0.3">
      <c r="A924" s="407" t="s">
        <v>2557</v>
      </c>
      <c r="B924" s="408" t="s">
        <v>3465</v>
      </c>
      <c r="C924" s="409" t="s">
        <v>2558</v>
      </c>
      <c r="D924" s="410" t="s">
        <v>3485</v>
      </c>
      <c r="E924" s="409" t="s">
        <v>446</v>
      </c>
      <c r="F924" s="410" t="s">
        <v>3502</v>
      </c>
      <c r="G924" s="409" t="s">
        <v>447</v>
      </c>
      <c r="H924" s="409" t="s">
        <v>755</v>
      </c>
      <c r="I924" s="409" t="s">
        <v>756</v>
      </c>
      <c r="J924" s="409" t="s">
        <v>753</v>
      </c>
      <c r="K924" s="409" t="s">
        <v>757</v>
      </c>
      <c r="L924" s="411">
        <v>100.75992054334773</v>
      </c>
      <c r="M924" s="411">
        <v>18</v>
      </c>
      <c r="N924" s="412">
        <v>1813.6785697802591</v>
      </c>
    </row>
    <row r="925" spans="1:14" ht="14.4" customHeight="1" x14ac:dyDescent="0.3">
      <c r="A925" s="407" t="s">
        <v>2557</v>
      </c>
      <c r="B925" s="408" t="s">
        <v>3465</v>
      </c>
      <c r="C925" s="409" t="s">
        <v>2558</v>
      </c>
      <c r="D925" s="410" t="s">
        <v>3485</v>
      </c>
      <c r="E925" s="409" t="s">
        <v>446</v>
      </c>
      <c r="F925" s="410" t="s">
        <v>3502</v>
      </c>
      <c r="G925" s="409" t="s">
        <v>447</v>
      </c>
      <c r="H925" s="409" t="s">
        <v>485</v>
      </c>
      <c r="I925" s="409" t="s">
        <v>486</v>
      </c>
      <c r="J925" s="409" t="s">
        <v>487</v>
      </c>
      <c r="K925" s="409" t="s">
        <v>488</v>
      </c>
      <c r="L925" s="411">
        <v>167.66292585684792</v>
      </c>
      <c r="M925" s="411">
        <v>18</v>
      </c>
      <c r="N925" s="412">
        <v>3017.9326654232627</v>
      </c>
    </row>
    <row r="926" spans="1:14" ht="14.4" customHeight="1" x14ac:dyDescent="0.3">
      <c r="A926" s="407" t="s">
        <v>2557</v>
      </c>
      <c r="B926" s="408" t="s">
        <v>3465</v>
      </c>
      <c r="C926" s="409" t="s">
        <v>2558</v>
      </c>
      <c r="D926" s="410" t="s">
        <v>3485</v>
      </c>
      <c r="E926" s="409" t="s">
        <v>446</v>
      </c>
      <c r="F926" s="410" t="s">
        <v>3502</v>
      </c>
      <c r="G926" s="409" t="s">
        <v>447</v>
      </c>
      <c r="H926" s="409" t="s">
        <v>2581</v>
      </c>
      <c r="I926" s="409" t="s">
        <v>2582</v>
      </c>
      <c r="J926" s="409" t="s">
        <v>2583</v>
      </c>
      <c r="K926" s="409" t="s">
        <v>1365</v>
      </c>
      <c r="L926" s="411">
        <v>0</v>
      </c>
      <c r="M926" s="411">
        <v>0</v>
      </c>
      <c r="N926" s="412">
        <v>0</v>
      </c>
    </row>
    <row r="927" spans="1:14" ht="14.4" customHeight="1" x14ac:dyDescent="0.3">
      <c r="A927" s="407" t="s">
        <v>2557</v>
      </c>
      <c r="B927" s="408" t="s">
        <v>3465</v>
      </c>
      <c r="C927" s="409" t="s">
        <v>2558</v>
      </c>
      <c r="D927" s="410" t="s">
        <v>3485</v>
      </c>
      <c r="E927" s="409" t="s">
        <v>446</v>
      </c>
      <c r="F927" s="410" t="s">
        <v>3502</v>
      </c>
      <c r="G927" s="409" t="s">
        <v>447</v>
      </c>
      <c r="H927" s="409" t="s">
        <v>758</v>
      </c>
      <c r="I927" s="409" t="s">
        <v>759</v>
      </c>
      <c r="J927" s="409" t="s">
        <v>760</v>
      </c>
      <c r="K927" s="409" t="s">
        <v>761</v>
      </c>
      <c r="L927" s="411">
        <v>64.542410592191544</v>
      </c>
      <c r="M927" s="411">
        <v>288</v>
      </c>
      <c r="N927" s="412">
        <v>18588.214250551166</v>
      </c>
    </row>
    <row r="928" spans="1:14" ht="14.4" customHeight="1" x14ac:dyDescent="0.3">
      <c r="A928" s="407" t="s">
        <v>2557</v>
      </c>
      <c r="B928" s="408" t="s">
        <v>3465</v>
      </c>
      <c r="C928" s="409" t="s">
        <v>2558</v>
      </c>
      <c r="D928" s="410" t="s">
        <v>3485</v>
      </c>
      <c r="E928" s="409" t="s">
        <v>446</v>
      </c>
      <c r="F928" s="410" t="s">
        <v>3502</v>
      </c>
      <c r="G928" s="409" t="s">
        <v>447</v>
      </c>
      <c r="H928" s="409" t="s">
        <v>2584</v>
      </c>
      <c r="I928" s="409" t="s">
        <v>2585</v>
      </c>
      <c r="J928" s="409" t="s">
        <v>2586</v>
      </c>
      <c r="K928" s="409" t="s">
        <v>2587</v>
      </c>
      <c r="L928" s="411">
        <v>43.98999818539594</v>
      </c>
      <c r="M928" s="411">
        <v>1</v>
      </c>
      <c r="N928" s="412">
        <v>43.98999818539594</v>
      </c>
    </row>
    <row r="929" spans="1:14" ht="14.4" customHeight="1" x14ac:dyDescent="0.3">
      <c r="A929" s="407" t="s">
        <v>2557</v>
      </c>
      <c r="B929" s="408" t="s">
        <v>3465</v>
      </c>
      <c r="C929" s="409" t="s">
        <v>2558</v>
      </c>
      <c r="D929" s="410" t="s">
        <v>3485</v>
      </c>
      <c r="E929" s="409" t="s">
        <v>446</v>
      </c>
      <c r="F929" s="410" t="s">
        <v>3502</v>
      </c>
      <c r="G929" s="409" t="s">
        <v>447</v>
      </c>
      <c r="H929" s="409" t="s">
        <v>762</v>
      </c>
      <c r="I929" s="409" t="s">
        <v>763</v>
      </c>
      <c r="J929" s="409" t="s">
        <v>764</v>
      </c>
      <c r="K929" s="409" t="s">
        <v>765</v>
      </c>
      <c r="L929" s="411">
        <v>78.9391178987958</v>
      </c>
      <c r="M929" s="411">
        <v>2</v>
      </c>
      <c r="N929" s="412">
        <v>157.8782357975916</v>
      </c>
    </row>
    <row r="930" spans="1:14" ht="14.4" customHeight="1" x14ac:dyDescent="0.3">
      <c r="A930" s="407" t="s">
        <v>2557</v>
      </c>
      <c r="B930" s="408" t="s">
        <v>3465</v>
      </c>
      <c r="C930" s="409" t="s">
        <v>2558</v>
      </c>
      <c r="D930" s="410" t="s">
        <v>3485</v>
      </c>
      <c r="E930" s="409" t="s">
        <v>446</v>
      </c>
      <c r="F930" s="410" t="s">
        <v>3502</v>
      </c>
      <c r="G930" s="409" t="s">
        <v>447</v>
      </c>
      <c r="H930" s="409" t="s">
        <v>489</v>
      </c>
      <c r="I930" s="409" t="s">
        <v>490</v>
      </c>
      <c r="J930" s="409" t="s">
        <v>491</v>
      </c>
      <c r="K930" s="409" t="s">
        <v>492</v>
      </c>
      <c r="L930" s="411">
        <v>43.625467718069785</v>
      </c>
      <c r="M930" s="411">
        <v>3</v>
      </c>
      <c r="N930" s="412">
        <v>130.87640315420936</v>
      </c>
    </row>
    <row r="931" spans="1:14" ht="14.4" customHeight="1" x14ac:dyDescent="0.3">
      <c r="A931" s="407" t="s">
        <v>2557</v>
      </c>
      <c r="B931" s="408" t="s">
        <v>3465</v>
      </c>
      <c r="C931" s="409" t="s">
        <v>2558</v>
      </c>
      <c r="D931" s="410" t="s">
        <v>3485</v>
      </c>
      <c r="E931" s="409" t="s">
        <v>446</v>
      </c>
      <c r="F931" s="410" t="s">
        <v>3502</v>
      </c>
      <c r="G931" s="409" t="s">
        <v>447</v>
      </c>
      <c r="H931" s="409" t="s">
        <v>2588</v>
      </c>
      <c r="I931" s="409" t="s">
        <v>2589</v>
      </c>
      <c r="J931" s="409" t="s">
        <v>2590</v>
      </c>
      <c r="K931" s="409" t="s">
        <v>808</v>
      </c>
      <c r="L931" s="411">
        <v>86.03767175633071</v>
      </c>
      <c r="M931" s="411">
        <v>15</v>
      </c>
      <c r="N931" s="412">
        <v>1290.5650763449607</v>
      </c>
    </row>
    <row r="932" spans="1:14" ht="14.4" customHeight="1" x14ac:dyDescent="0.3">
      <c r="A932" s="407" t="s">
        <v>2557</v>
      </c>
      <c r="B932" s="408" t="s">
        <v>3465</v>
      </c>
      <c r="C932" s="409" t="s">
        <v>2558</v>
      </c>
      <c r="D932" s="410" t="s">
        <v>3485</v>
      </c>
      <c r="E932" s="409" t="s">
        <v>446</v>
      </c>
      <c r="F932" s="410" t="s">
        <v>3502</v>
      </c>
      <c r="G932" s="409" t="s">
        <v>447</v>
      </c>
      <c r="H932" s="409" t="s">
        <v>2001</v>
      </c>
      <c r="I932" s="409" t="s">
        <v>2002</v>
      </c>
      <c r="J932" s="409" t="s">
        <v>577</v>
      </c>
      <c r="K932" s="409" t="s">
        <v>598</v>
      </c>
      <c r="L932" s="411">
        <v>64.197837666158037</v>
      </c>
      <c r="M932" s="411">
        <v>33</v>
      </c>
      <c r="N932" s="412">
        <v>2118.5286429832154</v>
      </c>
    </row>
    <row r="933" spans="1:14" ht="14.4" customHeight="1" x14ac:dyDescent="0.3">
      <c r="A933" s="407" t="s">
        <v>2557</v>
      </c>
      <c r="B933" s="408" t="s">
        <v>3465</v>
      </c>
      <c r="C933" s="409" t="s">
        <v>2558</v>
      </c>
      <c r="D933" s="410" t="s">
        <v>3485</v>
      </c>
      <c r="E933" s="409" t="s">
        <v>446</v>
      </c>
      <c r="F933" s="410" t="s">
        <v>3502</v>
      </c>
      <c r="G933" s="409" t="s">
        <v>447</v>
      </c>
      <c r="H933" s="409" t="s">
        <v>2591</v>
      </c>
      <c r="I933" s="409" t="s">
        <v>2592</v>
      </c>
      <c r="J933" s="409" t="s">
        <v>2593</v>
      </c>
      <c r="K933" s="409" t="s">
        <v>808</v>
      </c>
      <c r="L933" s="411">
        <v>30.229918730019307</v>
      </c>
      <c r="M933" s="411">
        <v>20</v>
      </c>
      <c r="N933" s="412">
        <v>604.59837460038614</v>
      </c>
    </row>
    <row r="934" spans="1:14" ht="14.4" customHeight="1" x14ac:dyDescent="0.3">
      <c r="A934" s="407" t="s">
        <v>2557</v>
      </c>
      <c r="B934" s="408" t="s">
        <v>3465</v>
      </c>
      <c r="C934" s="409" t="s">
        <v>2558</v>
      </c>
      <c r="D934" s="410" t="s">
        <v>3485</v>
      </c>
      <c r="E934" s="409" t="s">
        <v>446</v>
      </c>
      <c r="F934" s="410" t="s">
        <v>3502</v>
      </c>
      <c r="G934" s="409" t="s">
        <v>447</v>
      </c>
      <c r="H934" s="409" t="s">
        <v>766</v>
      </c>
      <c r="I934" s="409" t="s">
        <v>767</v>
      </c>
      <c r="J934" s="409" t="s">
        <v>768</v>
      </c>
      <c r="K934" s="409" t="s">
        <v>769</v>
      </c>
      <c r="L934" s="411">
        <v>80.73</v>
      </c>
      <c r="M934" s="411">
        <v>15</v>
      </c>
      <c r="N934" s="412">
        <v>1210.95</v>
      </c>
    </row>
    <row r="935" spans="1:14" ht="14.4" customHeight="1" x14ac:dyDescent="0.3">
      <c r="A935" s="407" t="s">
        <v>2557</v>
      </c>
      <c r="B935" s="408" t="s">
        <v>3465</v>
      </c>
      <c r="C935" s="409" t="s">
        <v>2558</v>
      </c>
      <c r="D935" s="410" t="s">
        <v>3485</v>
      </c>
      <c r="E935" s="409" t="s">
        <v>446</v>
      </c>
      <c r="F935" s="410" t="s">
        <v>3502</v>
      </c>
      <c r="G935" s="409" t="s">
        <v>447</v>
      </c>
      <c r="H935" s="409" t="s">
        <v>774</v>
      </c>
      <c r="I935" s="409" t="s">
        <v>775</v>
      </c>
      <c r="J935" s="409" t="s">
        <v>776</v>
      </c>
      <c r="K935" s="409" t="s">
        <v>777</v>
      </c>
      <c r="L935" s="411">
        <v>127.67857326220229</v>
      </c>
      <c r="M935" s="411">
        <v>1</v>
      </c>
      <c r="N935" s="412">
        <v>127.67857326220229</v>
      </c>
    </row>
    <row r="936" spans="1:14" ht="14.4" customHeight="1" x14ac:dyDescent="0.3">
      <c r="A936" s="407" t="s">
        <v>2557</v>
      </c>
      <c r="B936" s="408" t="s">
        <v>3465</v>
      </c>
      <c r="C936" s="409" t="s">
        <v>2558</v>
      </c>
      <c r="D936" s="410" t="s">
        <v>3485</v>
      </c>
      <c r="E936" s="409" t="s">
        <v>446</v>
      </c>
      <c r="F936" s="410" t="s">
        <v>3502</v>
      </c>
      <c r="G936" s="409" t="s">
        <v>447</v>
      </c>
      <c r="H936" s="409" t="s">
        <v>778</v>
      </c>
      <c r="I936" s="409" t="s">
        <v>779</v>
      </c>
      <c r="J936" s="409" t="s">
        <v>780</v>
      </c>
      <c r="K936" s="409" t="s">
        <v>781</v>
      </c>
      <c r="L936" s="411">
        <v>27.917255812828838</v>
      </c>
      <c r="M936" s="411">
        <v>725</v>
      </c>
      <c r="N936" s="412">
        <v>20240.010464300907</v>
      </c>
    </row>
    <row r="937" spans="1:14" ht="14.4" customHeight="1" x14ac:dyDescent="0.3">
      <c r="A937" s="407" t="s">
        <v>2557</v>
      </c>
      <c r="B937" s="408" t="s">
        <v>3465</v>
      </c>
      <c r="C937" s="409" t="s">
        <v>2558</v>
      </c>
      <c r="D937" s="410" t="s">
        <v>3485</v>
      </c>
      <c r="E937" s="409" t="s">
        <v>446</v>
      </c>
      <c r="F937" s="410" t="s">
        <v>3502</v>
      </c>
      <c r="G937" s="409" t="s">
        <v>447</v>
      </c>
      <c r="H937" s="409" t="s">
        <v>2594</v>
      </c>
      <c r="I937" s="409" t="s">
        <v>2595</v>
      </c>
      <c r="J937" s="409" t="s">
        <v>2596</v>
      </c>
      <c r="K937" s="409" t="s">
        <v>2597</v>
      </c>
      <c r="L937" s="411">
        <v>93.619404088726611</v>
      </c>
      <c r="M937" s="411">
        <v>1</v>
      </c>
      <c r="N937" s="412">
        <v>93.619404088726611</v>
      </c>
    </row>
    <row r="938" spans="1:14" ht="14.4" customHeight="1" x14ac:dyDescent="0.3">
      <c r="A938" s="407" t="s">
        <v>2557</v>
      </c>
      <c r="B938" s="408" t="s">
        <v>3465</v>
      </c>
      <c r="C938" s="409" t="s">
        <v>2558</v>
      </c>
      <c r="D938" s="410" t="s">
        <v>3485</v>
      </c>
      <c r="E938" s="409" t="s">
        <v>446</v>
      </c>
      <c r="F938" s="410" t="s">
        <v>3502</v>
      </c>
      <c r="G938" s="409" t="s">
        <v>447</v>
      </c>
      <c r="H938" s="409" t="s">
        <v>782</v>
      </c>
      <c r="I938" s="409" t="s">
        <v>783</v>
      </c>
      <c r="J938" s="409" t="s">
        <v>784</v>
      </c>
      <c r="K938" s="409" t="s">
        <v>785</v>
      </c>
      <c r="L938" s="411">
        <v>78.221475131971729</v>
      </c>
      <c r="M938" s="411">
        <v>6</v>
      </c>
      <c r="N938" s="412">
        <v>469.32885079183035</v>
      </c>
    </row>
    <row r="939" spans="1:14" ht="14.4" customHeight="1" x14ac:dyDescent="0.3">
      <c r="A939" s="407" t="s">
        <v>2557</v>
      </c>
      <c r="B939" s="408" t="s">
        <v>3465</v>
      </c>
      <c r="C939" s="409" t="s">
        <v>2558</v>
      </c>
      <c r="D939" s="410" t="s">
        <v>3485</v>
      </c>
      <c r="E939" s="409" t="s">
        <v>446</v>
      </c>
      <c r="F939" s="410" t="s">
        <v>3502</v>
      </c>
      <c r="G939" s="409" t="s">
        <v>447</v>
      </c>
      <c r="H939" s="409" t="s">
        <v>2598</v>
      </c>
      <c r="I939" s="409" t="s">
        <v>2599</v>
      </c>
      <c r="J939" s="409" t="s">
        <v>1164</v>
      </c>
      <c r="K939" s="409" t="s">
        <v>2600</v>
      </c>
      <c r="L939" s="411">
        <v>52.997717114626205</v>
      </c>
      <c r="M939" s="411">
        <v>45</v>
      </c>
      <c r="N939" s="412">
        <v>2384.8972701581793</v>
      </c>
    </row>
    <row r="940" spans="1:14" ht="14.4" customHeight="1" x14ac:dyDescent="0.3">
      <c r="A940" s="407" t="s">
        <v>2557</v>
      </c>
      <c r="B940" s="408" t="s">
        <v>3465</v>
      </c>
      <c r="C940" s="409" t="s">
        <v>2558</v>
      </c>
      <c r="D940" s="410" t="s">
        <v>3485</v>
      </c>
      <c r="E940" s="409" t="s">
        <v>446</v>
      </c>
      <c r="F940" s="410" t="s">
        <v>3502</v>
      </c>
      <c r="G940" s="409" t="s">
        <v>447</v>
      </c>
      <c r="H940" s="409" t="s">
        <v>802</v>
      </c>
      <c r="I940" s="409" t="s">
        <v>803</v>
      </c>
      <c r="J940" s="409" t="s">
        <v>804</v>
      </c>
      <c r="K940" s="409" t="s">
        <v>726</v>
      </c>
      <c r="L940" s="411">
        <v>36.673333333333339</v>
      </c>
      <c r="M940" s="411">
        <v>3</v>
      </c>
      <c r="N940" s="412">
        <v>110.02000000000001</v>
      </c>
    </row>
    <row r="941" spans="1:14" ht="14.4" customHeight="1" x14ac:dyDescent="0.3">
      <c r="A941" s="407" t="s">
        <v>2557</v>
      </c>
      <c r="B941" s="408" t="s">
        <v>3465</v>
      </c>
      <c r="C941" s="409" t="s">
        <v>2558</v>
      </c>
      <c r="D941" s="410" t="s">
        <v>3485</v>
      </c>
      <c r="E941" s="409" t="s">
        <v>446</v>
      </c>
      <c r="F941" s="410" t="s">
        <v>3502</v>
      </c>
      <c r="G941" s="409" t="s">
        <v>447</v>
      </c>
      <c r="H941" s="409" t="s">
        <v>805</v>
      </c>
      <c r="I941" s="409" t="s">
        <v>806</v>
      </c>
      <c r="J941" s="409" t="s">
        <v>807</v>
      </c>
      <c r="K941" s="409" t="s">
        <v>808</v>
      </c>
      <c r="L941" s="411">
        <v>65.971457620413304</v>
      </c>
      <c r="M941" s="411">
        <v>24</v>
      </c>
      <c r="N941" s="412">
        <v>1583.3149828899193</v>
      </c>
    </row>
    <row r="942" spans="1:14" ht="14.4" customHeight="1" x14ac:dyDescent="0.3">
      <c r="A942" s="407" t="s">
        <v>2557</v>
      </c>
      <c r="B942" s="408" t="s">
        <v>3465</v>
      </c>
      <c r="C942" s="409" t="s">
        <v>2558</v>
      </c>
      <c r="D942" s="410" t="s">
        <v>3485</v>
      </c>
      <c r="E942" s="409" t="s">
        <v>446</v>
      </c>
      <c r="F942" s="410" t="s">
        <v>3502</v>
      </c>
      <c r="G942" s="409" t="s">
        <v>447</v>
      </c>
      <c r="H942" s="409" t="s">
        <v>809</v>
      </c>
      <c r="I942" s="409" t="s">
        <v>810</v>
      </c>
      <c r="J942" s="409" t="s">
        <v>811</v>
      </c>
      <c r="K942" s="409" t="s">
        <v>812</v>
      </c>
      <c r="L942" s="411">
        <v>58.369128505251048</v>
      </c>
      <c r="M942" s="411">
        <v>17</v>
      </c>
      <c r="N942" s="412">
        <v>992.27518458926784</v>
      </c>
    </row>
    <row r="943" spans="1:14" ht="14.4" customHeight="1" x14ac:dyDescent="0.3">
      <c r="A943" s="407" t="s">
        <v>2557</v>
      </c>
      <c r="B943" s="408" t="s">
        <v>3465</v>
      </c>
      <c r="C943" s="409" t="s">
        <v>2558</v>
      </c>
      <c r="D943" s="410" t="s">
        <v>3485</v>
      </c>
      <c r="E943" s="409" t="s">
        <v>446</v>
      </c>
      <c r="F943" s="410" t="s">
        <v>3502</v>
      </c>
      <c r="G943" s="409" t="s">
        <v>447</v>
      </c>
      <c r="H943" s="409" t="s">
        <v>2601</v>
      </c>
      <c r="I943" s="409" t="s">
        <v>2602</v>
      </c>
      <c r="J943" s="409" t="s">
        <v>2603</v>
      </c>
      <c r="K943" s="409" t="s">
        <v>2604</v>
      </c>
      <c r="L943" s="411">
        <v>28.45</v>
      </c>
      <c r="M943" s="411">
        <v>6</v>
      </c>
      <c r="N943" s="412">
        <v>170.7</v>
      </c>
    </row>
    <row r="944" spans="1:14" ht="14.4" customHeight="1" x14ac:dyDescent="0.3">
      <c r="A944" s="407" t="s">
        <v>2557</v>
      </c>
      <c r="B944" s="408" t="s">
        <v>3465</v>
      </c>
      <c r="C944" s="409" t="s">
        <v>2558</v>
      </c>
      <c r="D944" s="410" t="s">
        <v>3485</v>
      </c>
      <c r="E944" s="409" t="s">
        <v>446</v>
      </c>
      <c r="F944" s="410" t="s">
        <v>3502</v>
      </c>
      <c r="G944" s="409" t="s">
        <v>447</v>
      </c>
      <c r="H944" s="409" t="s">
        <v>817</v>
      </c>
      <c r="I944" s="409" t="s">
        <v>818</v>
      </c>
      <c r="J944" s="409" t="s">
        <v>819</v>
      </c>
      <c r="K944" s="409" t="s">
        <v>820</v>
      </c>
      <c r="L944" s="411">
        <v>57.814388743107706</v>
      </c>
      <c r="M944" s="411">
        <v>186</v>
      </c>
      <c r="N944" s="412">
        <v>10753.476306218034</v>
      </c>
    </row>
    <row r="945" spans="1:14" ht="14.4" customHeight="1" x14ac:dyDescent="0.3">
      <c r="A945" s="407" t="s">
        <v>2557</v>
      </c>
      <c r="B945" s="408" t="s">
        <v>3465</v>
      </c>
      <c r="C945" s="409" t="s">
        <v>2558</v>
      </c>
      <c r="D945" s="410" t="s">
        <v>3485</v>
      </c>
      <c r="E945" s="409" t="s">
        <v>446</v>
      </c>
      <c r="F945" s="410" t="s">
        <v>3502</v>
      </c>
      <c r="G945" s="409" t="s">
        <v>447</v>
      </c>
      <c r="H945" s="409" t="s">
        <v>821</v>
      </c>
      <c r="I945" s="409" t="s">
        <v>822</v>
      </c>
      <c r="J945" s="409" t="s">
        <v>823</v>
      </c>
      <c r="K945" s="409" t="s">
        <v>824</v>
      </c>
      <c r="L945" s="411">
        <v>109.90967680679044</v>
      </c>
      <c r="M945" s="411">
        <v>1</v>
      </c>
      <c r="N945" s="412">
        <v>109.90967680679044</v>
      </c>
    </row>
    <row r="946" spans="1:14" ht="14.4" customHeight="1" x14ac:dyDescent="0.3">
      <c r="A946" s="407" t="s">
        <v>2557</v>
      </c>
      <c r="B946" s="408" t="s">
        <v>3465</v>
      </c>
      <c r="C946" s="409" t="s">
        <v>2558</v>
      </c>
      <c r="D946" s="410" t="s">
        <v>3485</v>
      </c>
      <c r="E946" s="409" t="s">
        <v>446</v>
      </c>
      <c r="F946" s="410" t="s">
        <v>3502</v>
      </c>
      <c r="G946" s="409" t="s">
        <v>447</v>
      </c>
      <c r="H946" s="409" t="s">
        <v>825</v>
      </c>
      <c r="I946" s="409" t="s">
        <v>826</v>
      </c>
      <c r="J946" s="409" t="s">
        <v>827</v>
      </c>
      <c r="K946" s="409" t="s">
        <v>828</v>
      </c>
      <c r="L946" s="411">
        <v>41.349999999999994</v>
      </c>
      <c r="M946" s="411">
        <v>3</v>
      </c>
      <c r="N946" s="412">
        <v>124.04999999999998</v>
      </c>
    </row>
    <row r="947" spans="1:14" ht="14.4" customHeight="1" x14ac:dyDescent="0.3">
      <c r="A947" s="407" t="s">
        <v>2557</v>
      </c>
      <c r="B947" s="408" t="s">
        <v>3465</v>
      </c>
      <c r="C947" s="409" t="s">
        <v>2558</v>
      </c>
      <c r="D947" s="410" t="s">
        <v>3485</v>
      </c>
      <c r="E947" s="409" t="s">
        <v>446</v>
      </c>
      <c r="F947" s="410" t="s">
        <v>3502</v>
      </c>
      <c r="G947" s="409" t="s">
        <v>447</v>
      </c>
      <c r="H947" s="409" t="s">
        <v>829</v>
      </c>
      <c r="I947" s="409" t="s">
        <v>830</v>
      </c>
      <c r="J947" s="409" t="s">
        <v>831</v>
      </c>
      <c r="K947" s="409" t="s">
        <v>832</v>
      </c>
      <c r="L947" s="411">
        <v>63.893474471801156</v>
      </c>
      <c r="M947" s="411">
        <v>40</v>
      </c>
      <c r="N947" s="412">
        <v>2555.7389788720461</v>
      </c>
    </row>
    <row r="948" spans="1:14" ht="14.4" customHeight="1" x14ac:dyDescent="0.3">
      <c r="A948" s="407" t="s">
        <v>2557</v>
      </c>
      <c r="B948" s="408" t="s">
        <v>3465</v>
      </c>
      <c r="C948" s="409" t="s">
        <v>2558</v>
      </c>
      <c r="D948" s="410" t="s">
        <v>3485</v>
      </c>
      <c r="E948" s="409" t="s">
        <v>446</v>
      </c>
      <c r="F948" s="410" t="s">
        <v>3502</v>
      </c>
      <c r="G948" s="409" t="s">
        <v>447</v>
      </c>
      <c r="H948" s="409" t="s">
        <v>833</v>
      </c>
      <c r="I948" s="409" t="s">
        <v>834</v>
      </c>
      <c r="J948" s="409" t="s">
        <v>835</v>
      </c>
      <c r="K948" s="409" t="s">
        <v>531</v>
      </c>
      <c r="L948" s="411">
        <v>239.18785590131958</v>
      </c>
      <c r="M948" s="411">
        <v>132</v>
      </c>
      <c r="N948" s="412">
        <v>31572.796978974184</v>
      </c>
    </row>
    <row r="949" spans="1:14" ht="14.4" customHeight="1" x14ac:dyDescent="0.3">
      <c r="A949" s="407" t="s">
        <v>2557</v>
      </c>
      <c r="B949" s="408" t="s">
        <v>3465</v>
      </c>
      <c r="C949" s="409" t="s">
        <v>2558</v>
      </c>
      <c r="D949" s="410" t="s">
        <v>3485</v>
      </c>
      <c r="E949" s="409" t="s">
        <v>446</v>
      </c>
      <c r="F949" s="410" t="s">
        <v>3502</v>
      </c>
      <c r="G949" s="409" t="s">
        <v>447</v>
      </c>
      <c r="H949" s="409" t="s">
        <v>2605</v>
      </c>
      <c r="I949" s="409" t="s">
        <v>2606</v>
      </c>
      <c r="J949" s="409" t="s">
        <v>2607</v>
      </c>
      <c r="K949" s="409" t="s">
        <v>531</v>
      </c>
      <c r="L949" s="411">
        <v>329.4199999999999</v>
      </c>
      <c r="M949" s="411">
        <v>92</v>
      </c>
      <c r="N949" s="412">
        <v>30306.639999999992</v>
      </c>
    </row>
    <row r="950" spans="1:14" ht="14.4" customHeight="1" x14ac:dyDescent="0.3">
      <c r="A950" s="407" t="s">
        <v>2557</v>
      </c>
      <c r="B950" s="408" t="s">
        <v>3465</v>
      </c>
      <c r="C950" s="409" t="s">
        <v>2558</v>
      </c>
      <c r="D950" s="410" t="s">
        <v>3485</v>
      </c>
      <c r="E950" s="409" t="s">
        <v>446</v>
      </c>
      <c r="F950" s="410" t="s">
        <v>3502</v>
      </c>
      <c r="G950" s="409" t="s">
        <v>447</v>
      </c>
      <c r="H950" s="409" t="s">
        <v>836</v>
      </c>
      <c r="I950" s="409" t="s">
        <v>837</v>
      </c>
      <c r="J950" s="409" t="s">
        <v>838</v>
      </c>
      <c r="K950" s="409" t="s">
        <v>839</v>
      </c>
      <c r="L950" s="411">
        <v>144.75643931143895</v>
      </c>
      <c r="M950" s="411">
        <v>3</v>
      </c>
      <c r="N950" s="412">
        <v>434.26931793431686</v>
      </c>
    </row>
    <row r="951" spans="1:14" ht="14.4" customHeight="1" x14ac:dyDescent="0.3">
      <c r="A951" s="407" t="s">
        <v>2557</v>
      </c>
      <c r="B951" s="408" t="s">
        <v>3465</v>
      </c>
      <c r="C951" s="409" t="s">
        <v>2558</v>
      </c>
      <c r="D951" s="410" t="s">
        <v>3485</v>
      </c>
      <c r="E951" s="409" t="s">
        <v>446</v>
      </c>
      <c r="F951" s="410" t="s">
        <v>3502</v>
      </c>
      <c r="G951" s="409" t="s">
        <v>447</v>
      </c>
      <c r="H951" s="409" t="s">
        <v>840</v>
      </c>
      <c r="I951" s="409" t="s">
        <v>841</v>
      </c>
      <c r="J951" s="409" t="s">
        <v>842</v>
      </c>
      <c r="K951" s="409" t="s">
        <v>843</v>
      </c>
      <c r="L951" s="411">
        <v>284.10999999999996</v>
      </c>
      <c r="M951" s="411">
        <v>1</v>
      </c>
      <c r="N951" s="412">
        <v>284.10999999999996</v>
      </c>
    </row>
    <row r="952" spans="1:14" ht="14.4" customHeight="1" x14ac:dyDescent="0.3">
      <c r="A952" s="407" t="s">
        <v>2557</v>
      </c>
      <c r="B952" s="408" t="s">
        <v>3465</v>
      </c>
      <c r="C952" s="409" t="s">
        <v>2558</v>
      </c>
      <c r="D952" s="410" t="s">
        <v>3485</v>
      </c>
      <c r="E952" s="409" t="s">
        <v>446</v>
      </c>
      <c r="F952" s="410" t="s">
        <v>3502</v>
      </c>
      <c r="G952" s="409" t="s">
        <v>447</v>
      </c>
      <c r="H952" s="409" t="s">
        <v>2008</v>
      </c>
      <c r="I952" s="409" t="s">
        <v>2009</v>
      </c>
      <c r="J952" s="409" t="s">
        <v>2010</v>
      </c>
      <c r="K952" s="409" t="s">
        <v>2011</v>
      </c>
      <c r="L952" s="411">
        <v>409.01641666666666</v>
      </c>
      <c r="M952" s="411">
        <v>6</v>
      </c>
      <c r="N952" s="412">
        <v>2454.0985000000001</v>
      </c>
    </row>
    <row r="953" spans="1:14" ht="14.4" customHeight="1" x14ac:dyDescent="0.3">
      <c r="A953" s="407" t="s">
        <v>2557</v>
      </c>
      <c r="B953" s="408" t="s">
        <v>3465</v>
      </c>
      <c r="C953" s="409" t="s">
        <v>2558</v>
      </c>
      <c r="D953" s="410" t="s">
        <v>3485</v>
      </c>
      <c r="E953" s="409" t="s">
        <v>446</v>
      </c>
      <c r="F953" s="410" t="s">
        <v>3502</v>
      </c>
      <c r="G953" s="409" t="s">
        <v>447</v>
      </c>
      <c r="H953" s="409" t="s">
        <v>2608</v>
      </c>
      <c r="I953" s="409" t="s">
        <v>2609</v>
      </c>
      <c r="J953" s="409" t="s">
        <v>2610</v>
      </c>
      <c r="K953" s="409" t="s">
        <v>2611</v>
      </c>
      <c r="L953" s="411">
        <v>40.440000000000019</v>
      </c>
      <c r="M953" s="411">
        <v>1</v>
      </c>
      <c r="N953" s="412">
        <v>40.440000000000019</v>
      </c>
    </row>
    <row r="954" spans="1:14" ht="14.4" customHeight="1" x14ac:dyDescent="0.3">
      <c r="A954" s="407" t="s">
        <v>2557</v>
      </c>
      <c r="B954" s="408" t="s">
        <v>3465</v>
      </c>
      <c r="C954" s="409" t="s">
        <v>2558</v>
      </c>
      <c r="D954" s="410" t="s">
        <v>3485</v>
      </c>
      <c r="E954" s="409" t="s">
        <v>446</v>
      </c>
      <c r="F954" s="410" t="s">
        <v>3502</v>
      </c>
      <c r="G954" s="409" t="s">
        <v>447</v>
      </c>
      <c r="H954" s="409" t="s">
        <v>2612</v>
      </c>
      <c r="I954" s="409" t="s">
        <v>2613</v>
      </c>
      <c r="J954" s="409" t="s">
        <v>2614</v>
      </c>
      <c r="K954" s="409" t="s">
        <v>2615</v>
      </c>
      <c r="L954" s="411">
        <v>130.71</v>
      </c>
      <c r="M954" s="411">
        <v>1</v>
      </c>
      <c r="N954" s="412">
        <v>130.71</v>
      </c>
    </row>
    <row r="955" spans="1:14" ht="14.4" customHeight="1" x14ac:dyDescent="0.3">
      <c r="A955" s="407" t="s">
        <v>2557</v>
      </c>
      <c r="B955" s="408" t="s">
        <v>3465</v>
      </c>
      <c r="C955" s="409" t="s">
        <v>2558</v>
      </c>
      <c r="D955" s="410" t="s">
        <v>3485</v>
      </c>
      <c r="E955" s="409" t="s">
        <v>446</v>
      </c>
      <c r="F955" s="410" t="s">
        <v>3502</v>
      </c>
      <c r="G955" s="409" t="s">
        <v>447</v>
      </c>
      <c r="H955" s="409" t="s">
        <v>848</v>
      </c>
      <c r="I955" s="409" t="s">
        <v>849</v>
      </c>
      <c r="J955" s="409" t="s">
        <v>850</v>
      </c>
      <c r="K955" s="409" t="s">
        <v>851</v>
      </c>
      <c r="L955" s="411">
        <v>41.24</v>
      </c>
      <c r="M955" s="411">
        <v>1</v>
      </c>
      <c r="N955" s="412">
        <v>41.24</v>
      </c>
    </row>
    <row r="956" spans="1:14" ht="14.4" customHeight="1" x14ac:dyDescent="0.3">
      <c r="A956" s="407" t="s">
        <v>2557</v>
      </c>
      <c r="B956" s="408" t="s">
        <v>3465</v>
      </c>
      <c r="C956" s="409" t="s">
        <v>2558</v>
      </c>
      <c r="D956" s="410" t="s">
        <v>3485</v>
      </c>
      <c r="E956" s="409" t="s">
        <v>446</v>
      </c>
      <c r="F956" s="410" t="s">
        <v>3502</v>
      </c>
      <c r="G956" s="409" t="s">
        <v>447</v>
      </c>
      <c r="H956" s="409" t="s">
        <v>2012</v>
      </c>
      <c r="I956" s="409" t="s">
        <v>2013</v>
      </c>
      <c r="J956" s="409" t="s">
        <v>1180</v>
      </c>
      <c r="K956" s="409" t="s">
        <v>2014</v>
      </c>
      <c r="L956" s="411">
        <v>185.61025202179869</v>
      </c>
      <c r="M956" s="411">
        <v>76</v>
      </c>
      <c r="N956" s="412">
        <v>14106.379153656701</v>
      </c>
    </row>
    <row r="957" spans="1:14" ht="14.4" customHeight="1" x14ac:dyDescent="0.3">
      <c r="A957" s="407" t="s">
        <v>2557</v>
      </c>
      <c r="B957" s="408" t="s">
        <v>3465</v>
      </c>
      <c r="C957" s="409" t="s">
        <v>2558</v>
      </c>
      <c r="D957" s="410" t="s">
        <v>3485</v>
      </c>
      <c r="E957" s="409" t="s">
        <v>446</v>
      </c>
      <c r="F957" s="410" t="s">
        <v>3502</v>
      </c>
      <c r="G957" s="409" t="s">
        <v>447</v>
      </c>
      <c r="H957" s="409" t="s">
        <v>852</v>
      </c>
      <c r="I957" s="409" t="s">
        <v>852</v>
      </c>
      <c r="J957" s="409" t="s">
        <v>853</v>
      </c>
      <c r="K957" s="409" t="s">
        <v>854</v>
      </c>
      <c r="L957" s="411">
        <v>36.537925246279045</v>
      </c>
      <c r="M957" s="411">
        <v>460</v>
      </c>
      <c r="N957" s="412">
        <v>16807.445613288361</v>
      </c>
    </row>
    <row r="958" spans="1:14" ht="14.4" customHeight="1" x14ac:dyDescent="0.3">
      <c r="A958" s="407" t="s">
        <v>2557</v>
      </c>
      <c r="B958" s="408" t="s">
        <v>3465</v>
      </c>
      <c r="C958" s="409" t="s">
        <v>2558</v>
      </c>
      <c r="D958" s="410" t="s">
        <v>3485</v>
      </c>
      <c r="E958" s="409" t="s">
        <v>446</v>
      </c>
      <c r="F958" s="410" t="s">
        <v>3502</v>
      </c>
      <c r="G958" s="409" t="s">
        <v>447</v>
      </c>
      <c r="H958" s="409" t="s">
        <v>2616</v>
      </c>
      <c r="I958" s="409" t="s">
        <v>2617</v>
      </c>
      <c r="J958" s="409" t="s">
        <v>857</v>
      </c>
      <c r="K958" s="409" t="s">
        <v>2618</v>
      </c>
      <c r="L958" s="411">
        <v>59.521403194514008</v>
      </c>
      <c r="M958" s="411">
        <v>5</v>
      </c>
      <c r="N958" s="412">
        <v>297.60701597257003</v>
      </c>
    </row>
    <row r="959" spans="1:14" ht="14.4" customHeight="1" x14ac:dyDescent="0.3">
      <c r="A959" s="407" t="s">
        <v>2557</v>
      </c>
      <c r="B959" s="408" t="s">
        <v>3465</v>
      </c>
      <c r="C959" s="409" t="s">
        <v>2558</v>
      </c>
      <c r="D959" s="410" t="s">
        <v>3485</v>
      </c>
      <c r="E959" s="409" t="s">
        <v>446</v>
      </c>
      <c r="F959" s="410" t="s">
        <v>3502</v>
      </c>
      <c r="G959" s="409" t="s">
        <v>447</v>
      </c>
      <c r="H959" s="409" t="s">
        <v>855</v>
      </c>
      <c r="I959" s="409" t="s">
        <v>856</v>
      </c>
      <c r="J959" s="409" t="s">
        <v>857</v>
      </c>
      <c r="K959" s="409" t="s">
        <v>858</v>
      </c>
      <c r="L959" s="411">
        <v>139.14000000000001</v>
      </c>
      <c r="M959" s="411">
        <v>1</v>
      </c>
      <c r="N959" s="412">
        <v>139.14000000000001</v>
      </c>
    </row>
    <row r="960" spans="1:14" ht="14.4" customHeight="1" x14ac:dyDescent="0.3">
      <c r="A960" s="407" t="s">
        <v>2557</v>
      </c>
      <c r="B960" s="408" t="s">
        <v>3465</v>
      </c>
      <c r="C960" s="409" t="s">
        <v>2558</v>
      </c>
      <c r="D960" s="410" t="s">
        <v>3485</v>
      </c>
      <c r="E960" s="409" t="s">
        <v>446</v>
      </c>
      <c r="F960" s="410" t="s">
        <v>3502</v>
      </c>
      <c r="G960" s="409" t="s">
        <v>447</v>
      </c>
      <c r="H960" s="409" t="s">
        <v>867</v>
      </c>
      <c r="I960" s="409" t="s">
        <v>868</v>
      </c>
      <c r="J960" s="409" t="s">
        <v>869</v>
      </c>
      <c r="K960" s="409" t="s">
        <v>870</v>
      </c>
      <c r="L960" s="411">
        <v>157.71000000000004</v>
      </c>
      <c r="M960" s="411">
        <v>1</v>
      </c>
      <c r="N960" s="412">
        <v>157.71000000000004</v>
      </c>
    </row>
    <row r="961" spans="1:14" ht="14.4" customHeight="1" x14ac:dyDescent="0.3">
      <c r="A961" s="407" t="s">
        <v>2557</v>
      </c>
      <c r="B961" s="408" t="s">
        <v>3465</v>
      </c>
      <c r="C961" s="409" t="s">
        <v>2558</v>
      </c>
      <c r="D961" s="410" t="s">
        <v>3485</v>
      </c>
      <c r="E961" s="409" t="s">
        <v>446</v>
      </c>
      <c r="F961" s="410" t="s">
        <v>3502</v>
      </c>
      <c r="G961" s="409" t="s">
        <v>447</v>
      </c>
      <c r="H961" s="409" t="s">
        <v>2619</v>
      </c>
      <c r="I961" s="409" t="s">
        <v>2620</v>
      </c>
      <c r="J961" s="409" t="s">
        <v>873</v>
      </c>
      <c r="K961" s="409" t="s">
        <v>2621</v>
      </c>
      <c r="L961" s="411">
        <v>73.789933563130518</v>
      </c>
      <c r="M961" s="411">
        <v>1</v>
      </c>
      <c r="N961" s="412">
        <v>73.789933563130518</v>
      </c>
    </row>
    <row r="962" spans="1:14" ht="14.4" customHeight="1" x14ac:dyDescent="0.3">
      <c r="A962" s="407" t="s">
        <v>2557</v>
      </c>
      <c r="B962" s="408" t="s">
        <v>3465</v>
      </c>
      <c r="C962" s="409" t="s">
        <v>2558</v>
      </c>
      <c r="D962" s="410" t="s">
        <v>3485</v>
      </c>
      <c r="E962" s="409" t="s">
        <v>446</v>
      </c>
      <c r="F962" s="410" t="s">
        <v>3502</v>
      </c>
      <c r="G962" s="409" t="s">
        <v>447</v>
      </c>
      <c r="H962" s="409" t="s">
        <v>879</v>
      </c>
      <c r="I962" s="409" t="s">
        <v>880</v>
      </c>
      <c r="J962" s="409" t="s">
        <v>881</v>
      </c>
      <c r="K962" s="409" t="s">
        <v>882</v>
      </c>
      <c r="L962" s="411">
        <v>113.56000000000003</v>
      </c>
      <c r="M962" s="411">
        <v>1</v>
      </c>
      <c r="N962" s="412">
        <v>113.56000000000003</v>
      </c>
    </row>
    <row r="963" spans="1:14" ht="14.4" customHeight="1" x14ac:dyDescent="0.3">
      <c r="A963" s="407" t="s">
        <v>2557</v>
      </c>
      <c r="B963" s="408" t="s">
        <v>3465</v>
      </c>
      <c r="C963" s="409" t="s">
        <v>2558</v>
      </c>
      <c r="D963" s="410" t="s">
        <v>3485</v>
      </c>
      <c r="E963" s="409" t="s">
        <v>446</v>
      </c>
      <c r="F963" s="410" t="s">
        <v>3502</v>
      </c>
      <c r="G963" s="409" t="s">
        <v>447</v>
      </c>
      <c r="H963" s="409" t="s">
        <v>2622</v>
      </c>
      <c r="I963" s="409" t="s">
        <v>2623</v>
      </c>
      <c r="J963" s="409" t="s">
        <v>2624</v>
      </c>
      <c r="K963" s="409" t="s">
        <v>1584</v>
      </c>
      <c r="L963" s="411">
        <v>48.539999999999992</v>
      </c>
      <c r="M963" s="411">
        <v>1</v>
      </c>
      <c r="N963" s="412">
        <v>48.539999999999992</v>
      </c>
    </row>
    <row r="964" spans="1:14" ht="14.4" customHeight="1" x14ac:dyDescent="0.3">
      <c r="A964" s="407" t="s">
        <v>2557</v>
      </c>
      <c r="B964" s="408" t="s">
        <v>3465</v>
      </c>
      <c r="C964" s="409" t="s">
        <v>2558</v>
      </c>
      <c r="D964" s="410" t="s">
        <v>3485</v>
      </c>
      <c r="E964" s="409" t="s">
        <v>446</v>
      </c>
      <c r="F964" s="410" t="s">
        <v>3502</v>
      </c>
      <c r="G964" s="409" t="s">
        <v>447</v>
      </c>
      <c r="H964" s="409" t="s">
        <v>2625</v>
      </c>
      <c r="I964" s="409" t="s">
        <v>2626</v>
      </c>
      <c r="J964" s="409" t="s">
        <v>2627</v>
      </c>
      <c r="K964" s="409" t="s">
        <v>2628</v>
      </c>
      <c r="L964" s="411">
        <v>254.52</v>
      </c>
      <c r="M964" s="411">
        <v>1</v>
      </c>
      <c r="N964" s="412">
        <v>254.52</v>
      </c>
    </row>
    <row r="965" spans="1:14" ht="14.4" customHeight="1" x14ac:dyDescent="0.3">
      <c r="A965" s="407" t="s">
        <v>2557</v>
      </c>
      <c r="B965" s="408" t="s">
        <v>3465</v>
      </c>
      <c r="C965" s="409" t="s">
        <v>2558</v>
      </c>
      <c r="D965" s="410" t="s">
        <v>3485</v>
      </c>
      <c r="E965" s="409" t="s">
        <v>446</v>
      </c>
      <c r="F965" s="410" t="s">
        <v>3502</v>
      </c>
      <c r="G965" s="409" t="s">
        <v>447</v>
      </c>
      <c r="H965" s="409" t="s">
        <v>913</v>
      </c>
      <c r="I965" s="409" t="s">
        <v>914</v>
      </c>
      <c r="J965" s="409" t="s">
        <v>915</v>
      </c>
      <c r="K965" s="409" t="s">
        <v>916</v>
      </c>
      <c r="L965" s="411">
        <v>51.1</v>
      </c>
      <c r="M965" s="411">
        <v>1</v>
      </c>
      <c r="N965" s="412">
        <v>51.1</v>
      </c>
    </row>
    <row r="966" spans="1:14" ht="14.4" customHeight="1" x14ac:dyDescent="0.3">
      <c r="A966" s="407" t="s">
        <v>2557</v>
      </c>
      <c r="B966" s="408" t="s">
        <v>3465</v>
      </c>
      <c r="C966" s="409" t="s">
        <v>2558</v>
      </c>
      <c r="D966" s="410" t="s">
        <v>3485</v>
      </c>
      <c r="E966" s="409" t="s">
        <v>446</v>
      </c>
      <c r="F966" s="410" t="s">
        <v>3502</v>
      </c>
      <c r="G966" s="409" t="s">
        <v>447</v>
      </c>
      <c r="H966" s="409" t="s">
        <v>917</v>
      </c>
      <c r="I966" s="409" t="s">
        <v>918</v>
      </c>
      <c r="J966" s="409" t="s">
        <v>919</v>
      </c>
      <c r="K966" s="409" t="s">
        <v>920</v>
      </c>
      <c r="L966" s="411">
        <v>326.22934086436527</v>
      </c>
      <c r="M966" s="411">
        <v>3</v>
      </c>
      <c r="N966" s="412">
        <v>978.68802259309575</v>
      </c>
    </row>
    <row r="967" spans="1:14" ht="14.4" customHeight="1" x14ac:dyDescent="0.3">
      <c r="A967" s="407" t="s">
        <v>2557</v>
      </c>
      <c r="B967" s="408" t="s">
        <v>3465</v>
      </c>
      <c r="C967" s="409" t="s">
        <v>2558</v>
      </c>
      <c r="D967" s="410" t="s">
        <v>3485</v>
      </c>
      <c r="E967" s="409" t="s">
        <v>446</v>
      </c>
      <c r="F967" s="410" t="s">
        <v>3502</v>
      </c>
      <c r="G967" s="409" t="s">
        <v>447</v>
      </c>
      <c r="H967" s="409" t="s">
        <v>925</v>
      </c>
      <c r="I967" s="409" t="s">
        <v>926</v>
      </c>
      <c r="J967" s="409" t="s">
        <v>819</v>
      </c>
      <c r="K967" s="409" t="s">
        <v>927</v>
      </c>
      <c r="L967" s="411">
        <v>24.6175</v>
      </c>
      <c r="M967" s="411">
        <v>8</v>
      </c>
      <c r="N967" s="412">
        <v>196.94</v>
      </c>
    </row>
    <row r="968" spans="1:14" ht="14.4" customHeight="1" x14ac:dyDescent="0.3">
      <c r="A968" s="407" t="s">
        <v>2557</v>
      </c>
      <c r="B968" s="408" t="s">
        <v>3465</v>
      </c>
      <c r="C968" s="409" t="s">
        <v>2558</v>
      </c>
      <c r="D968" s="410" t="s">
        <v>3485</v>
      </c>
      <c r="E968" s="409" t="s">
        <v>446</v>
      </c>
      <c r="F968" s="410" t="s">
        <v>3502</v>
      </c>
      <c r="G968" s="409" t="s">
        <v>447</v>
      </c>
      <c r="H968" s="409" t="s">
        <v>942</v>
      </c>
      <c r="I968" s="409" t="s">
        <v>943</v>
      </c>
      <c r="J968" s="409" t="s">
        <v>944</v>
      </c>
      <c r="K968" s="409" t="s">
        <v>945</v>
      </c>
      <c r="L968" s="411">
        <v>99.059999999999974</v>
      </c>
      <c r="M968" s="411">
        <v>2</v>
      </c>
      <c r="N968" s="412">
        <v>198.11999999999995</v>
      </c>
    </row>
    <row r="969" spans="1:14" ht="14.4" customHeight="1" x14ac:dyDescent="0.3">
      <c r="A969" s="407" t="s">
        <v>2557</v>
      </c>
      <c r="B969" s="408" t="s">
        <v>3465</v>
      </c>
      <c r="C969" s="409" t="s">
        <v>2558</v>
      </c>
      <c r="D969" s="410" t="s">
        <v>3485</v>
      </c>
      <c r="E969" s="409" t="s">
        <v>446</v>
      </c>
      <c r="F969" s="410" t="s">
        <v>3502</v>
      </c>
      <c r="G969" s="409" t="s">
        <v>447</v>
      </c>
      <c r="H969" s="409" t="s">
        <v>2015</v>
      </c>
      <c r="I969" s="409" t="s">
        <v>2016</v>
      </c>
      <c r="J969" s="409" t="s">
        <v>2017</v>
      </c>
      <c r="K969" s="409"/>
      <c r="L969" s="411">
        <v>205.14325000112126</v>
      </c>
      <c r="M969" s="411">
        <v>2</v>
      </c>
      <c r="N969" s="412">
        <v>410.28650000224252</v>
      </c>
    </row>
    <row r="970" spans="1:14" ht="14.4" customHeight="1" x14ac:dyDescent="0.3">
      <c r="A970" s="407" t="s">
        <v>2557</v>
      </c>
      <c r="B970" s="408" t="s">
        <v>3465</v>
      </c>
      <c r="C970" s="409" t="s">
        <v>2558</v>
      </c>
      <c r="D970" s="410" t="s">
        <v>3485</v>
      </c>
      <c r="E970" s="409" t="s">
        <v>446</v>
      </c>
      <c r="F970" s="410" t="s">
        <v>3502</v>
      </c>
      <c r="G970" s="409" t="s">
        <v>447</v>
      </c>
      <c r="H970" s="409" t="s">
        <v>2629</v>
      </c>
      <c r="I970" s="409" t="s">
        <v>2630</v>
      </c>
      <c r="J970" s="409" t="s">
        <v>2631</v>
      </c>
      <c r="K970" s="409" t="s">
        <v>2632</v>
      </c>
      <c r="L970" s="411">
        <v>154.78050000000002</v>
      </c>
      <c r="M970" s="411">
        <v>4</v>
      </c>
      <c r="N970" s="412">
        <v>619.12200000000007</v>
      </c>
    </row>
    <row r="971" spans="1:14" ht="14.4" customHeight="1" x14ac:dyDescent="0.3">
      <c r="A971" s="407" t="s">
        <v>2557</v>
      </c>
      <c r="B971" s="408" t="s">
        <v>3465</v>
      </c>
      <c r="C971" s="409" t="s">
        <v>2558</v>
      </c>
      <c r="D971" s="410" t="s">
        <v>3485</v>
      </c>
      <c r="E971" s="409" t="s">
        <v>446</v>
      </c>
      <c r="F971" s="410" t="s">
        <v>3502</v>
      </c>
      <c r="G971" s="409" t="s">
        <v>447</v>
      </c>
      <c r="H971" s="409" t="s">
        <v>2022</v>
      </c>
      <c r="I971" s="409" t="s">
        <v>2023</v>
      </c>
      <c r="J971" s="409" t="s">
        <v>2024</v>
      </c>
      <c r="K971" s="409" t="s">
        <v>2025</v>
      </c>
      <c r="L971" s="411">
        <v>222.89649352759486</v>
      </c>
      <c r="M971" s="411">
        <v>3</v>
      </c>
      <c r="N971" s="412">
        <v>668.68948058278454</v>
      </c>
    </row>
    <row r="972" spans="1:14" ht="14.4" customHeight="1" x14ac:dyDescent="0.3">
      <c r="A972" s="407" t="s">
        <v>2557</v>
      </c>
      <c r="B972" s="408" t="s">
        <v>3465</v>
      </c>
      <c r="C972" s="409" t="s">
        <v>2558</v>
      </c>
      <c r="D972" s="410" t="s">
        <v>3485</v>
      </c>
      <c r="E972" s="409" t="s">
        <v>446</v>
      </c>
      <c r="F972" s="410" t="s">
        <v>3502</v>
      </c>
      <c r="G972" s="409" t="s">
        <v>447</v>
      </c>
      <c r="H972" s="409" t="s">
        <v>493</v>
      </c>
      <c r="I972" s="409" t="s">
        <v>494</v>
      </c>
      <c r="J972" s="409" t="s">
        <v>495</v>
      </c>
      <c r="K972" s="409" t="s">
        <v>496</v>
      </c>
      <c r="L972" s="411">
        <v>72.696666666666658</v>
      </c>
      <c r="M972" s="411">
        <v>6</v>
      </c>
      <c r="N972" s="412">
        <v>436.17999999999995</v>
      </c>
    </row>
    <row r="973" spans="1:14" ht="14.4" customHeight="1" x14ac:dyDescent="0.3">
      <c r="A973" s="407" t="s">
        <v>2557</v>
      </c>
      <c r="B973" s="408" t="s">
        <v>3465</v>
      </c>
      <c r="C973" s="409" t="s">
        <v>2558</v>
      </c>
      <c r="D973" s="410" t="s">
        <v>3485</v>
      </c>
      <c r="E973" s="409" t="s">
        <v>446</v>
      </c>
      <c r="F973" s="410" t="s">
        <v>3502</v>
      </c>
      <c r="G973" s="409" t="s">
        <v>447</v>
      </c>
      <c r="H973" s="409" t="s">
        <v>2633</v>
      </c>
      <c r="I973" s="409" t="s">
        <v>2634</v>
      </c>
      <c r="J973" s="409" t="s">
        <v>2635</v>
      </c>
      <c r="K973" s="409" t="s">
        <v>2636</v>
      </c>
      <c r="L973" s="411">
        <v>107.33</v>
      </c>
      <c r="M973" s="411">
        <v>1</v>
      </c>
      <c r="N973" s="412">
        <v>107.33</v>
      </c>
    </row>
    <row r="974" spans="1:14" ht="14.4" customHeight="1" x14ac:dyDescent="0.3">
      <c r="A974" s="407" t="s">
        <v>2557</v>
      </c>
      <c r="B974" s="408" t="s">
        <v>3465</v>
      </c>
      <c r="C974" s="409" t="s">
        <v>2558</v>
      </c>
      <c r="D974" s="410" t="s">
        <v>3485</v>
      </c>
      <c r="E974" s="409" t="s">
        <v>446</v>
      </c>
      <c r="F974" s="410" t="s">
        <v>3502</v>
      </c>
      <c r="G974" s="409" t="s">
        <v>447</v>
      </c>
      <c r="H974" s="409" t="s">
        <v>954</v>
      </c>
      <c r="I974" s="409" t="s">
        <v>955</v>
      </c>
      <c r="J974" s="409" t="s">
        <v>956</v>
      </c>
      <c r="K974" s="409" t="s">
        <v>957</v>
      </c>
      <c r="L974" s="411">
        <v>117.63000000000002</v>
      </c>
      <c r="M974" s="411">
        <v>1</v>
      </c>
      <c r="N974" s="412">
        <v>117.63000000000002</v>
      </c>
    </row>
    <row r="975" spans="1:14" ht="14.4" customHeight="1" x14ac:dyDescent="0.3">
      <c r="A975" s="407" t="s">
        <v>2557</v>
      </c>
      <c r="B975" s="408" t="s">
        <v>3465</v>
      </c>
      <c r="C975" s="409" t="s">
        <v>2558</v>
      </c>
      <c r="D975" s="410" t="s">
        <v>3485</v>
      </c>
      <c r="E975" s="409" t="s">
        <v>446</v>
      </c>
      <c r="F975" s="410" t="s">
        <v>3502</v>
      </c>
      <c r="G975" s="409" t="s">
        <v>447</v>
      </c>
      <c r="H975" s="409" t="s">
        <v>2637</v>
      </c>
      <c r="I975" s="409" t="s">
        <v>2638</v>
      </c>
      <c r="J975" s="409" t="s">
        <v>2639</v>
      </c>
      <c r="K975" s="409" t="s">
        <v>2640</v>
      </c>
      <c r="L975" s="411">
        <v>103.68962838843136</v>
      </c>
      <c r="M975" s="411">
        <v>1</v>
      </c>
      <c r="N975" s="412">
        <v>103.68962838843136</v>
      </c>
    </row>
    <row r="976" spans="1:14" ht="14.4" customHeight="1" x14ac:dyDescent="0.3">
      <c r="A976" s="407" t="s">
        <v>2557</v>
      </c>
      <c r="B976" s="408" t="s">
        <v>3465</v>
      </c>
      <c r="C976" s="409" t="s">
        <v>2558</v>
      </c>
      <c r="D976" s="410" t="s">
        <v>3485</v>
      </c>
      <c r="E976" s="409" t="s">
        <v>446</v>
      </c>
      <c r="F976" s="410" t="s">
        <v>3502</v>
      </c>
      <c r="G976" s="409" t="s">
        <v>447</v>
      </c>
      <c r="H976" s="409" t="s">
        <v>962</v>
      </c>
      <c r="I976" s="409" t="s">
        <v>963</v>
      </c>
      <c r="J976" s="409" t="s">
        <v>964</v>
      </c>
      <c r="K976" s="409" t="s">
        <v>965</v>
      </c>
      <c r="L976" s="411">
        <v>124.2</v>
      </c>
      <c r="M976" s="411">
        <v>1</v>
      </c>
      <c r="N976" s="412">
        <v>124.2</v>
      </c>
    </row>
    <row r="977" spans="1:14" ht="14.4" customHeight="1" x14ac:dyDescent="0.3">
      <c r="A977" s="407" t="s">
        <v>2557</v>
      </c>
      <c r="B977" s="408" t="s">
        <v>3465</v>
      </c>
      <c r="C977" s="409" t="s">
        <v>2558</v>
      </c>
      <c r="D977" s="410" t="s">
        <v>3485</v>
      </c>
      <c r="E977" s="409" t="s">
        <v>446</v>
      </c>
      <c r="F977" s="410" t="s">
        <v>3502</v>
      </c>
      <c r="G977" s="409" t="s">
        <v>447</v>
      </c>
      <c r="H977" s="409" t="s">
        <v>974</v>
      </c>
      <c r="I977" s="409" t="s">
        <v>975</v>
      </c>
      <c r="J977" s="409" t="s">
        <v>976</v>
      </c>
      <c r="K977" s="409" t="s">
        <v>977</v>
      </c>
      <c r="L977" s="411">
        <v>359.67950619500937</v>
      </c>
      <c r="M977" s="411">
        <v>36</v>
      </c>
      <c r="N977" s="412">
        <v>12948.462223020337</v>
      </c>
    </row>
    <row r="978" spans="1:14" ht="14.4" customHeight="1" x14ac:dyDescent="0.3">
      <c r="A978" s="407" t="s">
        <v>2557</v>
      </c>
      <c r="B978" s="408" t="s">
        <v>3465</v>
      </c>
      <c r="C978" s="409" t="s">
        <v>2558</v>
      </c>
      <c r="D978" s="410" t="s">
        <v>3485</v>
      </c>
      <c r="E978" s="409" t="s">
        <v>446</v>
      </c>
      <c r="F978" s="410" t="s">
        <v>3502</v>
      </c>
      <c r="G978" s="409" t="s">
        <v>447</v>
      </c>
      <c r="H978" s="409" t="s">
        <v>978</v>
      </c>
      <c r="I978" s="409" t="s">
        <v>979</v>
      </c>
      <c r="J978" s="409" t="s">
        <v>980</v>
      </c>
      <c r="K978" s="409" t="s">
        <v>981</v>
      </c>
      <c r="L978" s="411">
        <v>63.579999999999991</v>
      </c>
      <c r="M978" s="411">
        <v>32</v>
      </c>
      <c r="N978" s="412">
        <v>2034.5599999999997</v>
      </c>
    </row>
    <row r="979" spans="1:14" ht="14.4" customHeight="1" x14ac:dyDescent="0.3">
      <c r="A979" s="407" t="s">
        <v>2557</v>
      </c>
      <c r="B979" s="408" t="s">
        <v>3465</v>
      </c>
      <c r="C979" s="409" t="s">
        <v>2558</v>
      </c>
      <c r="D979" s="410" t="s">
        <v>3485</v>
      </c>
      <c r="E979" s="409" t="s">
        <v>446</v>
      </c>
      <c r="F979" s="410" t="s">
        <v>3502</v>
      </c>
      <c r="G979" s="409" t="s">
        <v>447</v>
      </c>
      <c r="H979" s="409" t="s">
        <v>2641</v>
      </c>
      <c r="I979" s="409" t="s">
        <v>2641</v>
      </c>
      <c r="J979" s="409" t="s">
        <v>2642</v>
      </c>
      <c r="K979" s="409" t="s">
        <v>2028</v>
      </c>
      <c r="L979" s="411">
        <v>158.32932405507196</v>
      </c>
      <c r="M979" s="411">
        <v>1</v>
      </c>
      <c r="N979" s="412">
        <v>158.32932405507196</v>
      </c>
    </row>
    <row r="980" spans="1:14" ht="14.4" customHeight="1" x14ac:dyDescent="0.3">
      <c r="A980" s="407" t="s">
        <v>2557</v>
      </c>
      <c r="B980" s="408" t="s">
        <v>3465</v>
      </c>
      <c r="C980" s="409" t="s">
        <v>2558</v>
      </c>
      <c r="D980" s="410" t="s">
        <v>3485</v>
      </c>
      <c r="E980" s="409" t="s">
        <v>446</v>
      </c>
      <c r="F980" s="410" t="s">
        <v>3502</v>
      </c>
      <c r="G980" s="409" t="s">
        <v>447</v>
      </c>
      <c r="H980" s="409" t="s">
        <v>2033</v>
      </c>
      <c r="I980" s="409" t="s">
        <v>2034</v>
      </c>
      <c r="J980" s="409" t="s">
        <v>2035</v>
      </c>
      <c r="K980" s="409" t="s">
        <v>2036</v>
      </c>
      <c r="L980" s="411">
        <v>70.39</v>
      </c>
      <c r="M980" s="411">
        <v>1</v>
      </c>
      <c r="N980" s="412">
        <v>70.39</v>
      </c>
    </row>
    <row r="981" spans="1:14" ht="14.4" customHeight="1" x14ac:dyDescent="0.3">
      <c r="A981" s="407" t="s">
        <v>2557</v>
      </c>
      <c r="B981" s="408" t="s">
        <v>3465</v>
      </c>
      <c r="C981" s="409" t="s">
        <v>2558</v>
      </c>
      <c r="D981" s="410" t="s">
        <v>3485</v>
      </c>
      <c r="E981" s="409" t="s">
        <v>446</v>
      </c>
      <c r="F981" s="410" t="s">
        <v>3502</v>
      </c>
      <c r="G981" s="409" t="s">
        <v>447</v>
      </c>
      <c r="H981" s="409" t="s">
        <v>990</v>
      </c>
      <c r="I981" s="409" t="s">
        <v>991</v>
      </c>
      <c r="J981" s="409" t="s">
        <v>992</v>
      </c>
      <c r="K981" s="409" t="s">
        <v>993</v>
      </c>
      <c r="L981" s="411">
        <v>121.84</v>
      </c>
      <c r="M981" s="411">
        <v>1</v>
      </c>
      <c r="N981" s="412">
        <v>121.84</v>
      </c>
    </row>
    <row r="982" spans="1:14" ht="14.4" customHeight="1" x14ac:dyDescent="0.3">
      <c r="A982" s="407" t="s">
        <v>2557</v>
      </c>
      <c r="B982" s="408" t="s">
        <v>3465</v>
      </c>
      <c r="C982" s="409" t="s">
        <v>2558</v>
      </c>
      <c r="D982" s="410" t="s">
        <v>3485</v>
      </c>
      <c r="E982" s="409" t="s">
        <v>446</v>
      </c>
      <c r="F982" s="410" t="s">
        <v>3502</v>
      </c>
      <c r="G982" s="409" t="s">
        <v>447</v>
      </c>
      <c r="H982" s="409" t="s">
        <v>2037</v>
      </c>
      <c r="I982" s="409" t="s">
        <v>2038</v>
      </c>
      <c r="J982" s="409" t="s">
        <v>996</v>
      </c>
      <c r="K982" s="409" t="s">
        <v>2039</v>
      </c>
      <c r="L982" s="411">
        <v>127.50800460970247</v>
      </c>
      <c r="M982" s="411">
        <v>17</v>
      </c>
      <c r="N982" s="412">
        <v>2167.636078364942</v>
      </c>
    </row>
    <row r="983" spans="1:14" ht="14.4" customHeight="1" x14ac:dyDescent="0.3">
      <c r="A983" s="407" t="s">
        <v>2557</v>
      </c>
      <c r="B983" s="408" t="s">
        <v>3465</v>
      </c>
      <c r="C983" s="409" t="s">
        <v>2558</v>
      </c>
      <c r="D983" s="410" t="s">
        <v>3485</v>
      </c>
      <c r="E983" s="409" t="s">
        <v>446</v>
      </c>
      <c r="F983" s="410" t="s">
        <v>3502</v>
      </c>
      <c r="G983" s="409" t="s">
        <v>447</v>
      </c>
      <c r="H983" s="409" t="s">
        <v>1010</v>
      </c>
      <c r="I983" s="409" t="s">
        <v>1011</v>
      </c>
      <c r="J983" s="409" t="s">
        <v>1012</v>
      </c>
      <c r="K983" s="409" t="s">
        <v>1013</v>
      </c>
      <c r="L983" s="411">
        <v>88.509916674517285</v>
      </c>
      <c r="M983" s="411">
        <v>43</v>
      </c>
      <c r="N983" s="412">
        <v>3805.9264170042434</v>
      </c>
    </row>
    <row r="984" spans="1:14" ht="14.4" customHeight="1" x14ac:dyDescent="0.3">
      <c r="A984" s="407" t="s">
        <v>2557</v>
      </c>
      <c r="B984" s="408" t="s">
        <v>3465</v>
      </c>
      <c r="C984" s="409" t="s">
        <v>2558</v>
      </c>
      <c r="D984" s="410" t="s">
        <v>3485</v>
      </c>
      <c r="E984" s="409" t="s">
        <v>446</v>
      </c>
      <c r="F984" s="410" t="s">
        <v>3502</v>
      </c>
      <c r="G984" s="409" t="s">
        <v>447</v>
      </c>
      <c r="H984" s="409" t="s">
        <v>2643</v>
      </c>
      <c r="I984" s="409" t="s">
        <v>2644</v>
      </c>
      <c r="J984" s="409" t="s">
        <v>2509</v>
      </c>
      <c r="K984" s="409" t="s">
        <v>2645</v>
      </c>
      <c r="L984" s="411">
        <v>48.950414963981714</v>
      </c>
      <c r="M984" s="411">
        <v>50</v>
      </c>
      <c r="N984" s="412">
        <v>2447.5207481990856</v>
      </c>
    </row>
    <row r="985" spans="1:14" ht="14.4" customHeight="1" x14ac:dyDescent="0.3">
      <c r="A985" s="407" t="s">
        <v>2557</v>
      </c>
      <c r="B985" s="408" t="s">
        <v>3465</v>
      </c>
      <c r="C985" s="409" t="s">
        <v>2558</v>
      </c>
      <c r="D985" s="410" t="s">
        <v>3485</v>
      </c>
      <c r="E985" s="409" t="s">
        <v>446</v>
      </c>
      <c r="F985" s="410" t="s">
        <v>3502</v>
      </c>
      <c r="G985" s="409" t="s">
        <v>447</v>
      </c>
      <c r="H985" s="409" t="s">
        <v>1020</v>
      </c>
      <c r="I985" s="409" t="s">
        <v>1021</v>
      </c>
      <c r="J985" s="409" t="s">
        <v>1018</v>
      </c>
      <c r="K985" s="409" t="s">
        <v>1022</v>
      </c>
      <c r="L985" s="411">
        <v>279.82118867958025</v>
      </c>
      <c r="M985" s="411">
        <v>98</v>
      </c>
      <c r="N985" s="412">
        <v>27422.476490598863</v>
      </c>
    </row>
    <row r="986" spans="1:14" ht="14.4" customHeight="1" x14ac:dyDescent="0.3">
      <c r="A986" s="407" t="s">
        <v>2557</v>
      </c>
      <c r="B986" s="408" t="s">
        <v>3465</v>
      </c>
      <c r="C986" s="409" t="s">
        <v>2558</v>
      </c>
      <c r="D986" s="410" t="s">
        <v>3485</v>
      </c>
      <c r="E986" s="409" t="s">
        <v>446</v>
      </c>
      <c r="F986" s="410" t="s">
        <v>3502</v>
      </c>
      <c r="G986" s="409" t="s">
        <v>447</v>
      </c>
      <c r="H986" s="409" t="s">
        <v>497</v>
      </c>
      <c r="I986" s="409" t="s">
        <v>498</v>
      </c>
      <c r="J986" s="409" t="s">
        <v>499</v>
      </c>
      <c r="K986" s="409" t="s">
        <v>500</v>
      </c>
      <c r="L986" s="411">
        <v>378.1251536948152</v>
      </c>
      <c r="M986" s="411">
        <v>23</v>
      </c>
      <c r="N986" s="412">
        <v>8696.8785349807495</v>
      </c>
    </row>
    <row r="987" spans="1:14" ht="14.4" customHeight="1" x14ac:dyDescent="0.3">
      <c r="A987" s="407" t="s">
        <v>2557</v>
      </c>
      <c r="B987" s="408" t="s">
        <v>3465</v>
      </c>
      <c r="C987" s="409" t="s">
        <v>2558</v>
      </c>
      <c r="D987" s="410" t="s">
        <v>3485</v>
      </c>
      <c r="E987" s="409" t="s">
        <v>446</v>
      </c>
      <c r="F987" s="410" t="s">
        <v>3502</v>
      </c>
      <c r="G987" s="409" t="s">
        <v>447</v>
      </c>
      <c r="H987" s="409" t="s">
        <v>2646</v>
      </c>
      <c r="I987" s="409" t="s">
        <v>2647</v>
      </c>
      <c r="J987" s="409" t="s">
        <v>2648</v>
      </c>
      <c r="K987" s="409" t="s">
        <v>2649</v>
      </c>
      <c r="L987" s="411">
        <v>538.03000000000031</v>
      </c>
      <c r="M987" s="411">
        <v>1</v>
      </c>
      <c r="N987" s="412">
        <v>538.03000000000031</v>
      </c>
    </row>
    <row r="988" spans="1:14" ht="14.4" customHeight="1" x14ac:dyDescent="0.3">
      <c r="A988" s="407" t="s">
        <v>2557</v>
      </c>
      <c r="B988" s="408" t="s">
        <v>3465</v>
      </c>
      <c r="C988" s="409" t="s">
        <v>2558</v>
      </c>
      <c r="D988" s="410" t="s">
        <v>3485</v>
      </c>
      <c r="E988" s="409" t="s">
        <v>446</v>
      </c>
      <c r="F988" s="410" t="s">
        <v>3502</v>
      </c>
      <c r="G988" s="409" t="s">
        <v>447</v>
      </c>
      <c r="H988" s="409" t="s">
        <v>2650</v>
      </c>
      <c r="I988" s="409" t="s">
        <v>2651</v>
      </c>
      <c r="J988" s="409" t="s">
        <v>2652</v>
      </c>
      <c r="K988" s="409" t="s">
        <v>2653</v>
      </c>
      <c r="L988" s="411">
        <v>112.45333333333333</v>
      </c>
      <c r="M988" s="411">
        <v>3</v>
      </c>
      <c r="N988" s="412">
        <v>337.36</v>
      </c>
    </row>
    <row r="989" spans="1:14" ht="14.4" customHeight="1" x14ac:dyDescent="0.3">
      <c r="A989" s="407" t="s">
        <v>2557</v>
      </c>
      <c r="B989" s="408" t="s">
        <v>3465</v>
      </c>
      <c r="C989" s="409" t="s">
        <v>2558</v>
      </c>
      <c r="D989" s="410" t="s">
        <v>3485</v>
      </c>
      <c r="E989" s="409" t="s">
        <v>446</v>
      </c>
      <c r="F989" s="410" t="s">
        <v>3502</v>
      </c>
      <c r="G989" s="409" t="s">
        <v>447</v>
      </c>
      <c r="H989" s="409" t="s">
        <v>2654</v>
      </c>
      <c r="I989" s="409" t="s">
        <v>2655</v>
      </c>
      <c r="J989" s="409" t="s">
        <v>2656</v>
      </c>
      <c r="K989" s="409" t="s">
        <v>2657</v>
      </c>
      <c r="L989" s="411">
        <v>153.24885508038523</v>
      </c>
      <c r="M989" s="411">
        <v>1</v>
      </c>
      <c r="N989" s="412">
        <v>153.24885508038523</v>
      </c>
    </row>
    <row r="990" spans="1:14" ht="14.4" customHeight="1" x14ac:dyDescent="0.3">
      <c r="A990" s="407" t="s">
        <v>2557</v>
      </c>
      <c r="B990" s="408" t="s">
        <v>3465</v>
      </c>
      <c r="C990" s="409" t="s">
        <v>2558</v>
      </c>
      <c r="D990" s="410" t="s">
        <v>3485</v>
      </c>
      <c r="E990" s="409" t="s">
        <v>446</v>
      </c>
      <c r="F990" s="410" t="s">
        <v>3502</v>
      </c>
      <c r="G990" s="409" t="s">
        <v>447</v>
      </c>
      <c r="H990" s="409" t="s">
        <v>1027</v>
      </c>
      <c r="I990" s="409" t="s">
        <v>1028</v>
      </c>
      <c r="J990" s="409" t="s">
        <v>842</v>
      </c>
      <c r="K990" s="409" t="s">
        <v>1029</v>
      </c>
      <c r="L990" s="411">
        <v>159.84000000000012</v>
      </c>
      <c r="M990" s="411">
        <v>1</v>
      </c>
      <c r="N990" s="412">
        <v>159.84000000000012</v>
      </c>
    </row>
    <row r="991" spans="1:14" ht="14.4" customHeight="1" x14ac:dyDescent="0.3">
      <c r="A991" s="407" t="s">
        <v>2557</v>
      </c>
      <c r="B991" s="408" t="s">
        <v>3465</v>
      </c>
      <c r="C991" s="409" t="s">
        <v>2558</v>
      </c>
      <c r="D991" s="410" t="s">
        <v>3485</v>
      </c>
      <c r="E991" s="409" t="s">
        <v>446</v>
      </c>
      <c r="F991" s="410" t="s">
        <v>3502</v>
      </c>
      <c r="G991" s="409" t="s">
        <v>447</v>
      </c>
      <c r="H991" s="409" t="s">
        <v>1034</v>
      </c>
      <c r="I991" s="409" t="s">
        <v>1035</v>
      </c>
      <c r="J991" s="409" t="s">
        <v>1036</v>
      </c>
      <c r="K991" s="409" t="s">
        <v>1037</v>
      </c>
      <c r="L991" s="411">
        <v>26.280000000000008</v>
      </c>
      <c r="M991" s="411">
        <v>1</v>
      </c>
      <c r="N991" s="412">
        <v>26.280000000000008</v>
      </c>
    </row>
    <row r="992" spans="1:14" ht="14.4" customHeight="1" x14ac:dyDescent="0.3">
      <c r="A992" s="407" t="s">
        <v>2557</v>
      </c>
      <c r="B992" s="408" t="s">
        <v>3465</v>
      </c>
      <c r="C992" s="409" t="s">
        <v>2558</v>
      </c>
      <c r="D992" s="410" t="s">
        <v>3485</v>
      </c>
      <c r="E992" s="409" t="s">
        <v>446</v>
      </c>
      <c r="F992" s="410" t="s">
        <v>3502</v>
      </c>
      <c r="G992" s="409" t="s">
        <v>447</v>
      </c>
      <c r="H992" s="409" t="s">
        <v>1038</v>
      </c>
      <c r="I992" s="409" t="s">
        <v>1039</v>
      </c>
      <c r="J992" s="409" t="s">
        <v>1040</v>
      </c>
      <c r="K992" s="409" t="s">
        <v>1041</v>
      </c>
      <c r="L992" s="411">
        <v>219.93021764213091</v>
      </c>
      <c r="M992" s="411">
        <v>163</v>
      </c>
      <c r="N992" s="412">
        <v>35848.625475667337</v>
      </c>
    </row>
    <row r="993" spans="1:14" ht="14.4" customHeight="1" x14ac:dyDescent="0.3">
      <c r="A993" s="407" t="s">
        <v>2557</v>
      </c>
      <c r="B993" s="408" t="s">
        <v>3465</v>
      </c>
      <c r="C993" s="409" t="s">
        <v>2558</v>
      </c>
      <c r="D993" s="410" t="s">
        <v>3485</v>
      </c>
      <c r="E993" s="409" t="s">
        <v>446</v>
      </c>
      <c r="F993" s="410" t="s">
        <v>3502</v>
      </c>
      <c r="G993" s="409" t="s">
        <v>447</v>
      </c>
      <c r="H993" s="409" t="s">
        <v>448</v>
      </c>
      <c r="I993" s="409" t="s">
        <v>134</v>
      </c>
      <c r="J993" s="409" t="s">
        <v>449</v>
      </c>
      <c r="K993" s="409"/>
      <c r="L993" s="411">
        <v>97.320210076927978</v>
      </c>
      <c r="M993" s="411">
        <v>93</v>
      </c>
      <c r="N993" s="412">
        <v>9050.7795371543016</v>
      </c>
    </row>
    <row r="994" spans="1:14" ht="14.4" customHeight="1" x14ac:dyDescent="0.3">
      <c r="A994" s="407" t="s">
        <v>2557</v>
      </c>
      <c r="B994" s="408" t="s">
        <v>3465</v>
      </c>
      <c r="C994" s="409" t="s">
        <v>2558</v>
      </c>
      <c r="D994" s="410" t="s">
        <v>3485</v>
      </c>
      <c r="E994" s="409" t="s">
        <v>446</v>
      </c>
      <c r="F994" s="410" t="s">
        <v>3502</v>
      </c>
      <c r="G994" s="409" t="s">
        <v>447</v>
      </c>
      <c r="H994" s="409" t="s">
        <v>1051</v>
      </c>
      <c r="I994" s="409" t="s">
        <v>134</v>
      </c>
      <c r="J994" s="409" t="s">
        <v>1052</v>
      </c>
      <c r="K994" s="409"/>
      <c r="L994" s="411">
        <v>216.4296552638063</v>
      </c>
      <c r="M994" s="411">
        <v>20</v>
      </c>
      <c r="N994" s="412">
        <v>4328.5931052761262</v>
      </c>
    </row>
    <row r="995" spans="1:14" ht="14.4" customHeight="1" x14ac:dyDescent="0.3">
      <c r="A995" s="407" t="s">
        <v>2557</v>
      </c>
      <c r="B995" s="408" t="s">
        <v>3465</v>
      </c>
      <c r="C995" s="409" t="s">
        <v>2558</v>
      </c>
      <c r="D995" s="410" t="s">
        <v>3485</v>
      </c>
      <c r="E995" s="409" t="s">
        <v>446</v>
      </c>
      <c r="F995" s="410" t="s">
        <v>3502</v>
      </c>
      <c r="G995" s="409" t="s">
        <v>447</v>
      </c>
      <c r="H995" s="409" t="s">
        <v>1055</v>
      </c>
      <c r="I995" s="409" t="s">
        <v>134</v>
      </c>
      <c r="J995" s="409" t="s">
        <v>1056</v>
      </c>
      <c r="K995" s="409"/>
      <c r="L995" s="411">
        <v>146.75153846153847</v>
      </c>
      <c r="M995" s="411">
        <v>13</v>
      </c>
      <c r="N995" s="412">
        <v>1907.77</v>
      </c>
    </row>
    <row r="996" spans="1:14" ht="14.4" customHeight="1" x14ac:dyDescent="0.3">
      <c r="A996" s="407" t="s">
        <v>2557</v>
      </c>
      <c r="B996" s="408" t="s">
        <v>3465</v>
      </c>
      <c r="C996" s="409" t="s">
        <v>2558</v>
      </c>
      <c r="D996" s="410" t="s">
        <v>3485</v>
      </c>
      <c r="E996" s="409" t="s">
        <v>446</v>
      </c>
      <c r="F996" s="410" t="s">
        <v>3502</v>
      </c>
      <c r="G996" s="409" t="s">
        <v>447</v>
      </c>
      <c r="H996" s="409" t="s">
        <v>1057</v>
      </c>
      <c r="I996" s="409" t="s">
        <v>134</v>
      </c>
      <c r="J996" s="409" t="s">
        <v>1058</v>
      </c>
      <c r="K996" s="409"/>
      <c r="L996" s="411">
        <v>97.870719103068637</v>
      </c>
      <c r="M996" s="411">
        <v>109</v>
      </c>
      <c r="N996" s="412">
        <v>10667.908382234482</v>
      </c>
    </row>
    <row r="997" spans="1:14" ht="14.4" customHeight="1" x14ac:dyDescent="0.3">
      <c r="A997" s="407" t="s">
        <v>2557</v>
      </c>
      <c r="B997" s="408" t="s">
        <v>3465</v>
      </c>
      <c r="C997" s="409" t="s">
        <v>2558</v>
      </c>
      <c r="D997" s="410" t="s">
        <v>3485</v>
      </c>
      <c r="E997" s="409" t="s">
        <v>446</v>
      </c>
      <c r="F997" s="410" t="s">
        <v>3502</v>
      </c>
      <c r="G997" s="409" t="s">
        <v>447</v>
      </c>
      <c r="H997" s="409" t="s">
        <v>2043</v>
      </c>
      <c r="I997" s="409" t="s">
        <v>2044</v>
      </c>
      <c r="J997" s="409" t="s">
        <v>2045</v>
      </c>
      <c r="K997" s="409" t="s">
        <v>2046</v>
      </c>
      <c r="L997" s="411">
        <v>68.91094441374247</v>
      </c>
      <c r="M997" s="411">
        <v>62</v>
      </c>
      <c r="N997" s="412">
        <v>4272.478553652033</v>
      </c>
    </row>
    <row r="998" spans="1:14" ht="14.4" customHeight="1" x14ac:dyDescent="0.3">
      <c r="A998" s="407" t="s">
        <v>2557</v>
      </c>
      <c r="B998" s="408" t="s">
        <v>3465</v>
      </c>
      <c r="C998" s="409" t="s">
        <v>2558</v>
      </c>
      <c r="D998" s="410" t="s">
        <v>3485</v>
      </c>
      <c r="E998" s="409" t="s">
        <v>446</v>
      </c>
      <c r="F998" s="410" t="s">
        <v>3502</v>
      </c>
      <c r="G998" s="409" t="s">
        <v>447</v>
      </c>
      <c r="H998" s="409" t="s">
        <v>1067</v>
      </c>
      <c r="I998" s="409" t="s">
        <v>134</v>
      </c>
      <c r="J998" s="409" t="s">
        <v>1068</v>
      </c>
      <c r="K998" s="409" t="s">
        <v>1069</v>
      </c>
      <c r="L998" s="411">
        <v>1377.508</v>
      </c>
      <c r="M998" s="411">
        <v>1</v>
      </c>
      <c r="N998" s="412">
        <v>1377.508</v>
      </c>
    </row>
    <row r="999" spans="1:14" ht="14.4" customHeight="1" x14ac:dyDescent="0.3">
      <c r="A999" s="407" t="s">
        <v>2557</v>
      </c>
      <c r="B999" s="408" t="s">
        <v>3465</v>
      </c>
      <c r="C999" s="409" t="s">
        <v>2558</v>
      </c>
      <c r="D999" s="410" t="s">
        <v>3485</v>
      </c>
      <c r="E999" s="409" t="s">
        <v>446</v>
      </c>
      <c r="F999" s="410" t="s">
        <v>3502</v>
      </c>
      <c r="G999" s="409" t="s">
        <v>447</v>
      </c>
      <c r="H999" s="409" t="s">
        <v>1073</v>
      </c>
      <c r="I999" s="409" t="s">
        <v>1074</v>
      </c>
      <c r="J999" s="409" t="s">
        <v>1075</v>
      </c>
      <c r="K999" s="409" t="s">
        <v>1076</v>
      </c>
      <c r="L999" s="411">
        <v>62.661453281302833</v>
      </c>
      <c r="M999" s="411">
        <v>7</v>
      </c>
      <c r="N999" s="412">
        <v>438.63017296911983</v>
      </c>
    </row>
    <row r="1000" spans="1:14" ht="14.4" customHeight="1" x14ac:dyDescent="0.3">
      <c r="A1000" s="407" t="s">
        <v>2557</v>
      </c>
      <c r="B1000" s="408" t="s">
        <v>3465</v>
      </c>
      <c r="C1000" s="409" t="s">
        <v>2558</v>
      </c>
      <c r="D1000" s="410" t="s">
        <v>3485</v>
      </c>
      <c r="E1000" s="409" t="s">
        <v>446</v>
      </c>
      <c r="F1000" s="410" t="s">
        <v>3502</v>
      </c>
      <c r="G1000" s="409" t="s">
        <v>447</v>
      </c>
      <c r="H1000" s="409" t="s">
        <v>1077</v>
      </c>
      <c r="I1000" s="409" t="s">
        <v>1078</v>
      </c>
      <c r="J1000" s="409" t="s">
        <v>1079</v>
      </c>
      <c r="K1000" s="409" t="s">
        <v>1080</v>
      </c>
      <c r="L1000" s="411">
        <v>112.95971239420021</v>
      </c>
      <c r="M1000" s="411">
        <v>5</v>
      </c>
      <c r="N1000" s="412">
        <v>564.79856197100105</v>
      </c>
    </row>
    <row r="1001" spans="1:14" ht="14.4" customHeight="1" x14ac:dyDescent="0.3">
      <c r="A1001" s="407" t="s">
        <v>2557</v>
      </c>
      <c r="B1001" s="408" t="s">
        <v>3465</v>
      </c>
      <c r="C1001" s="409" t="s">
        <v>2558</v>
      </c>
      <c r="D1001" s="410" t="s">
        <v>3485</v>
      </c>
      <c r="E1001" s="409" t="s">
        <v>446</v>
      </c>
      <c r="F1001" s="410" t="s">
        <v>3502</v>
      </c>
      <c r="G1001" s="409" t="s">
        <v>447</v>
      </c>
      <c r="H1001" s="409" t="s">
        <v>2658</v>
      </c>
      <c r="I1001" s="409" t="s">
        <v>2659</v>
      </c>
      <c r="J1001" s="409" t="s">
        <v>2660</v>
      </c>
      <c r="K1001" s="409" t="s">
        <v>2661</v>
      </c>
      <c r="L1001" s="411">
        <v>34.329999999999991</v>
      </c>
      <c r="M1001" s="411">
        <v>1</v>
      </c>
      <c r="N1001" s="412">
        <v>34.329999999999991</v>
      </c>
    </row>
    <row r="1002" spans="1:14" ht="14.4" customHeight="1" x14ac:dyDescent="0.3">
      <c r="A1002" s="407" t="s">
        <v>2557</v>
      </c>
      <c r="B1002" s="408" t="s">
        <v>3465</v>
      </c>
      <c r="C1002" s="409" t="s">
        <v>2558</v>
      </c>
      <c r="D1002" s="410" t="s">
        <v>3485</v>
      </c>
      <c r="E1002" s="409" t="s">
        <v>446</v>
      </c>
      <c r="F1002" s="410" t="s">
        <v>3502</v>
      </c>
      <c r="G1002" s="409" t="s">
        <v>447</v>
      </c>
      <c r="H1002" s="409" t="s">
        <v>2047</v>
      </c>
      <c r="I1002" s="409" t="s">
        <v>2048</v>
      </c>
      <c r="J1002" s="409" t="s">
        <v>2049</v>
      </c>
      <c r="K1002" s="409" t="s">
        <v>2050</v>
      </c>
      <c r="L1002" s="411">
        <v>40.620788633483357</v>
      </c>
      <c r="M1002" s="411">
        <v>264</v>
      </c>
      <c r="N1002" s="412">
        <v>10723.888199239607</v>
      </c>
    </row>
    <row r="1003" spans="1:14" ht="14.4" customHeight="1" x14ac:dyDescent="0.3">
      <c r="A1003" s="407" t="s">
        <v>2557</v>
      </c>
      <c r="B1003" s="408" t="s">
        <v>3465</v>
      </c>
      <c r="C1003" s="409" t="s">
        <v>2558</v>
      </c>
      <c r="D1003" s="410" t="s">
        <v>3485</v>
      </c>
      <c r="E1003" s="409" t="s">
        <v>446</v>
      </c>
      <c r="F1003" s="410" t="s">
        <v>3502</v>
      </c>
      <c r="G1003" s="409" t="s">
        <v>447</v>
      </c>
      <c r="H1003" s="409" t="s">
        <v>475</v>
      </c>
      <c r="I1003" s="409" t="s">
        <v>476</v>
      </c>
      <c r="J1003" s="409" t="s">
        <v>477</v>
      </c>
      <c r="K1003" s="409" t="s">
        <v>478</v>
      </c>
      <c r="L1003" s="411">
        <v>91.398333333333326</v>
      </c>
      <c r="M1003" s="411">
        <v>6</v>
      </c>
      <c r="N1003" s="412">
        <v>548.39</v>
      </c>
    </row>
    <row r="1004" spans="1:14" ht="14.4" customHeight="1" x14ac:dyDescent="0.3">
      <c r="A1004" s="407" t="s">
        <v>2557</v>
      </c>
      <c r="B1004" s="408" t="s">
        <v>3465</v>
      </c>
      <c r="C1004" s="409" t="s">
        <v>2558</v>
      </c>
      <c r="D1004" s="410" t="s">
        <v>3485</v>
      </c>
      <c r="E1004" s="409" t="s">
        <v>446</v>
      </c>
      <c r="F1004" s="410" t="s">
        <v>3502</v>
      </c>
      <c r="G1004" s="409" t="s">
        <v>447</v>
      </c>
      <c r="H1004" s="409" t="s">
        <v>1104</v>
      </c>
      <c r="I1004" s="409" t="s">
        <v>1105</v>
      </c>
      <c r="J1004" s="409" t="s">
        <v>911</v>
      </c>
      <c r="K1004" s="409" t="s">
        <v>1106</v>
      </c>
      <c r="L1004" s="411">
        <v>58.71</v>
      </c>
      <c r="M1004" s="411">
        <v>3</v>
      </c>
      <c r="N1004" s="412">
        <v>176.13</v>
      </c>
    </row>
    <row r="1005" spans="1:14" ht="14.4" customHeight="1" x14ac:dyDescent="0.3">
      <c r="A1005" s="407" t="s">
        <v>2557</v>
      </c>
      <c r="B1005" s="408" t="s">
        <v>3465</v>
      </c>
      <c r="C1005" s="409" t="s">
        <v>2558</v>
      </c>
      <c r="D1005" s="410" t="s">
        <v>3485</v>
      </c>
      <c r="E1005" s="409" t="s">
        <v>446</v>
      </c>
      <c r="F1005" s="410" t="s">
        <v>3502</v>
      </c>
      <c r="G1005" s="409" t="s">
        <v>447</v>
      </c>
      <c r="H1005" s="409" t="s">
        <v>1113</v>
      </c>
      <c r="I1005" s="409" t="s">
        <v>1114</v>
      </c>
      <c r="J1005" s="409" t="s">
        <v>659</v>
      </c>
      <c r="K1005" s="409" t="s">
        <v>1115</v>
      </c>
      <c r="L1005" s="411">
        <v>18.219999999999995</v>
      </c>
      <c r="M1005" s="411">
        <v>2</v>
      </c>
      <c r="N1005" s="412">
        <v>36.439999999999991</v>
      </c>
    </row>
    <row r="1006" spans="1:14" ht="14.4" customHeight="1" x14ac:dyDescent="0.3">
      <c r="A1006" s="407" t="s">
        <v>2557</v>
      </c>
      <c r="B1006" s="408" t="s">
        <v>3465</v>
      </c>
      <c r="C1006" s="409" t="s">
        <v>2558</v>
      </c>
      <c r="D1006" s="410" t="s">
        <v>3485</v>
      </c>
      <c r="E1006" s="409" t="s">
        <v>446</v>
      </c>
      <c r="F1006" s="410" t="s">
        <v>3502</v>
      </c>
      <c r="G1006" s="409" t="s">
        <v>447</v>
      </c>
      <c r="H1006" s="409" t="s">
        <v>1120</v>
      </c>
      <c r="I1006" s="409" t="s">
        <v>1121</v>
      </c>
      <c r="J1006" s="409" t="s">
        <v>1118</v>
      </c>
      <c r="K1006" s="409" t="s">
        <v>1066</v>
      </c>
      <c r="L1006" s="411">
        <v>34.669999999999987</v>
      </c>
      <c r="M1006" s="411">
        <v>1</v>
      </c>
      <c r="N1006" s="412">
        <v>34.669999999999987</v>
      </c>
    </row>
    <row r="1007" spans="1:14" ht="14.4" customHeight="1" x14ac:dyDescent="0.3">
      <c r="A1007" s="407" t="s">
        <v>2557</v>
      </c>
      <c r="B1007" s="408" t="s">
        <v>3465</v>
      </c>
      <c r="C1007" s="409" t="s">
        <v>2558</v>
      </c>
      <c r="D1007" s="410" t="s">
        <v>3485</v>
      </c>
      <c r="E1007" s="409" t="s">
        <v>446</v>
      </c>
      <c r="F1007" s="410" t="s">
        <v>3502</v>
      </c>
      <c r="G1007" s="409" t="s">
        <v>447</v>
      </c>
      <c r="H1007" s="409" t="s">
        <v>2662</v>
      </c>
      <c r="I1007" s="409" t="s">
        <v>2663</v>
      </c>
      <c r="J1007" s="409" t="s">
        <v>1124</v>
      </c>
      <c r="K1007" s="409" t="s">
        <v>2664</v>
      </c>
      <c r="L1007" s="411">
        <v>200.02000000000015</v>
      </c>
      <c r="M1007" s="411">
        <v>1</v>
      </c>
      <c r="N1007" s="412">
        <v>200.02000000000015</v>
      </c>
    </row>
    <row r="1008" spans="1:14" ht="14.4" customHeight="1" x14ac:dyDescent="0.3">
      <c r="A1008" s="407" t="s">
        <v>2557</v>
      </c>
      <c r="B1008" s="408" t="s">
        <v>3465</v>
      </c>
      <c r="C1008" s="409" t="s">
        <v>2558</v>
      </c>
      <c r="D1008" s="410" t="s">
        <v>3485</v>
      </c>
      <c r="E1008" s="409" t="s">
        <v>446</v>
      </c>
      <c r="F1008" s="410" t="s">
        <v>3502</v>
      </c>
      <c r="G1008" s="409" t="s">
        <v>447</v>
      </c>
      <c r="H1008" s="409" t="s">
        <v>2051</v>
      </c>
      <c r="I1008" s="409" t="s">
        <v>2052</v>
      </c>
      <c r="J1008" s="409" t="s">
        <v>2053</v>
      </c>
      <c r="K1008" s="409" t="s">
        <v>866</v>
      </c>
      <c r="L1008" s="411">
        <v>265.4733333333333</v>
      </c>
      <c r="M1008" s="411">
        <v>1</v>
      </c>
      <c r="N1008" s="412">
        <v>265.4733333333333</v>
      </c>
    </row>
    <row r="1009" spans="1:14" ht="14.4" customHeight="1" x14ac:dyDescent="0.3">
      <c r="A1009" s="407" t="s">
        <v>2557</v>
      </c>
      <c r="B1009" s="408" t="s">
        <v>3465</v>
      </c>
      <c r="C1009" s="409" t="s">
        <v>2558</v>
      </c>
      <c r="D1009" s="410" t="s">
        <v>3485</v>
      </c>
      <c r="E1009" s="409" t="s">
        <v>446</v>
      </c>
      <c r="F1009" s="410" t="s">
        <v>3502</v>
      </c>
      <c r="G1009" s="409" t="s">
        <v>447</v>
      </c>
      <c r="H1009" s="409" t="s">
        <v>1133</v>
      </c>
      <c r="I1009" s="409" t="s">
        <v>1134</v>
      </c>
      <c r="J1009" s="409" t="s">
        <v>1135</v>
      </c>
      <c r="K1009" s="409" t="s">
        <v>1136</v>
      </c>
      <c r="L1009" s="411">
        <v>208.69050000000001</v>
      </c>
      <c r="M1009" s="411">
        <v>5</v>
      </c>
      <c r="N1009" s="412">
        <v>1043.4525000000001</v>
      </c>
    </row>
    <row r="1010" spans="1:14" ht="14.4" customHeight="1" x14ac:dyDescent="0.3">
      <c r="A1010" s="407" t="s">
        <v>2557</v>
      </c>
      <c r="B1010" s="408" t="s">
        <v>3465</v>
      </c>
      <c r="C1010" s="409" t="s">
        <v>2558</v>
      </c>
      <c r="D1010" s="410" t="s">
        <v>3485</v>
      </c>
      <c r="E1010" s="409" t="s">
        <v>446</v>
      </c>
      <c r="F1010" s="410" t="s">
        <v>3502</v>
      </c>
      <c r="G1010" s="409" t="s">
        <v>447</v>
      </c>
      <c r="H1010" s="409" t="s">
        <v>1137</v>
      </c>
      <c r="I1010" s="409" t="s">
        <v>134</v>
      </c>
      <c r="J1010" s="409" t="s">
        <v>1138</v>
      </c>
      <c r="K1010" s="409"/>
      <c r="L1010" s="411">
        <v>191.13072321538658</v>
      </c>
      <c r="M1010" s="411">
        <v>138</v>
      </c>
      <c r="N1010" s="412">
        <v>26376.03980372335</v>
      </c>
    </row>
    <row r="1011" spans="1:14" ht="14.4" customHeight="1" x14ac:dyDescent="0.3">
      <c r="A1011" s="407" t="s">
        <v>2557</v>
      </c>
      <c r="B1011" s="408" t="s">
        <v>3465</v>
      </c>
      <c r="C1011" s="409" t="s">
        <v>2558</v>
      </c>
      <c r="D1011" s="410" t="s">
        <v>3485</v>
      </c>
      <c r="E1011" s="409" t="s">
        <v>446</v>
      </c>
      <c r="F1011" s="410" t="s">
        <v>3502</v>
      </c>
      <c r="G1011" s="409" t="s">
        <v>447</v>
      </c>
      <c r="H1011" s="409" t="s">
        <v>1141</v>
      </c>
      <c r="I1011" s="409" t="s">
        <v>134</v>
      </c>
      <c r="J1011" s="409" t="s">
        <v>1142</v>
      </c>
      <c r="K1011" s="409"/>
      <c r="L1011" s="411">
        <v>161.63832547080756</v>
      </c>
      <c r="M1011" s="411">
        <v>18</v>
      </c>
      <c r="N1011" s="412">
        <v>2909.489858474536</v>
      </c>
    </row>
    <row r="1012" spans="1:14" ht="14.4" customHeight="1" x14ac:dyDescent="0.3">
      <c r="A1012" s="407" t="s">
        <v>2557</v>
      </c>
      <c r="B1012" s="408" t="s">
        <v>3465</v>
      </c>
      <c r="C1012" s="409" t="s">
        <v>2558</v>
      </c>
      <c r="D1012" s="410" t="s">
        <v>3485</v>
      </c>
      <c r="E1012" s="409" t="s">
        <v>446</v>
      </c>
      <c r="F1012" s="410" t="s">
        <v>3502</v>
      </c>
      <c r="G1012" s="409" t="s">
        <v>447</v>
      </c>
      <c r="H1012" s="409" t="s">
        <v>2059</v>
      </c>
      <c r="I1012" s="409" t="s">
        <v>134</v>
      </c>
      <c r="J1012" s="409" t="s">
        <v>2060</v>
      </c>
      <c r="K1012" s="409"/>
      <c r="L1012" s="411">
        <v>99.739582344486266</v>
      </c>
      <c r="M1012" s="411">
        <v>6</v>
      </c>
      <c r="N1012" s="412">
        <v>598.43749406691757</v>
      </c>
    </row>
    <row r="1013" spans="1:14" ht="14.4" customHeight="1" x14ac:dyDescent="0.3">
      <c r="A1013" s="407" t="s">
        <v>2557</v>
      </c>
      <c r="B1013" s="408" t="s">
        <v>3465</v>
      </c>
      <c r="C1013" s="409" t="s">
        <v>2558</v>
      </c>
      <c r="D1013" s="410" t="s">
        <v>3485</v>
      </c>
      <c r="E1013" s="409" t="s">
        <v>446</v>
      </c>
      <c r="F1013" s="410" t="s">
        <v>3502</v>
      </c>
      <c r="G1013" s="409" t="s">
        <v>447</v>
      </c>
      <c r="H1013" s="409" t="s">
        <v>1143</v>
      </c>
      <c r="I1013" s="409" t="s">
        <v>1143</v>
      </c>
      <c r="J1013" s="409" t="s">
        <v>730</v>
      </c>
      <c r="K1013" s="409" t="s">
        <v>1144</v>
      </c>
      <c r="L1013" s="411">
        <v>192.50018452078058</v>
      </c>
      <c r="M1013" s="411">
        <v>46.8</v>
      </c>
      <c r="N1013" s="412">
        <v>9009.0086355725307</v>
      </c>
    </row>
    <row r="1014" spans="1:14" ht="14.4" customHeight="1" x14ac:dyDescent="0.3">
      <c r="A1014" s="407" t="s">
        <v>2557</v>
      </c>
      <c r="B1014" s="408" t="s">
        <v>3465</v>
      </c>
      <c r="C1014" s="409" t="s">
        <v>2558</v>
      </c>
      <c r="D1014" s="410" t="s">
        <v>3485</v>
      </c>
      <c r="E1014" s="409" t="s">
        <v>446</v>
      </c>
      <c r="F1014" s="410" t="s">
        <v>3502</v>
      </c>
      <c r="G1014" s="409" t="s">
        <v>447</v>
      </c>
      <c r="H1014" s="409" t="s">
        <v>1152</v>
      </c>
      <c r="I1014" s="409" t="s">
        <v>1153</v>
      </c>
      <c r="J1014" s="409" t="s">
        <v>764</v>
      </c>
      <c r="K1014" s="409" t="s">
        <v>1154</v>
      </c>
      <c r="L1014" s="411">
        <v>42.190972697344137</v>
      </c>
      <c r="M1014" s="411">
        <v>70</v>
      </c>
      <c r="N1014" s="412">
        <v>2953.3680888140893</v>
      </c>
    </row>
    <row r="1015" spans="1:14" ht="14.4" customHeight="1" x14ac:dyDescent="0.3">
      <c r="A1015" s="407" t="s">
        <v>2557</v>
      </c>
      <c r="B1015" s="408" t="s">
        <v>3465</v>
      </c>
      <c r="C1015" s="409" t="s">
        <v>2558</v>
      </c>
      <c r="D1015" s="410" t="s">
        <v>3485</v>
      </c>
      <c r="E1015" s="409" t="s">
        <v>446</v>
      </c>
      <c r="F1015" s="410" t="s">
        <v>3502</v>
      </c>
      <c r="G1015" s="409" t="s">
        <v>447</v>
      </c>
      <c r="H1015" s="409" t="s">
        <v>2665</v>
      </c>
      <c r="I1015" s="409" t="s">
        <v>2666</v>
      </c>
      <c r="J1015" s="409" t="s">
        <v>2123</v>
      </c>
      <c r="K1015" s="409" t="s">
        <v>754</v>
      </c>
      <c r="L1015" s="411">
        <v>57.868262755244594</v>
      </c>
      <c r="M1015" s="411">
        <v>48</v>
      </c>
      <c r="N1015" s="412">
        <v>2777.6766122517406</v>
      </c>
    </row>
    <row r="1016" spans="1:14" ht="14.4" customHeight="1" x14ac:dyDescent="0.3">
      <c r="A1016" s="407" t="s">
        <v>2557</v>
      </c>
      <c r="B1016" s="408" t="s">
        <v>3465</v>
      </c>
      <c r="C1016" s="409" t="s">
        <v>2558</v>
      </c>
      <c r="D1016" s="410" t="s">
        <v>3485</v>
      </c>
      <c r="E1016" s="409" t="s">
        <v>446</v>
      </c>
      <c r="F1016" s="410" t="s">
        <v>3502</v>
      </c>
      <c r="G1016" s="409" t="s">
        <v>447</v>
      </c>
      <c r="H1016" s="409" t="s">
        <v>1155</v>
      </c>
      <c r="I1016" s="409" t="s">
        <v>1156</v>
      </c>
      <c r="J1016" s="409" t="s">
        <v>1157</v>
      </c>
      <c r="K1016" s="409" t="s">
        <v>484</v>
      </c>
      <c r="L1016" s="411">
        <v>124.38888575289431</v>
      </c>
      <c r="M1016" s="411">
        <v>1460</v>
      </c>
      <c r="N1016" s="412">
        <v>181607.77319922569</v>
      </c>
    </row>
    <row r="1017" spans="1:14" ht="14.4" customHeight="1" x14ac:dyDescent="0.3">
      <c r="A1017" s="407" t="s">
        <v>2557</v>
      </c>
      <c r="B1017" s="408" t="s">
        <v>3465</v>
      </c>
      <c r="C1017" s="409" t="s">
        <v>2558</v>
      </c>
      <c r="D1017" s="410" t="s">
        <v>3485</v>
      </c>
      <c r="E1017" s="409" t="s">
        <v>446</v>
      </c>
      <c r="F1017" s="410" t="s">
        <v>3502</v>
      </c>
      <c r="G1017" s="409" t="s">
        <v>447</v>
      </c>
      <c r="H1017" s="409" t="s">
        <v>1158</v>
      </c>
      <c r="I1017" s="409" t="s">
        <v>1159</v>
      </c>
      <c r="J1017" s="409" t="s">
        <v>1160</v>
      </c>
      <c r="K1017" s="409" t="s">
        <v>1161</v>
      </c>
      <c r="L1017" s="411">
        <v>61.478104663637943</v>
      </c>
      <c r="M1017" s="411">
        <v>147</v>
      </c>
      <c r="N1017" s="412">
        <v>9037.2813855547774</v>
      </c>
    </row>
    <row r="1018" spans="1:14" ht="14.4" customHeight="1" x14ac:dyDescent="0.3">
      <c r="A1018" s="407" t="s">
        <v>2557</v>
      </c>
      <c r="B1018" s="408" t="s">
        <v>3465</v>
      </c>
      <c r="C1018" s="409" t="s">
        <v>2558</v>
      </c>
      <c r="D1018" s="410" t="s">
        <v>3485</v>
      </c>
      <c r="E1018" s="409" t="s">
        <v>446</v>
      </c>
      <c r="F1018" s="410" t="s">
        <v>3502</v>
      </c>
      <c r="G1018" s="409" t="s">
        <v>447</v>
      </c>
      <c r="H1018" s="409" t="s">
        <v>450</v>
      </c>
      <c r="I1018" s="409" t="s">
        <v>451</v>
      </c>
      <c r="J1018" s="409" t="s">
        <v>452</v>
      </c>
      <c r="K1018" s="409" t="s">
        <v>453</v>
      </c>
      <c r="L1018" s="411">
        <v>107.7</v>
      </c>
      <c r="M1018" s="411">
        <v>1</v>
      </c>
      <c r="N1018" s="412">
        <v>107.7</v>
      </c>
    </row>
    <row r="1019" spans="1:14" ht="14.4" customHeight="1" x14ac:dyDescent="0.3">
      <c r="A1019" s="407" t="s">
        <v>2557</v>
      </c>
      <c r="B1019" s="408" t="s">
        <v>3465</v>
      </c>
      <c r="C1019" s="409" t="s">
        <v>2558</v>
      </c>
      <c r="D1019" s="410" t="s">
        <v>3485</v>
      </c>
      <c r="E1019" s="409" t="s">
        <v>446</v>
      </c>
      <c r="F1019" s="410" t="s">
        <v>3502</v>
      </c>
      <c r="G1019" s="409" t="s">
        <v>447</v>
      </c>
      <c r="H1019" s="409" t="s">
        <v>2667</v>
      </c>
      <c r="I1019" s="409" t="s">
        <v>2668</v>
      </c>
      <c r="J1019" s="409" t="s">
        <v>2669</v>
      </c>
      <c r="K1019" s="409" t="s">
        <v>1885</v>
      </c>
      <c r="L1019" s="411">
        <v>358.9332775056011</v>
      </c>
      <c r="M1019" s="411">
        <v>11</v>
      </c>
      <c r="N1019" s="412">
        <v>3948.266052561612</v>
      </c>
    </row>
    <row r="1020" spans="1:14" ht="14.4" customHeight="1" x14ac:dyDescent="0.3">
      <c r="A1020" s="407" t="s">
        <v>2557</v>
      </c>
      <c r="B1020" s="408" t="s">
        <v>3465</v>
      </c>
      <c r="C1020" s="409" t="s">
        <v>2558</v>
      </c>
      <c r="D1020" s="410" t="s">
        <v>3485</v>
      </c>
      <c r="E1020" s="409" t="s">
        <v>446</v>
      </c>
      <c r="F1020" s="410" t="s">
        <v>3502</v>
      </c>
      <c r="G1020" s="409" t="s">
        <v>447</v>
      </c>
      <c r="H1020" s="409" t="s">
        <v>1170</v>
      </c>
      <c r="I1020" s="409" t="s">
        <v>1171</v>
      </c>
      <c r="J1020" s="409" t="s">
        <v>1172</v>
      </c>
      <c r="K1020" s="409" t="s">
        <v>1173</v>
      </c>
      <c r="L1020" s="411">
        <v>1592.7904381723022</v>
      </c>
      <c r="M1020" s="411">
        <v>65</v>
      </c>
      <c r="N1020" s="412">
        <v>103531.37848119964</v>
      </c>
    </row>
    <row r="1021" spans="1:14" ht="14.4" customHeight="1" x14ac:dyDescent="0.3">
      <c r="A1021" s="407" t="s">
        <v>2557</v>
      </c>
      <c r="B1021" s="408" t="s">
        <v>3465</v>
      </c>
      <c r="C1021" s="409" t="s">
        <v>2558</v>
      </c>
      <c r="D1021" s="410" t="s">
        <v>3485</v>
      </c>
      <c r="E1021" s="409" t="s">
        <v>446</v>
      </c>
      <c r="F1021" s="410" t="s">
        <v>3502</v>
      </c>
      <c r="G1021" s="409" t="s">
        <v>447</v>
      </c>
      <c r="H1021" s="409" t="s">
        <v>2670</v>
      </c>
      <c r="I1021" s="409" t="s">
        <v>2671</v>
      </c>
      <c r="J1021" s="409" t="s">
        <v>2672</v>
      </c>
      <c r="K1021" s="409" t="s">
        <v>2673</v>
      </c>
      <c r="L1021" s="411">
        <v>115.63960454116713</v>
      </c>
      <c r="M1021" s="411">
        <v>1</v>
      </c>
      <c r="N1021" s="412">
        <v>115.63960454116713</v>
      </c>
    </row>
    <row r="1022" spans="1:14" ht="14.4" customHeight="1" x14ac:dyDescent="0.3">
      <c r="A1022" s="407" t="s">
        <v>2557</v>
      </c>
      <c r="B1022" s="408" t="s">
        <v>3465</v>
      </c>
      <c r="C1022" s="409" t="s">
        <v>2558</v>
      </c>
      <c r="D1022" s="410" t="s">
        <v>3485</v>
      </c>
      <c r="E1022" s="409" t="s">
        <v>446</v>
      </c>
      <c r="F1022" s="410" t="s">
        <v>3502</v>
      </c>
      <c r="G1022" s="409" t="s">
        <v>447</v>
      </c>
      <c r="H1022" s="409" t="s">
        <v>1174</v>
      </c>
      <c r="I1022" s="409" t="s">
        <v>1175</v>
      </c>
      <c r="J1022" s="409" t="s">
        <v>1176</v>
      </c>
      <c r="K1022" s="409" t="s">
        <v>1177</v>
      </c>
      <c r="L1022" s="411">
        <v>75.028233705666892</v>
      </c>
      <c r="M1022" s="411">
        <v>154</v>
      </c>
      <c r="N1022" s="412">
        <v>11554.347990672701</v>
      </c>
    </row>
    <row r="1023" spans="1:14" ht="14.4" customHeight="1" x14ac:dyDescent="0.3">
      <c r="A1023" s="407" t="s">
        <v>2557</v>
      </c>
      <c r="B1023" s="408" t="s">
        <v>3465</v>
      </c>
      <c r="C1023" s="409" t="s">
        <v>2558</v>
      </c>
      <c r="D1023" s="410" t="s">
        <v>3485</v>
      </c>
      <c r="E1023" s="409" t="s">
        <v>446</v>
      </c>
      <c r="F1023" s="410" t="s">
        <v>3502</v>
      </c>
      <c r="G1023" s="409" t="s">
        <v>447</v>
      </c>
      <c r="H1023" s="409" t="s">
        <v>1178</v>
      </c>
      <c r="I1023" s="409" t="s">
        <v>1179</v>
      </c>
      <c r="J1023" s="409" t="s">
        <v>1180</v>
      </c>
      <c r="K1023" s="409" t="s">
        <v>1181</v>
      </c>
      <c r="L1023" s="411">
        <v>235.3377777777778</v>
      </c>
      <c r="M1023" s="411">
        <v>90</v>
      </c>
      <c r="N1023" s="412">
        <v>21180.400000000001</v>
      </c>
    </row>
    <row r="1024" spans="1:14" ht="14.4" customHeight="1" x14ac:dyDescent="0.3">
      <c r="A1024" s="407" t="s">
        <v>2557</v>
      </c>
      <c r="B1024" s="408" t="s">
        <v>3465</v>
      </c>
      <c r="C1024" s="409" t="s">
        <v>2558</v>
      </c>
      <c r="D1024" s="410" t="s">
        <v>3485</v>
      </c>
      <c r="E1024" s="409" t="s">
        <v>446</v>
      </c>
      <c r="F1024" s="410" t="s">
        <v>3502</v>
      </c>
      <c r="G1024" s="409" t="s">
        <v>447</v>
      </c>
      <c r="H1024" s="409" t="s">
        <v>2674</v>
      </c>
      <c r="I1024" s="409" t="s">
        <v>2675</v>
      </c>
      <c r="J1024" s="409" t="s">
        <v>2676</v>
      </c>
      <c r="K1024" s="409" t="s">
        <v>2677</v>
      </c>
      <c r="L1024" s="411">
        <v>101.21196127905321</v>
      </c>
      <c r="M1024" s="411">
        <v>10</v>
      </c>
      <c r="N1024" s="412">
        <v>1012.1196127905321</v>
      </c>
    </row>
    <row r="1025" spans="1:14" ht="14.4" customHeight="1" x14ac:dyDescent="0.3">
      <c r="A1025" s="407" t="s">
        <v>2557</v>
      </c>
      <c r="B1025" s="408" t="s">
        <v>3465</v>
      </c>
      <c r="C1025" s="409" t="s">
        <v>2558</v>
      </c>
      <c r="D1025" s="410" t="s">
        <v>3485</v>
      </c>
      <c r="E1025" s="409" t="s">
        <v>446</v>
      </c>
      <c r="F1025" s="410" t="s">
        <v>3502</v>
      </c>
      <c r="G1025" s="409" t="s">
        <v>447</v>
      </c>
      <c r="H1025" s="409" t="s">
        <v>2063</v>
      </c>
      <c r="I1025" s="409" t="s">
        <v>2064</v>
      </c>
      <c r="J1025" s="409" t="s">
        <v>2065</v>
      </c>
      <c r="K1025" s="409" t="s">
        <v>2066</v>
      </c>
      <c r="L1025" s="411">
        <v>1704.8154280654089</v>
      </c>
      <c r="M1025" s="411">
        <v>70</v>
      </c>
      <c r="N1025" s="412">
        <v>119337.07996457862</v>
      </c>
    </row>
    <row r="1026" spans="1:14" ht="14.4" customHeight="1" x14ac:dyDescent="0.3">
      <c r="A1026" s="407" t="s">
        <v>2557</v>
      </c>
      <c r="B1026" s="408" t="s">
        <v>3465</v>
      </c>
      <c r="C1026" s="409" t="s">
        <v>2558</v>
      </c>
      <c r="D1026" s="410" t="s">
        <v>3485</v>
      </c>
      <c r="E1026" s="409" t="s">
        <v>446</v>
      </c>
      <c r="F1026" s="410" t="s">
        <v>3502</v>
      </c>
      <c r="G1026" s="409" t="s">
        <v>447</v>
      </c>
      <c r="H1026" s="409" t="s">
        <v>1186</v>
      </c>
      <c r="I1026" s="409" t="s">
        <v>1187</v>
      </c>
      <c r="J1026" s="409" t="s">
        <v>819</v>
      </c>
      <c r="K1026" s="409" t="s">
        <v>1188</v>
      </c>
      <c r="L1026" s="411">
        <v>57.73</v>
      </c>
      <c r="M1026" s="411">
        <v>5</v>
      </c>
      <c r="N1026" s="412">
        <v>288.64999999999998</v>
      </c>
    </row>
    <row r="1027" spans="1:14" ht="14.4" customHeight="1" x14ac:dyDescent="0.3">
      <c r="A1027" s="407" t="s">
        <v>2557</v>
      </c>
      <c r="B1027" s="408" t="s">
        <v>3465</v>
      </c>
      <c r="C1027" s="409" t="s">
        <v>2558</v>
      </c>
      <c r="D1027" s="410" t="s">
        <v>3485</v>
      </c>
      <c r="E1027" s="409" t="s">
        <v>446</v>
      </c>
      <c r="F1027" s="410" t="s">
        <v>3502</v>
      </c>
      <c r="G1027" s="409" t="s">
        <v>447</v>
      </c>
      <c r="H1027" s="409" t="s">
        <v>2678</v>
      </c>
      <c r="I1027" s="409" t="s">
        <v>2679</v>
      </c>
      <c r="J1027" s="409" t="s">
        <v>2680</v>
      </c>
      <c r="K1027" s="409" t="s">
        <v>2681</v>
      </c>
      <c r="L1027" s="411">
        <v>1076.6217603120192</v>
      </c>
      <c r="M1027" s="411">
        <v>12</v>
      </c>
      <c r="N1027" s="412">
        <v>12919.461123744231</v>
      </c>
    </row>
    <row r="1028" spans="1:14" ht="14.4" customHeight="1" x14ac:dyDescent="0.3">
      <c r="A1028" s="407" t="s">
        <v>2557</v>
      </c>
      <c r="B1028" s="408" t="s">
        <v>3465</v>
      </c>
      <c r="C1028" s="409" t="s">
        <v>2558</v>
      </c>
      <c r="D1028" s="410" t="s">
        <v>3485</v>
      </c>
      <c r="E1028" s="409" t="s">
        <v>446</v>
      </c>
      <c r="F1028" s="410" t="s">
        <v>3502</v>
      </c>
      <c r="G1028" s="409" t="s">
        <v>447</v>
      </c>
      <c r="H1028" s="409" t="s">
        <v>1192</v>
      </c>
      <c r="I1028" s="409" t="s">
        <v>1193</v>
      </c>
      <c r="J1028" s="409" t="s">
        <v>1194</v>
      </c>
      <c r="K1028" s="409" t="s">
        <v>1195</v>
      </c>
      <c r="L1028" s="411">
        <v>189.95374999999996</v>
      </c>
      <c r="M1028" s="411">
        <v>16</v>
      </c>
      <c r="N1028" s="412">
        <v>3039.2599999999993</v>
      </c>
    </row>
    <row r="1029" spans="1:14" ht="14.4" customHeight="1" x14ac:dyDescent="0.3">
      <c r="A1029" s="407" t="s">
        <v>2557</v>
      </c>
      <c r="B1029" s="408" t="s">
        <v>3465</v>
      </c>
      <c r="C1029" s="409" t="s">
        <v>2558</v>
      </c>
      <c r="D1029" s="410" t="s">
        <v>3485</v>
      </c>
      <c r="E1029" s="409" t="s">
        <v>446</v>
      </c>
      <c r="F1029" s="410" t="s">
        <v>3502</v>
      </c>
      <c r="G1029" s="409" t="s">
        <v>447</v>
      </c>
      <c r="H1029" s="409" t="s">
        <v>2682</v>
      </c>
      <c r="I1029" s="409" t="s">
        <v>2683</v>
      </c>
      <c r="J1029" s="409" t="s">
        <v>2024</v>
      </c>
      <c r="K1029" s="409" t="s">
        <v>2684</v>
      </c>
      <c r="L1029" s="411">
        <v>97.2</v>
      </c>
      <c r="M1029" s="411">
        <v>1</v>
      </c>
      <c r="N1029" s="412">
        <v>97.2</v>
      </c>
    </row>
    <row r="1030" spans="1:14" ht="14.4" customHeight="1" x14ac:dyDescent="0.3">
      <c r="A1030" s="407" t="s">
        <v>2557</v>
      </c>
      <c r="B1030" s="408" t="s">
        <v>3465</v>
      </c>
      <c r="C1030" s="409" t="s">
        <v>2558</v>
      </c>
      <c r="D1030" s="410" t="s">
        <v>3485</v>
      </c>
      <c r="E1030" s="409" t="s">
        <v>446</v>
      </c>
      <c r="F1030" s="410" t="s">
        <v>3502</v>
      </c>
      <c r="G1030" s="409" t="s">
        <v>447</v>
      </c>
      <c r="H1030" s="409" t="s">
        <v>2685</v>
      </c>
      <c r="I1030" s="409" t="s">
        <v>2686</v>
      </c>
      <c r="J1030" s="409" t="s">
        <v>2687</v>
      </c>
      <c r="K1030" s="409" t="s">
        <v>2688</v>
      </c>
      <c r="L1030" s="411">
        <v>329.1794424462999</v>
      </c>
      <c r="M1030" s="411">
        <v>15</v>
      </c>
      <c r="N1030" s="412">
        <v>4937.6916366944988</v>
      </c>
    </row>
    <row r="1031" spans="1:14" ht="14.4" customHeight="1" x14ac:dyDescent="0.3">
      <c r="A1031" s="407" t="s">
        <v>2557</v>
      </c>
      <c r="B1031" s="408" t="s">
        <v>3465</v>
      </c>
      <c r="C1031" s="409" t="s">
        <v>2558</v>
      </c>
      <c r="D1031" s="410" t="s">
        <v>3485</v>
      </c>
      <c r="E1031" s="409" t="s">
        <v>446</v>
      </c>
      <c r="F1031" s="410" t="s">
        <v>3502</v>
      </c>
      <c r="G1031" s="409" t="s">
        <v>447</v>
      </c>
      <c r="H1031" s="409" t="s">
        <v>1198</v>
      </c>
      <c r="I1031" s="409" t="s">
        <v>1199</v>
      </c>
      <c r="J1031" s="409" t="s">
        <v>1200</v>
      </c>
      <c r="K1031" s="409" t="s">
        <v>1201</v>
      </c>
      <c r="L1031" s="411">
        <v>566.61658997262089</v>
      </c>
      <c r="M1031" s="411">
        <v>7</v>
      </c>
      <c r="N1031" s="412">
        <v>3966.3161298083464</v>
      </c>
    </row>
    <row r="1032" spans="1:14" ht="14.4" customHeight="1" x14ac:dyDescent="0.3">
      <c r="A1032" s="407" t="s">
        <v>2557</v>
      </c>
      <c r="B1032" s="408" t="s">
        <v>3465</v>
      </c>
      <c r="C1032" s="409" t="s">
        <v>2558</v>
      </c>
      <c r="D1032" s="410" t="s">
        <v>3485</v>
      </c>
      <c r="E1032" s="409" t="s">
        <v>446</v>
      </c>
      <c r="F1032" s="410" t="s">
        <v>3502</v>
      </c>
      <c r="G1032" s="409" t="s">
        <v>447</v>
      </c>
      <c r="H1032" s="409" t="s">
        <v>2689</v>
      </c>
      <c r="I1032" s="409" t="s">
        <v>2690</v>
      </c>
      <c r="J1032" s="409" t="s">
        <v>2691</v>
      </c>
      <c r="K1032" s="409" t="s">
        <v>2692</v>
      </c>
      <c r="L1032" s="411">
        <v>1528.4099999999999</v>
      </c>
      <c r="M1032" s="411">
        <v>1</v>
      </c>
      <c r="N1032" s="412">
        <v>1528.4099999999999</v>
      </c>
    </row>
    <row r="1033" spans="1:14" ht="14.4" customHeight="1" x14ac:dyDescent="0.3">
      <c r="A1033" s="407" t="s">
        <v>2557</v>
      </c>
      <c r="B1033" s="408" t="s">
        <v>3465</v>
      </c>
      <c r="C1033" s="409" t="s">
        <v>2558</v>
      </c>
      <c r="D1033" s="410" t="s">
        <v>3485</v>
      </c>
      <c r="E1033" s="409" t="s">
        <v>446</v>
      </c>
      <c r="F1033" s="410" t="s">
        <v>3502</v>
      </c>
      <c r="G1033" s="409" t="s">
        <v>447</v>
      </c>
      <c r="H1033" s="409" t="s">
        <v>1202</v>
      </c>
      <c r="I1033" s="409" t="s">
        <v>1203</v>
      </c>
      <c r="J1033" s="409" t="s">
        <v>644</v>
      </c>
      <c r="K1033" s="409" t="s">
        <v>1204</v>
      </c>
      <c r="L1033" s="411">
        <v>20.94472318116177</v>
      </c>
      <c r="M1033" s="411">
        <v>249</v>
      </c>
      <c r="N1033" s="412">
        <v>5215.2360721092809</v>
      </c>
    </row>
    <row r="1034" spans="1:14" ht="14.4" customHeight="1" x14ac:dyDescent="0.3">
      <c r="A1034" s="407" t="s">
        <v>2557</v>
      </c>
      <c r="B1034" s="408" t="s">
        <v>3465</v>
      </c>
      <c r="C1034" s="409" t="s">
        <v>2558</v>
      </c>
      <c r="D1034" s="410" t="s">
        <v>3485</v>
      </c>
      <c r="E1034" s="409" t="s">
        <v>446</v>
      </c>
      <c r="F1034" s="410" t="s">
        <v>3502</v>
      </c>
      <c r="G1034" s="409" t="s">
        <v>447</v>
      </c>
      <c r="H1034" s="409" t="s">
        <v>2693</v>
      </c>
      <c r="I1034" s="409" t="s">
        <v>2694</v>
      </c>
      <c r="J1034" s="409" t="s">
        <v>2695</v>
      </c>
      <c r="K1034" s="409" t="s">
        <v>2696</v>
      </c>
      <c r="L1034" s="411">
        <v>3922.0200000000004</v>
      </c>
      <c r="M1034" s="411">
        <v>2</v>
      </c>
      <c r="N1034" s="412">
        <v>7844.0400000000009</v>
      </c>
    </row>
    <row r="1035" spans="1:14" ht="14.4" customHeight="1" x14ac:dyDescent="0.3">
      <c r="A1035" s="407" t="s">
        <v>2557</v>
      </c>
      <c r="B1035" s="408" t="s">
        <v>3465</v>
      </c>
      <c r="C1035" s="409" t="s">
        <v>2558</v>
      </c>
      <c r="D1035" s="410" t="s">
        <v>3485</v>
      </c>
      <c r="E1035" s="409" t="s">
        <v>446</v>
      </c>
      <c r="F1035" s="410" t="s">
        <v>3502</v>
      </c>
      <c r="G1035" s="409" t="s">
        <v>447</v>
      </c>
      <c r="H1035" s="409" t="s">
        <v>1208</v>
      </c>
      <c r="I1035" s="409" t="s">
        <v>1209</v>
      </c>
      <c r="J1035" s="409" t="s">
        <v>1210</v>
      </c>
      <c r="K1035" s="409" t="s">
        <v>1211</v>
      </c>
      <c r="L1035" s="411">
        <v>68.819827243895418</v>
      </c>
      <c r="M1035" s="411">
        <v>5</v>
      </c>
      <c r="N1035" s="412">
        <v>344.09913621947709</v>
      </c>
    </row>
    <row r="1036" spans="1:14" ht="14.4" customHeight="1" x14ac:dyDescent="0.3">
      <c r="A1036" s="407" t="s">
        <v>2557</v>
      </c>
      <c r="B1036" s="408" t="s">
        <v>3465</v>
      </c>
      <c r="C1036" s="409" t="s">
        <v>2558</v>
      </c>
      <c r="D1036" s="410" t="s">
        <v>3485</v>
      </c>
      <c r="E1036" s="409" t="s">
        <v>446</v>
      </c>
      <c r="F1036" s="410" t="s">
        <v>3502</v>
      </c>
      <c r="G1036" s="409" t="s">
        <v>447</v>
      </c>
      <c r="H1036" s="409" t="s">
        <v>1216</v>
      </c>
      <c r="I1036" s="409" t="s">
        <v>1217</v>
      </c>
      <c r="J1036" s="409" t="s">
        <v>1218</v>
      </c>
      <c r="K1036" s="409" t="s">
        <v>1219</v>
      </c>
      <c r="L1036" s="411">
        <v>36.353794241731165</v>
      </c>
      <c r="M1036" s="411">
        <v>97</v>
      </c>
      <c r="N1036" s="412">
        <v>3526.318041447923</v>
      </c>
    </row>
    <row r="1037" spans="1:14" ht="14.4" customHeight="1" x14ac:dyDescent="0.3">
      <c r="A1037" s="407" t="s">
        <v>2557</v>
      </c>
      <c r="B1037" s="408" t="s">
        <v>3465</v>
      </c>
      <c r="C1037" s="409" t="s">
        <v>2558</v>
      </c>
      <c r="D1037" s="410" t="s">
        <v>3485</v>
      </c>
      <c r="E1037" s="409" t="s">
        <v>446</v>
      </c>
      <c r="F1037" s="410" t="s">
        <v>3502</v>
      </c>
      <c r="G1037" s="409" t="s">
        <v>447</v>
      </c>
      <c r="H1037" s="409" t="s">
        <v>2487</v>
      </c>
      <c r="I1037" s="409" t="s">
        <v>2488</v>
      </c>
      <c r="J1037" s="409" t="s">
        <v>2489</v>
      </c>
      <c r="K1037" s="409" t="s">
        <v>2490</v>
      </c>
      <c r="L1037" s="411">
        <v>52.154304940110023</v>
      </c>
      <c r="M1037" s="411">
        <v>52</v>
      </c>
      <c r="N1037" s="412">
        <v>2712.0238568857212</v>
      </c>
    </row>
    <row r="1038" spans="1:14" ht="14.4" customHeight="1" x14ac:dyDescent="0.3">
      <c r="A1038" s="407" t="s">
        <v>2557</v>
      </c>
      <c r="B1038" s="408" t="s">
        <v>3465</v>
      </c>
      <c r="C1038" s="409" t="s">
        <v>2558</v>
      </c>
      <c r="D1038" s="410" t="s">
        <v>3485</v>
      </c>
      <c r="E1038" s="409" t="s">
        <v>446</v>
      </c>
      <c r="F1038" s="410" t="s">
        <v>3502</v>
      </c>
      <c r="G1038" s="409" t="s">
        <v>447</v>
      </c>
      <c r="H1038" s="409" t="s">
        <v>1227</v>
      </c>
      <c r="I1038" s="409" t="s">
        <v>134</v>
      </c>
      <c r="J1038" s="409" t="s">
        <v>1228</v>
      </c>
      <c r="K1038" s="409"/>
      <c r="L1038" s="411">
        <v>113.59123627295158</v>
      </c>
      <c r="M1038" s="411">
        <v>39</v>
      </c>
      <c r="N1038" s="412">
        <v>4430.0582146451115</v>
      </c>
    </row>
    <row r="1039" spans="1:14" ht="14.4" customHeight="1" x14ac:dyDescent="0.3">
      <c r="A1039" s="407" t="s">
        <v>2557</v>
      </c>
      <c r="B1039" s="408" t="s">
        <v>3465</v>
      </c>
      <c r="C1039" s="409" t="s">
        <v>2558</v>
      </c>
      <c r="D1039" s="410" t="s">
        <v>3485</v>
      </c>
      <c r="E1039" s="409" t="s">
        <v>446</v>
      </c>
      <c r="F1039" s="410" t="s">
        <v>3502</v>
      </c>
      <c r="G1039" s="409" t="s">
        <v>447</v>
      </c>
      <c r="H1039" s="409" t="s">
        <v>2697</v>
      </c>
      <c r="I1039" s="409" t="s">
        <v>2698</v>
      </c>
      <c r="J1039" s="409" t="s">
        <v>2699</v>
      </c>
      <c r="K1039" s="409" t="s">
        <v>2700</v>
      </c>
      <c r="L1039" s="411">
        <v>169.46000000000012</v>
      </c>
      <c r="M1039" s="411">
        <v>1</v>
      </c>
      <c r="N1039" s="412">
        <v>169.46000000000012</v>
      </c>
    </row>
    <row r="1040" spans="1:14" ht="14.4" customHeight="1" x14ac:dyDescent="0.3">
      <c r="A1040" s="407" t="s">
        <v>2557</v>
      </c>
      <c r="B1040" s="408" t="s">
        <v>3465</v>
      </c>
      <c r="C1040" s="409" t="s">
        <v>2558</v>
      </c>
      <c r="D1040" s="410" t="s">
        <v>3485</v>
      </c>
      <c r="E1040" s="409" t="s">
        <v>446</v>
      </c>
      <c r="F1040" s="410" t="s">
        <v>3502</v>
      </c>
      <c r="G1040" s="409" t="s">
        <v>447</v>
      </c>
      <c r="H1040" s="409" t="s">
        <v>1238</v>
      </c>
      <c r="I1040" s="409" t="s">
        <v>1239</v>
      </c>
      <c r="J1040" s="409" t="s">
        <v>1240</v>
      </c>
      <c r="K1040" s="409" t="s">
        <v>1241</v>
      </c>
      <c r="L1040" s="411">
        <v>47.692073213791893</v>
      </c>
      <c r="M1040" s="411">
        <v>57</v>
      </c>
      <c r="N1040" s="412">
        <v>2718.4481731861379</v>
      </c>
    </row>
    <row r="1041" spans="1:14" ht="14.4" customHeight="1" x14ac:dyDescent="0.3">
      <c r="A1041" s="407" t="s">
        <v>2557</v>
      </c>
      <c r="B1041" s="408" t="s">
        <v>3465</v>
      </c>
      <c r="C1041" s="409" t="s">
        <v>2558</v>
      </c>
      <c r="D1041" s="410" t="s">
        <v>3485</v>
      </c>
      <c r="E1041" s="409" t="s">
        <v>446</v>
      </c>
      <c r="F1041" s="410" t="s">
        <v>3502</v>
      </c>
      <c r="G1041" s="409" t="s">
        <v>447</v>
      </c>
      <c r="H1041" s="409" t="s">
        <v>2701</v>
      </c>
      <c r="I1041" s="409" t="s">
        <v>134</v>
      </c>
      <c r="J1041" s="409" t="s">
        <v>2702</v>
      </c>
      <c r="K1041" s="409"/>
      <c r="L1041" s="411">
        <v>320.346</v>
      </c>
      <c r="M1041" s="411">
        <v>3</v>
      </c>
      <c r="N1041" s="412">
        <v>961.03800000000001</v>
      </c>
    </row>
    <row r="1042" spans="1:14" ht="14.4" customHeight="1" x14ac:dyDescent="0.3">
      <c r="A1042" s="407" t="s">
        <v>2557</v>
      </c>
      <c r="B1042" s="408" t="s">
        <v>3465</v>
      </c>
      <c r="C1042" s="409" t="s">
        <v>2558</v>
      </c>
      <c r="D1042" s="410" t="s">
        <v>3485</v>
      </c>
      <c r="E1042" s="409" t="s">
        <v>446</v>
      </c>
      <c r="F1042" s="410" t="s">
        <v>3502</v>
      </c>
      <c r="G1042" s="409" t="s">
        <v>447</v>
      </c>
      <c r="H1042" s="409" t="s">
        <v>1244</v>
      </c>
      <c r="I1042" s="409" t="s">
        <v>1245</v>
      </c>
      <c r="J1042" s="409" t="s">
        <v>487</v>
      </c>
      <c r="K1042" s="409" t="s">
        <v>1246</v>
      </c>
      <c r="L1042" s="411">
        <v>60.622754895750802</v>
      </c>
      <c r="M1042" s="411">
        <v>68</v>
      </c>
      <c r="N1042" s="412">
        <v>4122.3473329110548</v>
      </c>
    </row>
    <row r="1043" spans="1:14" ht="14.4" customHeight="1" x14ac:dyDescent="0.3">
      <c r="A1043" s="407" t="s">
        <v>2557</v>
      </c>
      <c r="B1043" s="408" t="s">
        <v>3465</v>
      </c>
      <c r="C1043" s="409" t="s">
        <v>2558</v>
      </c>
      <c r="D1043" s="410" t="s">
        <v>3485</v>
      </c>
      <c r="E1043" s="409" t="s">
        <v>446</v>
      </c>
      <c r="F1043" s="410" t="s">
        <v>3502</v>
      </c>
      <c r="G1043" s="409" t="s">
        <v>447</v>
      </c>
      <c r="H1043" s="409" t="s">
        <v>1247</v>
      </c>
      <c r="I1043" s="409" t="s">
        <v>1248</v>
      </c>
      <c r="J1043" s="409" t="s">
        <v>788</v>
      </c>
      <c r="K1043" s="409" t="s">
        <v>1249</v>
      </c>
      <c r="L1043" s="411">
        <v>141.63005967300452</v>
      </c>
      <c r="M1043" s="411">
        <v>4</v>
      </c>
      <c r="N1043" s="412">
        <v>566.5202386920181</v>
      </c>
    </row>
    <row r="1044" spans="1:14" ht="14.4" customHeight="1" x14ac:dyDescent="0.3">
      <c r="A1044" s="407" t="s">
        <v>2557</v>
      </c>
      <c r="B1044" s="408" t="s">
        <v>3465</v>
      </c>
      <c r="C1044" s="409" t="s">
        <v>2558</v>
      </c>
      <c r="D1044" s="410" t="s">
        <v>3485</v>
      </c>
      <c r="E1044" s="409" t="s">
        <v>446</v>
      </c>
      <c r="F1044" s="410" t="s">
        <v>3502</v>
      </c>
      <c r="G1044" s="409" t="s">
        <v>447</v>
      </c>
      <c r="H1044" s="409" t="s">
        <v>1250</v>
      </c>
      <c r="I1044" s="409" t="s">
        <v>1251</v>
      </c>
      <c r="J1044" s="409" t="s">
        <v>1252</v>
      </c>
      <c r="K1044" s="409" t="s">
        <v>1253</v>
      </c>
      <c r="L1044" s="411">
        <v>294.18</v>
      </c>
      <c r="M1044" s="411">
        <v>1</v>
      </c>
      <c r="N1044" s="412">
        <v>294.18</v>
      </c>
    </row>
    <row r="1045" spans="1:14" ht="14.4" customHeight="1" x14ac:dyDescent="0.3">
      <c r="A1045" s="407" t="s">
        <v>2557</v>
      </c>
      <c r="B1045" s="408" t="s">
        <v>3465</v>
      </c>
      <c r="C1045" s="409" t="s">
        <v>2558</v>
      </c>
      <c r="D1045" s="410" t="s">
        <v>3485</v>
      </c>
      <c r="E1045" s="409" t="s">
        <v>446</v>
      </c>
      <c r="F1045" s="410" t="s">
        <v>3502</v>
      </c>
      <c r="G1045" s="409" t="s">
        <v>447</v>
      </c>
      <c r="H1045" s="409" t="s">
        <v>2491</v>
      </c>
      <c r="I1045" s="409" t="s">
        <v>2492</v>
      </c>
      <c r="J1045" s="409" t="s">
        <v>2493</v>
      </c>
      <c r="K1045" s="409" t="s">
        <v>2494</v>
      </c>
      <c r="L1045" s="411">
        <v>2830.5176470588235</v>
      </c>
      <c r="M1045" s="411">
        <v>17</v>
      </c>
      <c r="N1045" s="412">
        <v>48118.8</v>
      </c>
    </row>
    <row r="1046" spans="1:14" ht="14.4" customHeight="1" x14ac:dyDescent="0.3">
      <c r="A1046" s="407" t="s">
        <v>2557</v>
      </c>
      <c r="B1046" s="408" t="s">
        <v>3465</v>
      </c>
      <c r="C1046" s="409" t="s">
        <v>2558</v>
      </c>
      <c r="D1046" s="410" t="s">
        <v>3485</v>
      </c>
      <c r="E1046" s="409" t="s">
        <v>446</v>
      </c>
      <c r="F1046" s="410" t="s">
        <v>3502</v>
      </c>
      <c r="G1046" s="409" t="s">
        <v>447</v>
      </c>
      <c r="H1046" s="409" t="s">
        <v>2075</v>
      </c>
      <c r="I1046" s="409" t="s">
        <v>134</v>
      </c>
      <c r="J1046" s="409" t="s">
        <v>2076</v>
      </c>
      <c r="K1046" s="409"/>
      <c r="L1046" s="411">
        <v>46.549967973926485</v>
      </c>
      <c r="M1046" s="411">
        <v>1</v>
      </c>
      <c r="N1046" s="412">
        <v>46.549967973926485</v>
      </c>
    </row>
    <row r="1047" spans="1:14" ht="14.4" customHeight="1" x14ac:dyDescent="0.3">
      <c r="A1047" s="407" t="s">
        <v>2557</v>
      </c>
      <c r="B1047" s="408" t="s">
        <v>3465</v>
      </c>
      <c r="C1047" s="409" t="s">
        <v>2558</v>
      </c>
      <c r="D1047" s="410" t="s">
        <v>3485</v>
      </c>
      <c r="E1047" s="409" t="s">
        <v>446</v>
      </c>
      <c r="F1047" s="410" t="s">
        <v>3502</v>
      </c>
      <c r="G1047" s="409" t="s">
        <v>447</v>
      </c>
      <c r="H1047" s="409" t="s">
        <v>2703</v>
      </c>
      <c r="I1047" s="409" t="s">
        <v>2703</v>
      </c>
      <c r="J1047" s="409" t="s">
        <v>2704</v>
      </c>
      <c r="K1047" s="409" t="s">
        <v>734</v>
      </c>
      <c r="L1047" s="411">
        <v>289.4674510354659</v>
      </c>
      <c r="M1047" s="411">
        <v>14</v>
      </c>
      <c r="N1047" s="412">
        <v>4052.5443144965229</v>
      </c>
    </row>
    <row r="1048" spans="1:14" ht="14.4" customHeight="1" x14ac:dyDescent="0.3">
      <c r="A1048" s="407" t="s">
        <v>2557</v>
      </c>
      <c r="B1048" s="408" t="s">
        <v>3465</v>
      </c>
      <c r="C1048" s="409" t="s">
        <v>2558</v>
      </c>
      <c r="D1048" s="410" t="s">
        <v>3485</v>
      </c>
      <c r="E1048" s="409" t="s">
        <v>446</v>
      </c>
      <c r="F1048" s="410" t="s">
        <v>3502</v>
      </c>
      <c r="G1048" s="409" t="s">
        <v>447</v>
      </c>
      <c r="H1048" s="409" t="s">
        <v>1258</v>
      </c>
      <c r="I1048" s="409" t="s">
        <v>1258</v>
      </c>
      <c r="J1048" s="409" t="s">
        <v>1259</v>
      </c>
      <c r="K1048" s="409" t="s">
        <v>1260</v>
      </c>
      <c r="L1048" s="411">
        <v>255.34681414909306</v>
      </c>
      <c r="M1048" s="411">
        <v>1</v>
      </c>
      <c r="N1048" s="412">
        <v>255.34681414909306</v>
      </c>
    </row>
    <row r="1049" spans="1:14" ht="14.4" customHeight="1" x14ac:dyDescent="0.3">
      <c r="A1049" s="407" t="s">
        <v>2557</v>
      </c>
      <c r="B1049" s="408" t="s">
        <v>3465</v>
      </c>
      <c r="C1049" s="409" t="s">
        <v>2558</v>
      </c>
      <c r="D1049" s="410" t="s">
        <v>3485</v>
      </c>
      <c r="E1049" s="409" t="s">
        <v>446</v>
      </c>
      <c r="F1049" s="410" t="s">
        <v>3502</v>
      </c>
      <c r="G1049" s="409" t="s">
        <v>447</v>
      </c>
      <c r="H1049" s="409" t="s">
        <v>1261</v>
      </c>
      <c r="I1049" s="409" t="s">
        <v>1262</v>
      </c>
      <c r="J1049" s="409" t="s">
        <v>1263</v>
      </c>
      <c r="K1049" s="409" t="s">
        <v>754</v>
      </c>
      <c r="L1049" s="411">
        <v>71.039884567182469</v>
      </c>
      <c r="M1049" s="411">
        <v>15</v>
      </c>
      <c r="N1049" s="412">
        <v>1065.598268507737</v>
      </c>
    </row>
    <row r="1050" spans="1:14" ht="14.4" customHeight="1" x14ac:dyDescent="0.3">
      <c r="A1050" s="407" t="s">
        <v>2557</v>
      </c>
      <c r="B1050" s="408" t="s">
        <v>3465</v>
      </c>
      <c r="C1050" s="409" t="s">
        <v>2558</v>
      </c>
      <c r="D1050" s="410" t="s">
        <v>3485</v>
      </c>
      <c r="E1050" s="409" t="s">
        <v>446</v>
      </c>
      <c r="F1050" s="410" t="s">
        <v>3502</v>
      </c>
      <c r="G1050" s="409" t="s">
        <v>447</v>
      </c>
      <c r="H1050" s="409" t="s">
        <v>1264</v>
      </c>
      <c r="I1050" s="409" t="s">
        <v>1265</v>
      </c>
      <c r="J1050" s="409" t="s">
        <v>1266</v>
      </c>
      <c r="K1050" s="409" t="s">
        <v>598</v>
      </c>
      <c r="L1050" s="411">
        <v>40.822416608318456</v>
      </c>
      <c r="M1050" s="411">
        <v>46</v>
      </c>
      <c r="N1050" s="412">
        <v>1877.8311639826488</v>
      </c>
    </row>
    <row r="1051" spans="1:14" ht="14.4" customHeight="1" x14ac:dyDescent="0.3">
      <c r="A1051" s="407" t="s">
        <v>2557</v>
      </c>
      <c r="B1051" s="408" t="s">
        <v>3465</v>
      </c>
      <c r="C1051" s="409" t="s">
        <v>2558</v>
      </c>
      <c r="D1051" s="410" t="s">
        <v>3485</v>
      </c>
      <c r="E1051" s="409" t="s">
        <v>446</v>
      </c>
      <c r="F1051" s="410" t="s">
        <v>3502</v>
      </c>
      <c r="G1051" s="409" t="s">
        <v>447</v>
      </c>
      <c r="H1051" s="409" t="s">
        <v>2705</v>
      </c>
      <c r="I1051" s="409" t="s">
        <v>2706</v>
      </c>
      <c r="J1051" s="409" t="s">
        <v>2707</v>
      </c>
      <c r="K1051" s="409" t="s">
        <v>2708</v>
      </c>
      <c r="L1051" s="411">
        <v>94.520000000000039</v>
      </c>
      <c r="M1051" s="411">
        <v>1</v>
      </c>
      <c r="N1051" s="412">
        <v>94.520000000000039</v>
      </c>
    </row>
    <row r="1052" spans="1:14" ht="14.4" customHeight="1" x14ac:dyDescent="0.3">
      <c r="A1052" s="407" t="s">
        <v>2557</v>
      </c>
      <c r="B1052" s="408" t="s">
        <v>3465</v>
      </c>
      <c r="C1052" s="409" t="s">
        <v>2558</v>
      </c>
      <c r="D1052" s="410" t="s">
        <v>3485</v>
      </c>
      <c r="E1052" s="409" t="s">
        <v>446</v>
      </c>
      <c r="F1052" s="410" t="s">
        <v>3502</v>
      </c>
      <c r="G1052" s="409" t="s">
        <v>447</v>
      </c>
      <c r="H1052" s="409" t="s">
        <v>2077</v>
      </c>
      <c r="I1052" s="409" t="s">
        <v>2078</v>
      </c>
      <c r="J1052" s="409" t="s">
        <v>2079</v>
      </c>
      <c r="K1052" s="409" t="s">
        <v>2080</v>
      </c>
      <c r="L1052" s="411">
        <v>371.83663040000727</v>
      </c>
      <c r="M1052" s="411">
        <v>7</v>
      </c>
      <c r="N1052" s="412">
        <v>2602.8564128000507</v>
      </c>
    </row>
    <row r="1053" spans="1:14" ht="14.4" customHeight="1" x14ac:dyDescent="0.3">
      <c r="A1053" s="407" t="s">
        <v>2557</v>
      </c>
      <c r="B1053" s="408" t="s">
        <v>3465</v>
      </c>
      <c r="C1053" s="409" t="s">
        <v>2558</v>
      </c>
      <c r="D1053" s="410" t="s">
        <v>3485</v>
      </c>
      <c r="E1053" s="409" t="s">
        <v>446</v>
      </c>
      <c r="F1053" s="410" t="s">
        <v>3502</v>
      </c>
      <c r="G1053" s="409" t="s">
        <v>447</v>
      </c>
      <c r="H1053" s="409" t="s">
        <v>2081</v>
      </c>
      <c r="I1053" s="409" t="s">
        <v>2082</v>
      </c>
      <c r="J1053" s="409" t="s">
        <v>1269</v>
      </c>
      <c r="K1053" s="409" t="s">
        <v>2083</v>
      </c>
      <c r="L1053" s="411">
        <v>856.01334710758204</v>
      </c>
      <c r="M1053" s="411">
        <v>69.5</v>
      </c>
      <c r="N1053" s="412">
        <v>59492.927623976953</v>
      </c>
    </row>
    <row r="1054" spans="1:14" ht="14.4" customHeight="1" x14ac:dyDescent="0.3">
      <c r="A1054" s="407" t="s">
        <v>2557</v>
      </c>
      <c r="B1054" s="408" t="s">
        <v>3465</v>
      </c>
      <c r="C1054" s="409" t="s">
        <v>2558</v>
      </c>
      <c r="D1054" s="410" t="s">
        <v>3485</v>
      </c>
      <c r="E1054" s="409" t="s">
        <v>446</v>
      </c>
      <c r="F1054" s="410" t="s">
        <v>3502</v>
      </c>
      <c r="G1054" s="409" t="s">
        <v>447</v>
      </c>
      <c r="H1054" s="409" t="s">
        <v>2709</v>
      </c>
      <c r="I1054" s="409" t="s">
        <v>2710</v>
      </c>
      <c r="J1054" s="409" t="s">
        <v>2711</v>
      </c>
      <c r="K1054" s="409" t="s">
        <v>2712</v>
      </c>
      <c r="L1054" s="411">
        <v>969.43270658566746</v>
      </c>
      <c r="M1054" s="411">
        <v>14</v>
      </c>
      <c r="N1054" s="412">
        <v>13572.057892199344</v>
      </c>
    </row>
    <row r="1055" spans="1:14" ht="14.4" customHeight="1" x14ac:dyDescent="0.3">
      <c r="A1055" s="407" t="s">
        <v>2557</v>
      </c>
      <c r="B1055" s="408" t="s">
        <v>3465</v>
      </c>
      <c r="C1055" s="409" t="s">
        <v>2558</v>
      </c>
      <c r="D1055" s="410" t="s">
        <v>3485</v>
      </c>
      <c r="E1055" s="409" t="s">
        <v>446</v>
      </c>
      <c r="F1055" s="410" t="s">
        <v>3502</v>
      </c>
      <c r="G1055" s="409" t="s">
        <v>447</v>
      </c>
      <c r="H1055" s="409" t="s">
        <v>1271</v>
      </c>
      <c r="I1055" s="409" t="s">
        <v>1272</v>
      </c>
      <c r="J1055" s="409" t="s">
        <v>1273</v>
      </c>
      <c r="K1055" s="409" t="s">
        <v>1274</v>
      </c>
      <c r="L1055" s="411">
        <v>209.00793395989811</v>
      </c>
      <c r="M1055" s="411">
        <v>1</v>
      </c>
      <c r="N1055" s="412">
        <v>209.00793395989811</v>
      </c>
    </row>
    <row r="1056" spans="1:14" ht="14.4" customHeight="1" x14ac:dyDescent="0.3">
      <c r="A1056" s="407" t="s">
        <v>2557</v>
      </c>
      <c r="B1056" s="408" t="s">
        <v>3465</v>
      </c>
      <c r="C1056" s="409" t="s">
        <v>2558</v>
      </c>
      <c r="D1056" s="410" t="s">
        <v>3485</v>
      </c>
      <c r="E1056" s="409" t="s">
        <v>446</v>
      </c>
      <c r="F1056" s="410" t="s">
        <v>3502</v>
      </c>
      <c r="G1056" s="409" t="s">
        <v>447</v>
      </c>
      <c r="H1056" s="409" t="s">
        <v>2084</v>
      </c>
      <c r="I1056" s="409" t="s">
        <v>2085</v>
      </c>
      <c r="J1056" s="409" t="s">
        <v>2086</v>
      </c>
      <c r="K1056" s="409" t="s">
        <v>2087</v>
      </c>
      <c r="L1056" s="411">
        <v>255.2874994404462</v>
      </c>
      <c r="M1056" s="411">
        <v>16</v>
      </c>
      <c r="N1056" s="412">
        <v>4084.5999910471392</v>
      </c>
    </row>
    <row r="1057" spans="1:14" ht="14.4" customHeight="1" x14ac:dyDescent="0.3">
      <c r="A1057" s="407" t="s">
        <v>2557</v>
      </c>
      <c r="B1057" s="408" t="s">
        <v>3465</v>
      </c>
      <c r="C1057" s="409" t="s">
        <v>2558</v>
      </c>
      <c r="D1057" s="410" t="s">
        <v>3485</v>
      </c>
      <c r="E1057" s="409" t="s">
        <v>446</v>
      </c>
      <c r="F1057" s="410" t="s">
        <v>3502</v>
      </c>
      <c r="G1057" s="409" t="s">
        <v>447</v>
      </c>
      <c r="H1057" s="409" t="s">
        <v>1275</v>
      </c>
      <c r="I1057" s="409" t="s">
        <v>1275</v>
      </c>
      <c r="J1057" s="409" t="s">
        <v>1276</v>
      </c>
      <c r="K1057" s="409" t="s">
        <v>854</v>
      </c>
      <c r="L1057" s="411">
        <v>53.979699272055989</v>
      </c>
      <c r="M1057" s="411">
        <v>2</v>
      </c>
      <c r="N1057" s="412">
        <v>107.95939854411198</v>
      </c>
    </row>
    <row r="1058" spans="1:14" ht="14.4" customHeight="1" x14ac:dyDescent="0.3">
      <c r="A1058" s="407" t="s">
        <v>2557</v>
      </c>
      <c r="B1058" s="408" t="s">
        <v>3465</v>
      </c>
      <c r="C1058" s="409" t="s">
        <v>2558</v>
      </c>
      <c r="D1058" s="410" t="s">
        <v>3485</v>
      </c>
      <c r="E1058" s="409" t="s">
        <v>446</v>
      </c>
      <c r="F1058" s="410" t="s">
        <v>3502</v>
      </c>
      <c r="G1058" s="409" t="s">
        <v>447</v>
      </c>
      <c r="H1058" s="409" t="s">
        <v>2095</v>
      </c>
      <c r="I1058" s="409" t="s">
        <v>2096</v>
      </c>
      <c r="J1058" s="409" t="s">
        <v>2097</v>
      </c>
      <c r="K1058" s="409" t="s">
        <v>2098</v>
      </c>
      <c r="L1058" s="411">
        <v>1335.1383235013484</v>
      </c>
      <c r="M1058" s="411">
        <v>1</v>
      </c>
      <c r="N1058" s="412">
        <v>1335.1383235013484</v>
      </c>
    </row>
    <row r="1059" spans="1:14" ht="14.4" customHeight="1" x14ac:dyDescent="0.3">
      <c r="A1059" s="407" t="s">
        <v>2557</v>
      </c>
      <c r="B1059" s="408" t="s">
        <v>3465</v>
      </c>
      <c r="C1059" s="409" t="s">
        <v>2558</v>
      </c>
      <c r="D1059" s="410" t="s">
        <v>3485</v>
      </c>
      <c r="E1059" s="409" t="s">
        <v>446</v>
      </c>
      <c r="F1059" s="410" t="s">
        <v>3502</v>
      </c>
      <c r="G1059" s="409" t="s">
        <v>447</v>
      </c>
      <c r="H1059" s="409" t="s">
        <v>2713</v>
      </c>
      <c r="I1059" s="409" t="s">
        <v>2714</v>
      </c>
      <c r="J1059" s="409" t="s">
        <v>2715</v>
      </c>
      <c r="K1059" s="409" t="s">
        <v>2716</v>
      </c>
      <c r="L1059" s="411">
        <v>303.03340058376</v>
      </c>
      <c r="M1059" s="411">
        <v>20</v>
      </c>
      <c r="N1059" s="412">
        <v>6060.6680116751995</v>
      </c>
    </row>
    <row r="1060" spans="1:14" ht="14.4" customHeight="1" x14ac:dyDescent="0.3">
      <c r="A1060" s="407" t="s">
        <v>2557</v>
      </c>
      <c r="B1060" s="408" t="s">
        <v>3465</v>
      </c>
      <c r="C1060" s="409" t="s">
        <v>2558</v>
      </c>
      <c r="D1060" s="410" t="s">
        <v>3485</v>
      </c>
      <c r="E1060" s="409" t="s">
        <v>446</v>
      </c>
      <c r="F1060" s="410" t="s">
        <v>3502</v>
      </c>
      <c r="G1060" s="409" t="s">
        <v>447</v>
      </c>
      <c r="H1060" s="409" t="s">
        <v>1277</v>
      </c>
      <c r="I1060" s="409" t="s">
        <v>1278</v>
      </c>
      <c r="J1060" s="409" t="s">
        <v>1279</v>
      </c>
      <c r="K1060" s="409" t="s">
        <v>1280</v>
      </c>
      <c r="L1060" s="411">
        <v>1052.9747510112886</v>
      </c>
      <c r="M1060" s="411">
        <v>25</v>
      </c>
      <c r="N1060" s="412">
        <v>26324.368775282215</v>
      </c>
    </row>
    <row r="1061" spans="1:14" ht="14.4" customHeight="1" x14ac:dyDescent="0.3">
      <c r="A1061" s="407" t="s">
        <v>2557</v>
      </c>
      <c r="B1061" s="408" t="s">
        <v>3465</v>
      </c>
      <c r="C1061" s="409" t="s">
        <v>2558</v>
      </c>
      <c r="D1061" s="410" t="s">
        <v>3485</v>
      </c>
      <c r="E1061" s="409" t="s">
        <v>446</v>
      </c>
      <c r="F1061" s="410" t="s">
        <v>3502</v>
      </c>
      <c r="G1061" s="409" t="s">
        <v>447</v>
      </c>
      <c r="H1061" s="409" t="s">
        <v>2717</v>
      </c>
      <c r="I1061" s="409" t="s">
        <v>2718</v>
      </c>
      <c r="J1061" s="409" t="s">
        <v>1283</v>
      </c>
      <c r="K1061" s="409" t="s">
        <v>2719</v>
      </c>
      <c r="L1061" s="411">
        <v>65.330000000000013</v>
      </c>
      <c r="M1061" s="411">
        <v>5</v>
      </c>
      <c r="N1061" s="412">
        <v>326.65000000000003</v>
      </c>
    </row>
    <row r="1062" spans="1:14" ht="14.4" customHeight="1" x14ac:dyDescent="0.3">
      <c r="A1062" s="407" t="s">
        <v>2557</v>
      </c>
      <c r="B1062" s="408" t="s">
        <v>3465</v>
      </c>
      <c r="C1062" s="409" t="s">
        <v>2558</v>
      </c>
      <c r="D1062" s="410" t="s">
        <v>3485</v>
      </c>
      <c r="E1062" s="409" t="s">
        <v>446</v>
      </c>
      <c r="F1062" s="410" t="s">
        <v>3502</v>
      </c>
      <c r="G1062" s="409" t="s">
        <v>447</v>
      </c>
      <c r="H1062" s="409" t="s">
        <v>2720</v>
      </c>
      <c r="I1062" s="409" t="s">
        <v>2721</v>
      </c>
      <c r="J1062" s="409" t="s">
        <v>2722</v>
      </c>
      <c r="K1062" s="409"/>
      <c r="L1062" s="411">
        <v>150.10500000000005</v>
      </c>
      <c r="M1062" s="411">
        <v>2</v>
      </c>
      <c r="N1062" s="412">
        <v>300.21000000000009</v>
      </c>
    </row>
    <row r="1063" spans="1:14" ht="14.4" customHeight="1" x14ac:dyDescent="0.3">
      <c r="A1063" s="407" t="s">
        <v>2557</v>
      </c>
      <c r="B1063" s="408" t="s">
        <v>3465</v>
      </c>
      <c r="C1063" s="409" t="s">
        <v>2558</v>
      </c>
      <c r="D1063" s="410" t="s">
        <v>3485</v>
      </c>
      <c r="E1063" s="409" t="s">
        <v>446</v>
      </c>
      <c r="F1063" s="410" t="s">
        <v>3502</v>
      </c>
      <c r="G1063" s="409" t="s">
        <v>447</v>
      </c>
      <c r="H1063" s="409" t="s">
        <v>510</v>
      </c>
      <c r="I1063" s="409" t="s">
        <v>134</v>
      </c>
      <c r="J1063" s="409" t="s">
        <v>511</v>
      </c>
      <c r="K1063" s="409"/>
      <c r="L1063" s="411">
        <v>98.998726978914959</v>
      </c>
      <c r="M1063" s="411">
        <v>16</v>
      </c>
      <c r="N1063" s="412">
        <v>1583.9796316626393</v>
      </c>
    </row>
    <row r="1064" spans="1:14" ht="14.4" customHeight="1" x14ac:dyDescent="0.3">
      <c r="A1064" s="407" t="s">
        <v>2557</v>
      </c>
      <c r="B1064" s="408" t="s">
        <v>3465</v>
      </c>
      <c r="C1064" s="409" t="s">
        <v>2558</v>
      </c>
      <c r="D1064" s="410" t="s">
        <v>3485</v>
      </c>
      <c r="E1064" s="409" t="s">
        <v>446</v>
      </c>
      <c r="F1064" s="410" t="s">
        <v>3502</v>
      </c>
      <c r="G1064" s="409" t="s">
        <v>447</v>
      </c>
      <c r="H1064" s="409" t="s">
        <v>2113</v>
      </c>
      <c r="I1064" s="409" t="s">
        <v>2114</v>
      </c>
      <c r="J1064" s="409" t="s">
        <v>2115</v>
      </c>
      <c r="K1064" s="409" t="s">
        <v>2116</v>
      </c>
      <c r="L1064" s="411">
        <v>289.71428571428572</v>
      </c>
      <c r="M1064" s="411">
        <v>7</v>
      </c>
      <c r="N1064" s="412">
        <v>2028</v>
      </c>
    </row>
    <row r="1065" spans="1:14" ht="14.4" customHeight="1" x14ac:dyDescent="0.3">
      <c r="A1065" s="407" t="s">
        <v>2557</v>
      </c>
      <c r="B1065" s="408" t="s">
        <v>3465</v>
      </c>
      <c r="C1065" s="409" t="s">
        <v>2558</v>
      </c>
      <c r="D1065" s="410" t="s">
        <v>3485</v>
      </c>
      <c r="E1065" s="409" t="s">
        <v>446</v>
      </c>
      <c r="F1065" s="410" t="s">
        <v>3502</v>
      </c>
      <c r="G1065" s="409" t="s">
        <v>447</v>
      </c>
      <c r="H1065" s="409" t="s">
        <v>2497</v>
      </c>
      <c r="I1065" s="409" t="s">
        <v>2498</v>
      </c>
      <c r="J1065" s="409" t="s">
        <v>2499</v>
      </c>
      <c r="K1065" s="409" t="s">
        <v>2500</v>
      </c>
      <c r="L1065" s="411">
        <v>186.42199089637808</v>
      </c>
      <c r="M1065" s="411">
        <v>35</v>
      </c>
      <c r="N1065" s="412">
        <v>6524.7696813732327</v>
      </c>
    </row>
    <row r="1066" spans="1:14" ht="14.4" customHeight="1" x14ac:dyDescent="0.3">
      <c r="A1066" s="407" t="s">
        <v>2557</v>
      </c>
      <c r="B1066" s="408" t="s">
        <v>3465</v>
      </c>
      <c r="C1066" s="409" t="s">
        <v>2558</v>
      </c>
      <c r="D1066" s="410" t="s">
        <v>3485</v>
      </c>
      <c r="E1066" s="409" t="s">
        <v>446</v>
      </c>
      <c r="F1066" s="410" t="s">
        <v>3502</v>
      </c>
      <c r="G1066" s="409" t="s">
        <v>447</v>
      </c>
      <c r="H1066" s="409" t="s">
        <v>1297</v>
      </c>
      <c r="I1066" s="409" t="s">
        <v>1298</v>
      </c>
      <c r="J1066" s="409" t="s">
        <v>1299</v>
      </c>
      <c r="K1066" s="409" t="s">
        <v>1300</v>
      </c>
      <c r="L1066" s="411">
        <v>1339.5357922095852</v>
      </c>
      <c r="M1066" s="411">
        <v>3</v>
      </c>
      <c r="N1066" s="412">
        <v>4018.6073766287554</v>
      </c>
    </row>
    <row r="1067" spans="1:14" ht="14.4" customHeight="1" x14ac:dyDescent="0.3">
      <c r="A1067" s="407" t="s">
        <v>2557</v>
      </c>
      <c r="B1067" s="408" t="s">
        <v>3465</v>
      </c>
      <c r="C1067" s="409" t="s">
        <v>2558</v>
      </c>
      <c r="D1067" s="410" t="s">
        <v>3485</v>
      </c>
      <c r="E1067" s="409" t="s">
        <v>446</v>
      </c>
      <c r="F1067" s="410" t="s">
        <v>3502</v>
      </c>
      <c r="G1067" s="409" t="s">
        <v>447</v>
      </c>
      <c r="H1067" s="409" t="s">
        <v>454</v>
      </c>
      <c r="I1067" s="409" t="s">
        <v>134</v>
      </c>
      <c r="J1067" s="409" t="s">
        <v>455</v>
      </c>
      <c r="K1067" s="409"/>
      <c r="L1067" s="411">
        <v>486.42034702777585</v>
      </c>
      <c r="M1067" s="411">
        <v>38</v>
      </c>
      <c r="N1067" s="412">
        <v>18483.973187055482</v>
      </c>
    </row>
    <row r="1068" spans="1:14" ht="14.4" customHeight="1" x14ac:dyDescent="0.3">
      <c r="A1068" s="407" t="s">
        <v>2557</v>
      </c>
      <c r="B1068" s="408" t="s">
        <v>3465</v>
      </c>
      <c r="C1068" s="409" t="s">
        <v>2558</v>
      </c>
      <c r="D1068" s="410" t="s">
        <v>3485</v>
      </c>
      <c r="E1068" s="409" t="s">
        <v>446</v>
      </c>
      <c r="F1068" s="410" t="s">
        <v>3502</v>
      </c>
      <c r="G1068" s="409" t="s">
        <v>447</v>
      </c>
      <c r="H1068" s="409" t="s">
        <v>2121</v>
      </c>
      <c r="I1068" s="409" t="s">
        <v>2122</v>
      </c>
      <c r="J1068" s="409" t="s">
        <v>2123</v>
      </c>
      <c r="K1068" s="409" t="s">
        <v>2124</v>
      </c>
      <c r="L1068" s="411">
        <v>56.74919325647916</v>
      </c>
      <c r="M1068" s="411">
        <v>11</v>
      </c>
      <c r="N1068" s="412">
        <v>624.24112582127077</v>
      </c>
    </row>
    <row r="1069" spans="1:14" ht="14.4" customHeight="1" x14ac:dyDescent="0.3">
      <c r="A1069" s="407" t="s">
        <v>2557</v>
      </c>
      <c r="B1069" s="408" t="s">
        <v>3465</v>
      </c>
      <c r="C1069" s="409" t="s">
        <v>2558</v>
      </c>
      <c r="D1069" s="410" t="s">
        <v>3485</v>
      </c>
      <c r="E1069" s="409" t="s">
        <v>446</v>
      </c>
      <c r="F1069" s="410" t="s">
        <v>3502</v>
      </c>
      <c r="G1069" s="409" t="s">
        <v>447</v>
      </c>
      <c r="H1069" s="409" t="s">
        <v>2723</v>
      </c>
      <c r="I1069" s="409" t="s">
        <v>2724</v>
      </c>
      <c r="J1069" s="409" t="s">
        <v>768</v>
      </c>
      <c r="K1069" s="409" t="s">
        <v>2725</v>
      </c>
      <c r="L1069" s="411">
        <v>93.063151755371521</v>
      </c>
      <c r="M1069" s="411">
        <v>185</v>
      </c>
      <c r="N1069" s="412">
        <v>17216.683074743731</v>
      </c>
    </row>
    <row r="1070" spans="1:14" ht="14.4" customHeight="1" x14ac:dyDescent="0.3">
      <c r="A1070" s="407" t="s">
        <v>2557</v>
      </c>
      <c r="B1070" s="408" t="s">
        <v>3465</v>
      </c>
      <c r="C1070" s="409" t="s">
        <v>2558</v>
      </c>
      <c r="D1070" s="410" t="s">
        <v>3485</v>
      </c>
      <c r="E1070" s="409" t="s">
        <v>446</v>
      </c>
      <c r="F1070" s="410" t="s">
        <v>3502</v>
      </c>
      <c r="G1070" s="409" t="s">
        <v>447</v>
      </c>
      <c r="H1070" s="409" t="s">
        <v>518</v>
      </c>
      <c r="I1070" s="409" t="s">
        <v>519</v>
      </c>
      <c r="J1070" s="409" t="s">
        <v>520</v>
      </c>
      <c r="K1070" s="409" t="s">
        <v>521</v>
      </c>
      <c r="L1070" s="411">
        <v>103.98566319384058</v>
      </c>
      <c r="M1070" s="411">
        <v>349</v>
      </c>
      <c r="N1070" s="412">
        <v>36290.996454650362</v>
      </c>
    </row>
    <row r="1071" spans="1:14" ht="14.4" customHeight="1" x14ac:dyDescent="0.3">
      <c r="A1071" s="407" t="s">
        <v>2557</v>
      </c>
      <c r="B1071" s="408" t="s">
        <v>3465</v>
      </c>
      <c r="C1071" s="409" t="s">
        <v>2558</v>
      </c>
      <c r="D1071" s="410" t="s">
        <v>3485</v>
      </c>
      <c r="E1071" s="409" t="s">
        <v>446</v>
      </c>
      <c r="F1071" s="410" t="s">
        <v>3502</v>
      </c>
      <c r="G1071" s="409" t="s">
        <v>447</v>
      </c>
      <c r="H1071" s="409" t="s">
        <v>2726</v>
      </c>
      <c r="I1071" s="409" t="s">
        <v>2726</v>
      </c>
      <c r="J1071" s="409" t="s">
        <v>2727</v>
      </c>
      <c r="K1071" s="409" t="s">
        <v>2728</v>
      </c>
      <c r="L1071" s="411">
        <v>75.585400000000007</v>
      </c>
      <c r="M1071" s="411">
        <v>5</v>
      </c>
      <c r="N1071" s="412">
        <v>377.92700000000002</v>
      </c>
    </row>
    <row r="1072" spans="1:14" ht="14.4" customHeight="1" x14ac:dyDescent="0.3">
      <c r="A1072" s="407" t="s">
        <v>2557</v>
      </c>
      <c r="B1072" s="408" t="s">
        <v>3465</v>
      </c>
      <c r="C1072" s="409" t="s">
        <v>2558</v>
      </c>
      <c r="D1072" s="410" t="s">
        <v>3485</v>
      </c>
      <c r="E1072" s="409" t="s">
        <v>446</v>
      </c>
      <c r="F1072" s="410" t="s">
        <v>3502</v>
      </c>
      <c r="G1072" s="409" t="s">
        <v>447</v>
      </c>
      <c r="H1072" s="409" t="s">
        <v>2729</v>
      </c>
      <c r="I1072" s="409" t="s">
        <v>2730</v>
      </c>
      <c r="J1072" s="409" t="s">
        <v>2731</v>
      </c>
      <c r="K1072" s="409" t="s">
        <v>2732</v>
      </c>
      <c r="L1072" s="411">
        <v>1003.0175441648261</v>
      </c>
      <c r="M1072" s="411">
        <v>1</v>
      </c>
      <c r="N1072" s="412">
        <v>1003.0175441648261</v>
      </c>
    </row>
    <row r="1073" spans="1:14" ht="14.4" customHeight="1" x14ac:dyDescent="0.3">
      <c r="A1073" s="407" t="s">
        <v>2557</v>
      </c>
      <c r="B1073" s="408" t="s">
        <v>3465</v>
      </c>
      <c r="C1073" s="409" t="s">
        <v>2558</v>
      </c>
      <c r="D1073" s="410" t="s">
        <v>3485</v>
      </c>
      <c r="E1073" s="409" t="s">
        <v>446</v>
      </c>
      <c r="F1073" s="410" t="s">
        <v>3502</v>
      </c>
      <c r="G1073" s="409" t="s">
        <v>447</v>
      </c>
      <c r="H1073" s="409" t="s">
        <v>2128</v>
      </c>
      <c r="I1073" s="409" t="s">
        <v>2129</v>
      </c>
      <c r="J1073" s="409" t="s">
        <v>2130</v>
      </c>
      <c r="K1073" s="409" t="s">
        <v>2131</v>
      </c>
      <c r="L1073" s="411">
        <v>3622.0547619559925</v>
      </c>
      <c r="M1073" s="411">
        <v>3</v>
      </c>
      <c r="N1073" s="412">
        <v>10866.164285867977</v>
      </c>
    </row>
    <row r="1074" spans="1:14" ht="14.4" customHeight="1" x14ac:dyDescent="0.3">
      <c r="A1074" s="407" t="s">
        <v>2557</v>
      </c>
      <c r="B1074" s="408" t="s">
        <v>3465</v>
      </c>
      <c r="C1074" s="409" t="s">
        <v>2558</v>
      </c>
      <c r="D1074" s="410" t="s">
        <v>3485</v>
      </c>
      <c r="E1074" s="409" t="s">
        <v>446</v>
      </c>
      <c r="F1074" s="410" t="s">
        <v>3502</v>
      </c>
      <c r="G1074" s="409" t="s">
        <v>447</v>
      </c>
      <c r="H1074" s="409" t="s">
        <v>2733</v>
      </c>
      <c r="I1074" s="409" t="s">
        <v>2734</v>
      </c>
      <c r="J1074" s="409" t="s">
        <v>2735</v>
      </c>
      <c r="K1074" s="409" t="s">
        <v>1419</v>
      </c>
      <c r="L1074" s="411">
        <v>47.770000000000017</v>
      </c>
      <c r="M1074" s="411">
        <v>5</v>
      </c>
      <c r="N1074" s="412">
        <v>238.85000000000008</v>
      </c>
    </row>
    <row r="1075" spans="1:14" ht="14.4" customHeight="1" x14ac:dyDescent="0.3">
      <c r="A1075" s="407" t="s">
        <v>2557</v>
      </c>
      <c r="B1075" s="408" t="s">
        <v>3465</v>
      </c>
      <c r="C1075" s="409" t="s">
        <v>2558</v>
      </c>
      <c r="D1075" s="410" t="s">
        <v>3485</v>
      </c>
      <c r="E1075" s="409" t="s">
        <v>446</v>
      </c>
      <c r="F1075" s="410" t="s">
        <v>3502</v>
      </c>
      <c r="G1075" s="409" t="s">
        <v>447</v>
      </c>
      <c r="H1075" s="409" t="s">
        <v>2136</v>
      </c>
      <c r="I1075" s="409" t="s">
        <v>2137</v>
      </c>
      <c r="J1075" s="409" t="s">
        <v>2138</v>
      </c>
      <c r="K1075" s="409" t="s">
        <v>2139</v>
      </c>
      <c r="L1075" s="411">
        <v>53.459999999999994</v>
      </c>
      <c r="M1075" s="411">
        <v>14</v>
      </c>
      <c r="N1075" s="412">
        <v>748.43999999999994</v>
      </c>
    </row>
    <row r="1076" spans="1:14" ht="14.4" customHeight="1" x14ac:dyDescent="0.3">
      <c r="A1076" s="407" t="s">
        <v>2557</v>
      </c>
      <c r="B1076" s="408" t="s">
        <v>3465</v>
      </c>
      <c r="C1076" s="409" t="s">
        <v>2558</v>
      </c>
      <c r="D1076" s="410" t="s">
        <v>3485</v>
      </c>
      <c r="E1076" s="409" t="s">
        <v>446</v>
      </c>
      <c r="F1076" s="410" t="s">
        <v>3502</v>
      </c>
      <c r="G1076" s="409" t="s">
        <v>447</v>
      </c>
      <c r="H1076" s="409" t="s">
        <v>1308</v>
      </c>
      <c r="I1076" s="409" t="s">
        <v>1308</v>
      </c>
      <c r="J1076" s="409" t="s">
        <v>1309</v>
      </c>
      <c r="K1076" s="409" t="s">
        <v>1310</v>
      </c>
      <c r="L1076" s="411">
        <v>1032.47</v>
      </c>
      <c r="M1076" s="411">
        <v>1</v>
      </c>
      <c r="N1076" s="412">
        <v>1032.47</v>
      </c>
    </row>
    <row r="1077" spans="1:14" ht="14.4" customHeight="1" x14ac:dyDescent="0.3">
      <c r="A1077" s="407" t="s">
        <v>2557</v>
      </c>
      <c r="B1077" s="408" t="s">
        <v>3465</v>
      </c>
      <c r="C1077" s="409" t="s">
        <v>2558</v>
      </c>
      <c r="D1077" s="410" t="s">
        <v>3485</v>
      </c>
      <c r="E1077" s="409" t="s">
        <v>446</v>
      </c>
      <c r="F1077" s="410" t="s">
        <v>3502</v>
      </c>
      <c r="G1077" s="409" t="s">
        <v>447</v>
      </c>
      <c r="H1077" s="409" t="s">
        <v>2140</v>
      </c>
      <c r="I1077" s="409" t="s">
        <v>2141</v>
      </c>
      <c r="J1077" s="409" t="s">
        <v>2142</v>
      </c>
      <c r="K1077" s="409" t="s">
        <v>2143</v>
      </c>
      <c r="L1077" s="411">
        <v>106.73</v>
      </c>
      <c r="M1077" s="411">
        <v>25</v>
      </c>
      <c r="N1077" s="412">
        <v>2668.25</v>
      </c>
    </row>
    <row r="1078" spans="1:14" ht="14.4" customHeight="1" x14ac:dyDescent="0.3">
      <c r="A1078" s="407" t="s">
        <v>2557</v>
      </c>
      <c r="B1078" s="408" t="s">
        <v>3465</v>
      </c>
      <c r="C1078" s="409" t="s">
        <v>2558</v>
      </c>
      <c r="D1078" s="410" t="s">
        <v>3485</v>
      </c>
      <c r="E1078" s="409" t="s">
        <v>446</v>
      </c>
      <c r="F1078" s="410" t="s">
        <v>3502</v>
      </c>
      <c r="G1078" s="409" t="s">
        <v>447</v>
      </c>
      <c r="H1078" s="409" t="s">
        <v>2736</v>
      </c>
      <c r="I1078" s="409" t="s">
        <v>2737</v>
      </c>
      <c r="J1078" s="409" t="s">
        <v>2738</v>
      </c>
      <c r="K1078" s="409" t="s">
        <v>2739</v>
      </c>
      <c r="L1078" s="411">
        <v>101.67000000000003</v>
      </c>
      <c r="M1078" s="411">
        <v>1</v>
      </c>
      <c r="N1078" s="412">
        <v>101.67000000000003</v>
      </c>
    </row>
    <row r="1079" spans="1:14" ht="14.4" customHeight="1" x14ac:dyDescent="0.3">
      <c r="A1079" s="407" t="s">
        <v>2557</v>
      </c>
      <c r="B1079" s="408" t="s">
        <v>3465</v>
      </c>
      <c r="C1079" s="409" t="s">
        <v>2558</v>
      </c>
      <c r="D1079" s="410" t="s">
        <v>3485</v>
      </c>
      <c r="E1079" s="409" t="s">
        <v>446</v>
      </c>
      <c r="F1079" s="410" t="s">
        <v>3502</v>
      </c>
      <c r="G1079" s="409" t="s">
        <v>447</v>
      </c>
      <c r="H1079" s="409" t="s">
        <v>2740</v>
      </c>
      <c r="I1079" s="409" t="s">
        <v>2741</v>
      </c>
      <c r="J1079" s="409" t="s">
        <v>838</v>
      </c>
      <c r="K1079" s="409" t="s">
        <v>2742</v>
      </c>
      <c r="L1079" s="411">
        <v>692.42499999999995</v>
      </c>
      <c r="M1079" s="411">
        <v>2</v>
      </c>
      <c r="N1079" s="412">
        <v>1384.85</v>
      </c>
    </row>
    <row r="1080" spans="1:14" ht="14.4" customHeight="1" x14ac:dyDescent="0.3">
      <c r="A1080" s="407" t="s">
        <v>2557</v>
      </c>
      <c r="B1080" s="408" t="s">
        <v>3465</v>
      </c>
      <c r="C1080" s="409" t="s">
        <v>2558</v>
      </c>
      <c r="D1080" s="410" t="s">
        <v>3485</v>
      </c>
      <c r="E1080" s="409" t="s">
        <v>446</v>
      </c>
      <c r="F1080" s="410" t="s">
        <v>3502</v>
      </c>
      <c r="G1080" s="409" t="s">
        <v>447</v>
      </c>
      <c r="H1080" s="409" t="s">
        <v>2743</v>
      </c>
      <c r="I1080" s="409" t="s">
        <v>2744</v>
      </c>
      <c r="J1080" s="409" t="s">
        <v>2745</v>
      </c>
      <c r="K1080" s="409" t="s">
        <v>2746</v>
      </c>
      <c r="L1080" s="411">
        <v>40.560000215193327</v>
      </c>
      <c r="M1080" s="411">
        <v>7</v>
      </c>
      <c r="N1080" s="412">
        <v>283.92000150635329</v>
      </c>
    </row>
    <row r="1081" spans="1:14" ht="14.4" customHeight="1" x14ac:dyDescent="0.3">
      <c r="A1081" s="407" t="s">
        <v>2557</v>
      </c>
      <c r="B1081" s="408" t="s">
        <v>3465</v>
      </c>
      <c r="C1081" s="409" t="s">
        <v>2558</v>
      </c>
      <c r="D1081" s="410" t="s">
        <v>3485</v>
      </c>
      <c r="E1081" s="409" t="s">
        <v>446</v>
      </c>
      <c r="F1081" s="410" t="s">
        <v>3502</v>
      </c>
      <c r="G1081" s="409" t="s">
        <v>447</v>
      </c>
      <c r="H1081" s="409" t="s">
        <v>2747</v>
      </c>
      <c r="I1081" s="409" t="s">
        <v>134</v>
      </c>
      <c r="J1081" s="409" t="s">
        <v>2748</v>
      </c>
      <c r="K1081" s="409"/>
      <c r="L1081" s="411">
        <v>145.267353879761</v>
      </c>
      <c r="M1081" s="411">
        <v>57</v>
      </c>
      <c r="N1081" s="412">
        <v>8280.239171146377</v>
      </c>
    </row>
    <row r="1082" spans="1:14" ht="14.4" customHeight="1" x14ac:dyDescent="0.3">
      <c r="A1082" s="407" t="s">
        <v>2557</v>
      </c>
      <c r="B1082" s="408" t="s">
        <v>3465</v>
      </c>
      <c r="C1082" s="409" t="s">
        <v>2558</v>
      </c>
      <c r="D1082" s="410" t="s">
        <v>3485</v>
      </c>
      <c r="E1082" s="409" t="s">
        <v>446</v>
      </c>
      <c r="F1082" s="410" t="s">
        <v>3502</v>
      </c>
      <c r="G1082" s="409" t="s">
        <v>447</v>
      </c>
      <c r="H1082" s="409" t="s">
        <v>1319</v>
      </c>
      <c r="I1082" s="409" t="s">
        <v>134</v>
      </c>
      <c r="J1082" s="409" t="s">
        <v>1320</v>
      </c>
      <c r="K1082" s="409"/>
      <c r="L1082" s="411">
        <v>78.68699451761232</v>
      </c>
      <c r="M1082" s="411">
        <v>23</v>
      </c>
      <c r="N1082" s="412">
        <v>1809.8008739050833</v>
      </c>
    </row>
    <row r="1083" spans="1:14" ht="14.4" customHeight="1" x14ac:dyDescent="0.3">
      <c r="A1083" s="407" t="s">
        <v>2557</v>
      </c>
      <c r="B1083" s="408" t="s">
        <v>3465</v>
      </c>
      <c r="C1083" s="409" t="s">
        <v>2558</v>
      </c>
      <c r="D1083" s="410" t="s">
        <v>3485</v>
      </c>
      <c r="E1083" s="409" t="s">
        <v>446</v>
      </c>
      <c r="F1083" s="410" t="s">
        <v>3502</v>
      </c>
      <c r="G1083" s="409" t="s">
        <v>447</v>
      </c>
      <c r="H1083" s="409" t="s">
        <v>2144</v>
      </c>
      <c r="I1083" s="409" t="s">
        <v>134</v>
      </c>
      <c r="J1083" s="409" t="s">
        <v>2145</v>
      </c>
      <c r="K1083" s="409"/>
      <c r="L1083" s="411">
        <v>216.84002940829839</v>
      </c>
      <c r="M1083" s="411">
        <v>2</v>
      </c>
      <c r="N1083" s="412">
        <v>433.68005881659678</v>
      </c>
    </row>
    <row r="1084" spans="1:14" ht="14.4" customHeight="1" x14ac:dyDescent="0.3">
      <c r="A1084" s="407" t="s">
        <v>2557</v>
      </c>
      <c r="B1084" s="408" t="s">
        <v>3465</v>
      </c>
      <c r="C1084" s="409" t="s">
        <v>2558</v>
      </c>
      <c r="D1084" s="410" t="s">
        <v>3485</v>
      </c>
      <c r="E1084" s="409" t="s">
        <v>446</v>
      </c>
      <c r="F1084" s="410" t="s">
        <v>3502</v>
      </c>
      <c r="G1084" s="409" t="s">
        <v>447</v>
      </c>
      <c r="H1084" s="409" t="s">
        <v>2146</v>
      </c>
      <c r="I1084" s="409" t="s">
        <v>134</v>
      </c>
      <c r="J1084" s="409" t="s">
        <v>2147</v>
      </c>
      <c r="K1084" s="409"/>
      <c r="L1084" s="411">
        <v>216.84</v>
      </c>
      <c r="M1084" s="411">
        <v>4</v>
      </c>
      <c r="N1084" s="412">
        <v>867.36</v>
      </c>
    </row>
    <row r="1085" spans="1:14" ht="14.4" customHeight="1" x14ac:dyDescent="0.3">
      <c r="A1085" s="407" t="s">
        <v>2557</v>
      </c>
      <c r="B1085" s="408" t="s">
        <v>3465</v>
      </c>
      <c r="C1085" s="409" t="s">
        <v>2558</v>
      </c>
      <c r="D1085" s="410" t="s">
        <v>3485</v>
      </c>
      <c r="E1085" s="409" t="s">
        <v>446</v>
      </c>
      <c r="F1085" s="410" t="s">
        <v>3502</v>
      </c>
      <c r="G1085" s="409" t="s">
        <v>447</v>
      </c>
      <c r="H1085" s="409" t="s">
        <v>2749</v>
      </c>
      <c r="I1085" s="409" t="s">
        <v>134</v>
      </c>
      <c r="J1085" s="409" t="s">
        <v>2750</v>
      </c>
      <c r="K1085" s="409"/>
      <c r="L1085" s="411">
        <v>133.21999999999997</v>
      </c>
      <c r="M1085" s="411">
        <v>4</v>
      </c>
      <c r="N1085" s="412">
        <v>532.87999999999988</v>
      </c>
    </row>
    <row r="1086" spans="1:14" ht="14.4" customHeight="1" x14ac:dyDescent="0.3">
      <c r="A1086" s="407" t="s">
        <v>2557</v>
      </c>
      <c r="B1086" s="408" t="s">
        <v>3465</v>
      </c>
      <c r="C1086" s="409" t="s">
        <v>2558</v>
      </c>
      <c r="D1086" s="410" t="s">
        <v>3485</v>
      </c>
      <c r="E1086" s="409" t="s">
        <v>446</v>
      </c>
      <c r="F1086" s="410" t="s">
        <v>3502</v>
      </c>
      <c r="G1086" s="409" t="s">
        <v>447</v>
      </c>
      <c r="H1086" s="409" t="s">
        <v>2751</v>
      </c>
      <c r="I1086" s="409" t="s">
        <v>2752</v>
      </c>
      <c r="J1086" s="409" t="s">
        <v>1491</v>
      </c>
      <c r="K1086" s="409" t="s">
        <v>1492</v>
      </c>
      <c r="L1086" s="411">
        <v>193.56</v>
      </c>
      <c r="M1086" s="411">
        <v>1</v>
      </c>
      <c r="N1086" s="412">
        <v>193.56</v>
      </c>
    </row>
    <row r="1087" spans="1:14" ht="14.4" customHeight="1" x14ac:dyDescent="0.3">
      <c r="A1087" s="407" t="s">
        <v>2557</v>
      </c>
      <c r="B1087" s="408" t="s">
        <v>3465</v>
      </c>
      <c r="C1087" s="409" t="s">
        <v>2558</v>
      </c>
      <c r="D1087" s="410" t="s">
        <v>3485</v>
      </c>
      <c r="E1087" s="409" t="s">
        <v>446</v>
      </c>
      <c r="F1087" s="410" t="s">
        <v>3502</v>
      </c>
      <c r="G1087" s="409" t="s">
        <v>447</v>
      </c>
      <c r="H1087" s="409" t="s">
        <v>2753</v>
      </c>
      <c r="I1087" s="409" t="s">
        <v>2754</v>
      </c>
      <c r="J1087" s="409" t="s">
        <v>2755</v>
      </c>
      <c r="K1087" s="409" t="s">
        <v>1854</v>
      </c>
      <c r="L1087" s="411">
        <v>46.429905596856244</v>
      </c>
      <c r="M1087" s="411">
        <v>4</v>
      </c>
      <c r="N1087" s="412">
        <v>185.71962238742498</v>
      </c>
    </row>
    <row r="1088" spans="1:14" ht="14.4" customHeight="1" x14ac:dyDescent="0.3">
      <c r="A1088" s="407" t="s">
        <v>2557</v>
      </c>
      <c r="B1088" s="408" t="s">
        <v>3465</v>
      </c>
      <c r="C1088" s="409" t="s">
        <v>2558</v>
      </c>
      <c r="D1088" s="410" t="s">
        <v>3485</v>
      </c>
      <c r="E1088" s="409" t="s">
        <v>446</v>
      </c>
      <c r="F1088" s="410" t="s">
        <v>3502</v>
      </c>
      <c r="G1088" s="409" t="s">
        <v>447</v>
      </c>
      <c r="H1088" s="409" t="s">
        <v>2756</v>
      </c>
      <c r="I1088" s="409" t="s">
        <v>2757</v>
      </c>
      <c r="J1088" s="409" t="s">
        <v>2758</v>
      </c>
      <c r="K1088" s="409" t="s">
        <v>2759</v>
      </c>
      <c r="L1088" s="411">
        <v>42.87</v>
      </c>
      <c r="M1088" s="411">
        <v>1</v>
      </c>
      <c r="N1088" s="412">
        <v>42.87</v>
      </c>
    </row>
    <row r="1089" spans="1:14" ht="14.4" customHeight="1" x14ac:dyDescent="0.3">
      <c r="A1089" s="407" t="s">
        <v>2557</v>
      </c>
      <c r="B1089" s="408" t="s">
        <v>3465</v>
      </c>
      <c r="C1089" s="409" t="s">
        <v>2558</v>
      </c>
      <c r="D1089" s="410" t="s">
        <v>3485</v>
      </c>
      <c r="E1089" s="409" t="s">
        <v>446</v>
      </c>
      <c r="F1089" s="410" t="s">
        <v>3502</v>
      </c>
      <c r="G1089" s="409" t="s">
        <v>447</v>
      </c>
      <c r="H1089" s="409" t="s">
        <v>2760</v>
      </c>
      <c r="I1089" s="409" t="s">
        <v>2761</v>
      </c>
      <c r="J1089" s="409" t="s">
        <v>2762</v>
      </c>
      <c r="K1089" s="409" t="s">
        <v>2763</v>
      </c>
      <c r="L1089" s="411">
        <v>0</v>
      </c>
      <c r="M1089" s="411">
        <v>0</v>
      </c>
      <c r="N1089" s="412">
        <v>0</v>
      </c>
    </row>
    <row r="1090" spans="1:14" ht="14.4" customHeight="1" x14ac:dyDescent="0.3">
      <c r="A1090" s="407" t="s">
        <v>2557</v>
      </c>
      <c r="B1090" s="408" t="s">
        <v>3465</v>
      </c>
      <c r="C1090" s="409" t="s">
        <v>2558</v>
      </c>
      <c r="D1090" s="410" t="s">
        <v>3485</v>
      </c>
      <c r="E1090" s="409" t="s">
        <v>446</v>
      </c>
      <c r="F1090" s="410" t="s">
        <v>3502</v>
      </c>
      <c r="G1090" s="409" t="s">
        <v>447</v>
      </c>
      <c r="H1090" s="409" t="s">
        <v>1324</v>
      </c>
      <c r="I1090" s="409" t="s">
        <v>1325</v>
      </c>
      <c r="J1090" s="409" t="s">
        <v>1326</v>
      </c>
      <c r="K1090" s="409" t="s">
        <v>1327</v>
      </c>
      <c r="L1090" s="411">
        <v>112.61159504870281</v>
      </c>
      <c r="M1090" s="411">
        <v>273</v>
      </c>
      <c r="N1090" s="412">
        <v>30742.965448295869</v>
      </c>
    </row>
    <row r="1091" spans="1:14" ht="14.4" customHeight="1" x14ac:dyDescent="0.3">
      <c r="A1091" s="407" t="s">
        <v>2557</v>
      </c>
      <c r="B1091" s="408" t="s">
        <v>3465</v>
      </c>
      <c r="C1091" s="409" t="s">
        <v>2558</v>
      </c>
      <c r="D1091" s="410" t="s">
        <v>3485</v>
      </c>
      <c r="E1091" s="409" t="s">
        <v>446</v>
      </c>
      <c r="F1091" s="410" t="s">
        <v>3502</v>
      </c>
      <c r="G1091" s="409" t="s">
        <v>447</v>
      </c>
      <c r="H1091" s="409" t="s">
        <v>2148</v>
      </c>
      <c r="I1091" s="409" t="s">
        <v>2149</v>
      </c>
      <c r="J1091" s="409" t="s">
        <v>2150</v>
      </c>
      <c r="K1091" s="409" t="s">
        <v>2151</v>
      </c>
      <c r="L1091" s="411">
        <v>364.27256134016056</v>
      </c>
      <c r="M1091" s="411">
        <v>19</v>
      </c>
      <c r="N1091" s="412">
        <v>6921.1786654630505</v>
      </c>
    </row>
    <row r="1092" spans="1:14" ht="14.4" customHeight="1" x14ac:dyDescent="0.3">
      <c r="A1092" s="407" t="s">
        <v>2557</v>
      </c>
      <c r="B1092" s="408" t="s">
        <v>3465</v>
      </c>
      <c r="C1092" s="409" t="s">
        <v>2558</v>
      </c>
      <c r="D1092" s="410" t="s">
        <v>3485</v>
      </c>
      <c r="E1092" s="409" t="s">
        <v>446</v>
      </c>
      <c r="F1092" s="410" t="s">
        <v>3502</v>
      </c>
      <c r="G1092" s="409" t="s">
        <v>447</v>
      </c>
      <c r="H1092" s="409" t="s">
        <v>2764</v>
      </c>
      <c r="I1092" s="409" t="s">
        <v>2765</v>
      </c>
      <c r="J1092" s="409" t="s">
        <v>2766</v>
      </c>
      <c r="K1092" s="409" t="s">
        <v>2767</v>
      </c>
      <c r="L1092" s="411">
        <v>544.17000000000007</v>
      </c>
      <c r="M1092" s="411">
        <v>4</v>
      </c>
      <c r="N1092" s="412">
        <v>2176.6800000000003</v>
      </c>
    </row>
    <row r="1093" spans="1:14" ht="14.4" customHeight="1" x14ac:dyDescent="0.3">
      <c r="A1093" s="407" t="s">
        <v>2557</v>
      </c>
      <c r="B1093" s="408" t="s">
        <v>3465</v>
      </c>
      <c r="C1093" s="409" t="s">
        <v>2558</v>
      </c>
      <c r="D1093" s="410" t="s">
        <v>3485</v>
      </c>
      <c r="E1093" s="409" t="s">
        <v>446</v>
      </c>
      <c r="F1093" s="410" t="s">
        <v>3502</v>
      </c>
      <c r="G1093" s="409" t="s">
        <v>447</v>
      </c>
      <c r="H1093" s="409" t="s">
        <v>2768</v>
      </c>
      <c r="I1093" s="409" t="s">
        <v>2769</v>
      </c>
      <c r="J1093" s="409" t="s">
        <v>2770</v>
      </c>
      <c r="K1093" s="409" t="s">
        <v>2771</v>
      </c>
      <c r="L1093" s="411">
        <v>131.26665523962643</v>
      </c>
      <c r="M1093" s="411">
        <v>8</v>
      </c>
      <c r="N1093" s="412">
        <v>1050.1332419170114</v>
      </c>
    </row>
    <row r="1094" spans="1:14" ht="14.4" customHeight="1" x14ac:dyDescent="0.3">
      <c r="A1094" s="407" t="s">
        <v>2557</v>
      </c>
      <c r="B1094" s="408" t="s">
        <v>3465</v>
      </c>
      <c r="C1094" s="409" t="s">
        <v>2558</v>
      </c>
      <c r="D1094" s="410" t="s">
        <v>3485</v>
      </c>
      <c r="E1094" s="409" t="s">
        <v>446</v>
      </c>
      <c r="F1094" s="410" t="s">
        <v>3502</v>
      </c>
      <c r="G1094" s="409" t="s">
        <v>447</v>
      </c>
      <c r="H1094" s="409" t="s">
        <v>1328</v>
      </c>
      <c r="I1094" s="409" t="s">
        <v>1329</v>
      </c>
      <c r="J1094" s="409" t="s">
        <v>1330</v>
      </c>
      <c r="K1094" s="409" t="s">
        <v>1331</v>
      </c>
      <c r="L1094" s="411">
        <v>436.73999420237703</v>
      </c>
      <c r="M1094" s="411">
        <v>1</v>
      </c>
      <c r="N1094" s="412">
        <v>436.73999420237703</v>
      </c>
    </row>
    <row r="1095" spans="1:14" ht="14.4" customHeight="1" x14ac:dyDescent="0.3">
      <c r="A1095" s="407" t="s">
        <v>2557</v>
      </c>
      <c r="B1095" s="408" t="s">
        <v>3465</v>
      </c>
      <c r="C1095" s="409" t="s">
        <v>2558</v>
      </c>
      <c r="D1095" s="410" t="s">
        <v>3485</v>
      </c>
      <c r="E1095" s="409" t="s">
        <v>446</v>
      </c>
      <c r="F1095" s="410" t="s">
        <v>3502</v>
      </c>
      <c r="G1095" s="409" t="s">
        <v>447</v>
      </c>
      <c r="H1095" s="409" t="s">
        <v>2501</v>
      </c>
      <c r="I1095" s="409" t="s">
        <v>2502</v>
      </c>
      <c r="J1095" s="409" t="s">
        <v>1194</v>
      </c>
      <c r="K1095" s="409" t="s">
        <v>2503</v>
      </c>
      <c r="L1095" s="411">
        <v>326.31999999999994</v>
      </c>
      <c r="M1095" s="411">
        <v>15</v>
      </c>
      <c r="N1095" s="412">
        <v>4894.7999999999993</v>
      </c>
    </row>
    <row r="1096" spans="1:14" ht="14.4" customHeight="1" x14ac:dyDescent="0.3">
      <c r="A1096" s="407" t="s">
        <v>2557</v>
      </c>
      <c r="B1096" s="408" t="s">
        <v>3465</v>
      </c>
      <c r="C1096" s="409" t="s">
        <v>2558</v>
      </c>
      <c r="D1096" s="410" t="s">
        <v>3485</v>
      </c>
      <c r="E1096" s="409" t="s">
        <v>446</v>
      </c>
      <c r="F1096" s="410" t="s">
        <v>3502</v>
      </c>
      <c r="G1096" s="409" t="s">
        <v>447</v>
      </c>
      <c r="H1096" s="409" t="s">
        <v>2772</v>
      </c>
      <c r="I1096" s="409" t="s">
        <v>2773</v>
      </c>
      <c r="J1096" s="409" t="s">
        <v>2774</v>
      </c>
      <c r="K1096" s="409" t="s">
        <v>2775</v>
      </c>
      <c r="L1096" s="411">
        <v>69.95</v>
      </c>
      <c r="M1096" s="411">
        <v>2</v>
      </c>
      <c r="N1096" s="412">
        <v>139.9</v>
      </c>
    </row>
    <row r="1097" spans="1:14" ht="14.4" customHeight="1" x14ac:dyDescent="0.3">
      <c r="A1097" s="407" t="s">
        <v>2557</v>
      </c>
      <c r="B1097" s="408" t="s">
        <v>3465</v>
      </c>
      <c r="C1097" s="409" t="s">
        <v>2558</v>
      </c>
      <c r="D1097" s="410" t="s">
        <v>3485</v>
      </c>
      <c r="E1097" s="409" t="s">
        <v>446</v>
      </c>
      <c r="F1097" s="410" t="s">
        <v>3502</v>
      </c>
      <c r="G1097" s="409" t="s">
        <v>447</v>
      </c>
      <c r="H1097" s="409" t="s">
        <v>2776</v>
      </c>
      <c r="I1097" s="409" t="s">
        <v>2777</v>
      </c>
      <c r="J1097" s="409" t="s">
        <v>2778</v>
      </c>
      <c r="K1097" s="409" t="s">
        <v>2779</v>
      </c>
      <c r="L1097" s="411">
        <v>1011.9327412980738</v>
      </c>
      <c r="M1097" s="411">
        <v>4</v>
      </c>
      <c r="N1097" s="412">
        <v>4047.7309651922951</v>
      </c>
    </row>
    <row r="1098" spans="1:14" ht="14.4" customHeight="1" x14ac:dyDescent="0.3">
      <c r="A1098" s="407" t="s">
        <v>2557</v>
      </c>
      <c r="B1098" s="408" t="s">
        <v>3465</v>
      </c>
      <c r="C1098" s="409" t="s">
        <v>2558</v>
      </c>
      <c r="D1098" s="410" t="s">
        <v>3485</v>
      </c>
      <c r="E1098" s="409" t="s">
        <v>446</v>
      </c>
      <c r="F1098" s="410" t="s">
        <v>3502</v>
      </c>
      <c r="G1098" s="409" t="s">
        <v>447</v>
      </c>
      <c r="H1098" s="409" t="s">
        <v>2780</v>
      </c>
      <c r="I1098" s="409" t="s">
        <v>2781</v>
      </c>
      <c r="J1098" s="409" t="s">
        <v>1334</v>
      </c>
      <c r="K1098" s="409" t="s">
        <v>989</v>
      </c>
      <c r="L1098" s="411">
        <v>53.060857142857138</v>
      </c>
      <c r="M1098" s="411">
        <v>35</v>
      </c>
      <c r="N1098" s="412">
        <v>1857.1299999999999</v>
      </c>
    </row>
    <row r="1099" spans="1:14" ht="14.4" customHeight="1" x14ac:dyDescent="0.3">
      <c r="A1099" s="407" t="s">
        <v>2557</v>
      </c>
      <c r="B1099" s="408" t="s">
        <v>3465</v>
      </c>
      <c r="C1099" s="409" t="s">
        <v>2558</v>
      </c>
      <c r="D1099" s="410" t="s">
        <v>3485</v>
      </c>
      <c r="E1099" s="409" t="s">
        <v>446</v>
      </c>
      <c r="F1099" s="410" t="s">
        <v>3502</v>
      </c>
      <c r="G1099" s="409" t="s">
        <v>447</v>
      </c>
      <c r="H1099" s="409" t="s">
        <v>2782</v>
      </c>
      <c r="I1099" s="409" t="s">
        <v>2782</v>
      </c>
      <c r="J1099" s="409" t="s">
        <v>2783</v>
      </c>
      <c r="K1099" s="409" t="s">
        <v>2784</v>
      </c>
      <c r="L1099" s="411">
        <v>91.999746433831191</v>
      </c>
      <c r="M1099" s="411">
        <v>1</v>
      </c>
      <c r="N1099" s="412">
        <v>91.999746433831191</v>
      </c>
    </row>
    <row r="1100" spans="1:14" ht="14.4" customHeight="1" x14ac:dyDescent="0.3">
      <c r="A1100" s="407" t="s">
        <v>2557</v>
      </c>
      <c r="B1100" s="408" t="s">
        <v>3465</v>
      </c>
      <c r="C1100" s="409" t="s">
        <v>2558</v>
      </c>
      <c r="D1100" s="410" t="s">
        <v>3485</v>
      </c>
      <c r="E1100" s="409" t="s">
        <v>446</v>
      </c>
      <c r="F1100" s="410" t="s">
        <v>3502</v>
      </c>
      <c r="G1100" s="409" t="s">
        <v>447</v>
      </c>
      <c r="H1100" s="409" t="s">
        <v>2161</v>
      </c>
      <c r="I1100" s="409" t="s">
        <v>134</v>
      </c>
      <c r="J1100" s="409" t="s">
        <v>2162</v>
      </c>
      <c r="K1100" s="409" t="s">
        <v>2163</v>
      </c>
      <c r="L1100" s="411">
        <v>177.44699999999997</v>
      </c>
      <c r="M1100" s="411">
        <v>10</v>
      </c>
      <c r="N1100" s="412">
        <v>1774.4699999999998</v>
      </c>
    </row>
    <row r="1101" spans="1:14" ht="14.4" customHeight="1" x14ac:dyDescent="0.3">
      <c r="A1101" s="407" t="s">
        <v>2557</v>
      </c>
      <c r="B1101" s="408" t="s">
        <v>3465</v>
      </c>
      <c r="C1101" s="409" t="s">
        <v>2558</v>
      </c>
      <c r="D1101" s="410" t="s">
        <v>3485</v>
      </c>
      <c r="E1101" s="409" t="s">
        <v>446</v>
      </c>
      <c r="F1101" s="410" t="s">
        <v>3502</v>
      </c>
      <c r="G1101" s="409" t="s">
        <v>447</v>
      </c>
      <c r="H1101" s="409" t="s">
        <v>2785</v>
      </c>
      <c r="I1101" s="409" t="s">
        <v>2786</v>
      </c>
      <c r="J1101" s="409" t="s">
        <v>2787</v>
      </c>
      <c r="K1101" s="409" t="s">
        <v>2788</v>
      </c>
      <c r="L1101" s="411">
        <v>991.72939459948293</v>
      </c>
      <c r="M1101" s="411">
        <v>22</v>
      </c>
      <c r="N1101" s="412">
        <v>21818.046681188625</v>
      </c>
    </row>
    <row r="1102" spans="1:14" ht="14.4" customHeight="1" x14ac:dyDescent="0.3">
      <c r="A1102" s="407" t="s">
        <v>2557</v>
      </c>
      <c r="B1102" s="408" t="s">
        <v>3465</v>
      </c>
      <c r="C1102" s="409" t="s">
        <v>2558</v>
      </c>
      <c r="D1102" s="410" t="s">
        <v>3485</v>
      </c>
      <c r="E1102" s="409" t="s">
        <v>446</v>
      </c>
      <c r="F1102" s="410" t="s">
        <v>3502</v>
      </c>
      <c r="G1102" s="409" t="s">
        <v>447</v>
      </c>
      <c r="H1102" s="409" t="s">
        <v>2789</v>
      </c>
      <c r="I1102" s="409" t="s">
        <v>2790</v>
      </c>
      <c r="J1102" s="409" t="s">
        <v>2791</v>
      </c>
      <c r="K1102" s="409" t="s">
        <v>1303</v>
      </c>
      <c r="L1102" s="411">
        <v>5497.0177777777781</v>
      </c>
      <c r="M1102" s="411">
        <v>4.5</v>
      </c>
      <c r="N1102" s="412">
        <v>24736.58</v>
      </c>
    </row>
    <row r="1103" spans="1:14" ht="14.4" customHeight="1" x14ac:dyDescent="0.3">
      <c r="A1103" s="407" t="s">
        <v>2557</v>
      </c>
      <c r="B1103" s="408" t="s">
        <v>3465</v>
      </c>
      <c r="C1103" s="409" t="s">
        <v>2558</v>
      </c>
      <c r="D1103" s="410" t="s">
        <v>3485</v>
      </c>
      <c r="E1103" s="409" t="s">
        <v>446</v>
      </c>
      <c r="F1103" s="410" t="s">
        <v>3502</v>
      </c>
      <c r="G1103" s="409" t="s">
        <v>447</v>
      </c>
      <c r="H1103" s="409" t="s">
        <v>1336</v>
      </c>
      <c r="I1103" s="409" t="s">
        <v>1337</v>
      </c>
      <c r="J1103" s="409" t="s">
        <v>1338</v>
      </c>
      <c r="K1103" s="409" t="s">
        <v>1339</v>
      </c>
      <c r="L1103" s="411">
        <v>382.5836196319018</v>
      </c>
      <c r="M1103" s="411">
        <v>73.349999999999994</v>
      </c>
      <c r="N1103" s="412">
        <v>28062.508499999993</v>
      </c>
    </row>
    <row r="1104" spans="1:14" ht="14.4" customHeight="1" x14ac:dyDescent="0.3">
      <c r="A1104" s="407" t="s">
        <v>2557</v>
      </c>
      <c r="B1104" s="408" t="s">
        <v>3465</v>
      </c>
      <c r="C1104" s="409" t="s">
        <v>2558</v>
      </c>
      <c r="D1104" s="410" t="s">
        <v>3485</v>
      </c>
      <c r="E1104" s="409" t="s">
        <v>446</v>
      </c>
      <c r="F1104" s="410" t="s">
        <v>3502</v>
      </c>
      <c r="G1104" s="409" t="s">
        <v>447</v>
      </c>
      <c r="H1104" s="409" t="s">
        <v>2792</v>
      </c>
      <c r="I1104" s="409" t="s">
        <v>2793</v>
      </c>
      <c r="J1104" s="409" t="s">
        <v>2794</v>
      </c>
      <c r="K1104" s="409" t="s">
        <v>2795</v>
      </c>
      <c r="L1104" s="411">
        <v>198.18801026748866</v>
      </c>
      <c r="M1104" s="411">
        <v>1</v>
      </c>
      <c r="N1104" s="412">
        <v>198.18801026748866</v>
      </c>
    </row>
    <row r="1105" spans="1:14" ht="14.4" customHeight="1" x14ac:dyDescent="0.3">
      <c r="A1105" s="407" t="s">
        <v>2557</v>
      </c>
      <c r="B1105" s="408" t="s">
        <v>3465</v>
      </c>
      <c r="C1105" s="409" t="s">
        <v>2558</v>
      </c>
      <c r="D1105" s="410" t="s">
        <v>3485</v>
      </c>
      <c r="E1105" s="409" t="s">
        <v>446</v>
      </c>
      <c r="F1105" s="410" t="s">
        <v>3502</v>
      </c>
      <c r="G1105" s="409" t="s">
        <v>447</v>
      </c>
      <c r="H1105" s="409" t="s">
        <v>2796</v>
      </c>
      <c r="I1105" s="409" t="s">
        <v>134</v>
      </c>
      <c r="J1105" s="409" t="s">
        <v>2797</v>
      </c>
      <c r="K1105" s="409"/>
      <c r="L1105" s="411">
        <v>94.820033292445885</v>
      </c>
      <c r="M1105" s="411">
        <v>2</v>
      </c>
      <c r="N1105" s="412">
        <v>189.64006658489177</v>
      </c>
    </row>
    <row r="1106" spans="1:14" ht="14.4" customHeight="1" x14ac:dyDescent="0.3">
      <c r="A1106" s="407" t="s">
        <v>2557</v>
      </c>
      <c r="B1106" s="408" t="s">
        <v>3465</v>
      </c>
      <c r="C1106" s="409" t="s">
        <v>2558</v>
      </c>
      <c r="D1106" s="410" t="s">
        <v>3485</v>
      </c>
      <c r="E1106" s="409" t="s">
        <v>446</v>
      </c>
      <c r="F1106" s="410" t="s">
        <v>3502</v>
      </c>
      <c r="G1106" s="409" t="s">
        <v>447</v>
      </c>
      <c r="H1106" s="409" t="s">
        <v>2798</v>
      </c>
      <c r="I1106" s="409" t="s">
        <v>134</v>
      </c>
      <c r="J1106" s="409" t="s">
        <v>2799</v>
      </c>
      <c r="K1106" s="409"/>
      <c r="L1106" s="411">
        <v>129.36045202000756</v>
      </c>
      <c r="M1106" s="411">
        <v>19</v>
      </c>
      <c r="N1106" s="412">
        <v>2457.8485883801436</v>
      </c>
    </row>
    <row r="1107" spans="1:14" ht="14.4" customHeight="1" x14ac:dyDescent="0.3">
      <c r="A1107" s="407" t="s">
        <v>2557</v>
      </c>
      <c r="B1107" s="408" t="s">
        <v>3465</v>
      </c>
      <c r="C1107" s="409" t="s">
        <v>2558</v>
      </c>
      <c r="D1107" s="410" t="s">
        <v>3485</v>
      </c>
      <c r="E1107" s="409" t="s">
        <v>446</v>
      </c>
      <c r="F1107" s="410" t="s">
        <v>3502</v>
      </c>
      <c r="G1107" s="409" t="s">
        <v>447</v>
      </c>
      <c r="H1107" s="409" t="s">
        <v>2800</v>
      </c>
      <c r="I1107" s="409" t="s">
        <v>2801</v>
      </c>
      <c r="J1107" s="409" t="s">
        <v>2802</v>
      </c>
      <c r="K1107" s="409" t="s">
        <v>2803</v>
      </c>
      <c r="L1107" s="411">
        <v>42.019530454869518</v>
      </c>
      <c r="M1107" s="411">
        <v>2</v>
      </c>
      <c r="N1107" s="412">
        <v>84.039060909739035</v>
      </c>
    </row>
    <row r="1108" spans="1:14" ht="14.4" customHeight="1" x14ac:dyDescent="0.3">
      <c r="A1108" s="407" t="s">
        <v>2557</v>
      </c>
      <c r="B1108" s="408" t="s">
        <v>3465</v>
      </c>
      <c r="C1108" s="409" t="s">
        <v>2558</v>
      </c>
      <c r="D1108" s="410" t="s">
        <v>3485</v>
      </c>
      <c r="E1108" s="409" t="s">
        <v>446</v>
      </c>
      <c r="F1108" s="410" t="s">
        <v>3502</v>
      </c>
      <c r="G1108" s="409" t="s">
        <v>447</v>
      </c>
      <c r="H1108" s="409" t="s">
        <v>2804</v>
      </c>
      <c r="I1108" s="409" t="s">
        <v>2805</v>
      </c>
      <c r="J1108" s="409" t="s">
        <v>1160</v>
      </c>
      <c r="K1108" s="409" t="s">
        <v>2806</v>
      </c>
      <c r="L1108" s="411">
        <v>0</v>
      </c>
      <c r="M1108" s="411">
        <v>0</v>
      </c>
      <c r="N1108" s="412">
        <v>0</v>
      </c>
    </row>
    <row r="1109" spans="1:14" ht="14.4" customHeight="1" x14ac:dyDescent="0.3">
      <c r="A1109" s="407" t="s">
        <v>2557</v>
      </c>
      <c r="B1109" s="408" t="s">
        <v>3465</v>
      </c>
      <c r="C1109" s="409" t="s">
        <v>2558</v>
      </c>
      <c r="D1109" s="410" t="s">
        <v>3485</v>
      </c>
      <c r="E1109" s="409" t="s">
        <v>446</v>
      </c>
      <c r="F1109" s="410" t="s">
        <v>3502</v>
      </c>
      <c r="G1109" s="409" t="s">
        <v>447</v>
      </c>
      <c r="H1109" s="409" t="s">
        <v>2807</v>
      </c>
      <c r="I1109" s="409" t="s">
        <v>2808</v>
      </c>
      <c r="J1109" s="409" t="s">
        <v>2809</v>
      </c>
      <c r="K1109" s="409" t="s">
        <v>2810</v>
      </c>
      <c r="L1109" s="411">
        <v>41.889999999999993</v>
      </c>
      <c r="M1109" s="411">
        <v>1</v>
      </c>
      <c r="N1109" s="412">
        <v>41.889999999999993</v>
      </c>
    </row>
    <row r="1110" spans="1:14" ht="14.4" customHeight="1" x14ac:dyDescent="0.3">
      <c r="A1110" s="407" t="s">
        <v>2557</v>
      </c>
      <c r="B1110" s="408" t="s">
        <v>3465</v>
      </c>
      <c r="C1110" s="409" t="s">
        <v>2558</v>
      </c>
      <c r="D1110" s="410" t="s">
        <v>3485</v>
      </c>
      <c r="E1110" s="409" t="s">
        <v>446</v>
      </c>
      <c r="F1110" s="410" t="s">
        <v>3502</v>
      </c>
      <c r="G1110" s="409" t="s">
        <v>447</v>
      </c>
      <c r="H1110" s="409" t="s">
        <v>1351</v>
      </c>
      <c r="I1110" s="409" t="s">
        <v>134</v>
      </c>
      <c r="J1110" s="409" t="s">
        <v>1352</v>
      </c>
      <c r="K1110" s="409"/>
      <c r="L1110" s="411">
        <v>415.06866666666679</v>
      </c>
      <c r="M1110" s="411">
        <v>25</v>
      </c>
      <c r="N1110" s="412">
        <v>10376.716666666669</v>
      </c>
    </row>
    <row r="1111" spans="1:14" ht="14.4" customHeight="1" x14ac:dyDescent="0.3">
      <c r="A1111" s="407" t="s">
        <v>2557</v>
      </c>
      <c r="B1111" s="408" t="s">
        <v>3465</v>
      </c>
      <c r="C1111" s="409" t="s">
        <v>2558</v>
      </c>
      <c r="D1111" s="410" t="s">
        <v>3485</v>
      </c>
      <c r="E1111" s="409" t="s">
        <v>446</v>
      </c>
      <c r="F1111" s="410" t="s">
        <v>3502</v>
      </c>
      <c r="G1111" s="409" t="s">
        <v>447</v>
      </c>
      <c r="H1111" s="409" t="s">
        <v>2811</v>
      </c>
      <c r="I1111" s="409" t="s">
        <v>2811</v>
      </c>
      <c r="J1111" s="409" t="s">
        <v>2812</v>
      </c>
      <c r="K1111" s="409" t="s">
        <v>2813</v>
      </c>
      <c r="L1111" s="411">
        <v>759.83</v>
      </c>
      <c r="M1111" s="411">
        <v>1</v>
      </c>
      <c r="N1111" s="412">
        <v>759.83</v>
      </c>
    </row>
    <row r="1112" spans="1:14" ht="14.4" customHeight="1" x14ac:dyDescent="0.3">
      <c r="A1112" s="407" t="s">
        <v>2557</v>
      </c>
      <c r="B1112" s="408" t="s">
        <v>3465</v>
      </c>
      <c r="C1112" s="409" t="s">
        <v>2558</v>
      </c>
      <c r="D1112" s="410" t="s">
        <v>3485</v>
      </c>
      <c r="E1112" s="409" t="s">
        <v>446</v>
      </c>
      <c r="F1112" s="410" t="s">
        <v>3502</v>
      </c>
      <c r="G1112" s="409" t="s">
        <v>447</v>
      </c>
      <c r="H1112" s="409" t="s">
        <v>2814</v>
      </c>
      <c r="I1112" s="409" t="s">
        <v>2815</v>
      </c>
      <c r="J1112" s="409" t="s">
        <v>2816</v>
      </c>
      <c r="K1112" s="409" t="s">
        <v>2817</v>
      </c>
      <c r="L1112" s="411">
        <v>76.129924231078391</v>
      </c>
      <c r="M1112" s="411">
        <v>5</v>
      </c>
      <c r="N1112" s="412">
        <v>380.64962115539197</v>
      </c>
    </row>
    <row r="1113" spans="1:14" ht="14.4" customHeight="1" x14ac:dyDescent="0.3">
      <c r="A1113" s="407" t="s">
        <v>2557</v>
      </c>
      <c r="B1113" s="408" t="s">
        <v>3465</v>
      </c>
      <c r="C1113" s="409" t="s">
        <v>2558</v>
      </c>
      <c r="D1113" s="410" t="s">
        <v>3485</v>
      </c>
      <c r="E1113" s="409" t="s">
        <v>446</v>
      </c>
      <c r="F1113" s="410" t="s">
        <v>3502</v>
      </c>
      <c r="G1113" s="409" t="s">
        <v>447</v>
      </c>
      <c r="H1113" s="409" t="s">
        <v>2818</v>
      </c>
      <c r="I1113" s="409" t="s">
        <v>2819</v>
      </c>
      <c r="J1113" s="409" t="s">
        <v>2820</v>
      </c>
      <c r="K1113" s="409" t="s">
        <v>2821</v>
      </c>
      <c r="L1113" s="411">
        <v>250.33999042659852</v>
      </c>
      <c r="M1113" s="411">
        <v>1</v>
      </c>
      <c r="N1113" s="412">
        <v>250.33999042659852</v>
      </c>
    </row>
    <row r="1114" spans="1:14" ht="14.4" customHeight="1" x14ac:dyDescent="0.3">
      <c r="A1114" s="407" t="s">
        <v>2557</v>
      </c>
      <c r="B1114" s="408" t="s">
        <v>3465</v>
      </c>
      <c r="C1114" s="409" t="s">
        <v>2558</v>
      </c>
      <c r="D1114" s="410" t="s">
        <v>3485</v>
      </c>
      <c r="E1114" s="409" t="s">
        <v>446</v>
      </c>
      <c r="F1114" s="410" t="s">
        <v>3502</v>
      </c>
      <c r="G1114" s="409" t="s">
        <v>447</v>
      </c>
      <c r="H1114" s="409" t="s">
        <v>2822</v>
      </c>
      <c r="I1114" s="409" t="s">
        <v>2823</v>
      </c>
      <c r="J1114" s="409" t="s">
        <v>2816</v>
      </c>
      <c r="K1114" s="409" t="s">
        <v>2824</v>
      </c>
      <c r="L1114" s="411">
        <v>140.98999999999998</v>
      </c>
      <c r="M1114" s="411">
        <v>1</v>
      </c>
      <c r="N1114" s="412">
        <v>140.98999999999998</v>
      </c>
    </row>
    <row r="1115" spans="1:14" ht="14.4" customHeight="1" x14ac:dyDescent="0.3">
      <c r="A1115" s="407" t="s">
        <v>2557</v>
      </c>
      <c r="B1115" s="408" t="s">
        <v>3465</v>
      </c>
      <c r="C1115" s="409" t="s">
        <v>2558</v>
      </c>
      <c r="D1115" s="410" t="s">
        <v>3485</v>
      </c>
      <c r="E1115" s="409" t="s">
        <v>446</v>
      </c>
      <c r="F1115" s="410" t="s">
        <v>3502</v>
      </c>
      <c r="G1115" s="409" t="s">
        <v>447</v>
      </c>
      <c r="H1115" s="409" t="s">
        <v>2825</v>
      </c>
      <c r="I1115" s="409" t="s">
        <v>134</v>
      </c>
      <c r="J1115" s="409" t="s">
        <v>2826</v>
      </c>
      <c r="K1115" s="409"/>
      <c r="L1115" s="411">
        <v>129.5654525531458</v>
      </c>
      <c r="M1115" s="411">
        <v>32</v>
      </c>
      <c r="N1115" s="412">
        <v>4146.0944817006657</v>
      </c>
    </row>
    <row r="1116" spans="1:14" ht="14.4" customHeight="1" x14ac:dyDescent="0.3">
      <c r="A1116" s="407" t="s">
        <v>2557</v>
      </c>
      <c r="B1116" s="408" t="s">
        <v>3465</v>
      </c>
      <c r="C1116" s="409" t="s">
        <v>2558</v>
      </c>
      <c r="D1116" s="410" t="s">
        <v>3485</v>
      </c>
      <c r="E1116" s="409" t="s">
        <v>446</v>
      </c>
      <c r="F1116" s="410" t="s">
        <v>3502</v>
      </c>
      <c r="G1116" s="409" t="s">
        <v>447</v>
      </c>
      <c r="H1116" s="409" t="s">
        <v>1363</v>
      </c>
      <c r="I1116" s="409" t="s">
        <v>1364</v>
      </c>
      <c r="J1116" s="409" t="s">
        <v>1000</v>
      </c>
      <c r="K1116" s="409" t="s">
        <v>1365</v>
      </c>
      <c r="L1116" s="411">
        <v>142.83000000000013</v>
      </c>
      <c r="M1116" s="411">
        <v>2</v>
      </c>
      <c r="N1116" s="412">
        <v>285.66000000000025</v>
      </c>
    </row>
    <row r="1117" spans="1:14" ht="14.4" customHeight="1" x14ac:dyDescent="0.3">
      <c r="A1117" s="407" t="s">
        <v>2557</v>
      </c>
      <c r="B1117" s="408" t="s">
        <v>3465</v>
      </c>
      <c r="C1117" s="409" t="s">
        <v>2558</v>
      </c>
      <c r="D1117" s="410" t="s">
        <v>3485</v>
      </c>
      <c r="E1117" s="409" t="s">
        <v>446</v>
      </c>
      <c r="F1117" s="410" t="s">
        <v>3502</v>
      </c>
      <c r="G1117" s="409" t="s">
        <v>447</v>
      </c>
      <c r="H1117" s="409" t="s">
        <v>2827</v>
      </c>
      <c r="I1117" s="409" t="s">
        <v>2828</v>
      </c>
      <c r="J1117" s="409" t="s">
        <v>2829</v>
      </c>
      <c r="K1117" s="409" t="s">
        <v>2830</v>
      </c>
      <c r="L1117" s="411">
        <v>393.02742207939275</v>
      </c>
      <c r="M1117" s="411">
        <v>4</v>
      </c>
      <c r="N1117" s="412">
        <v>1572.109688317571</v>
      </c>
    </row>
    <row r="1118" spans="1:14" ht="14.4" customHeight="1" x14ac:dyDescent="0.3">
      <c r="A1118" s="407" t="s">
        <v>2557</v>
      </c>
      <c r="B1118" s="408" t="s">
        <v>3465</v>
      </c>
      <c r="C1118" s="409" t="s">
        <v>2558</v>
      </c>
      <c r="D1118" s="410" t="s">
        <v>3485</v>
      </c>
      <c r="E1118" s="409" t="s">
        <v>446</v>
      </c>
      <c r="F1118" s="410" t="s">
        <v>3502</v>
      </c>
      <c r="G1118" s="409" t="s">
        <v>447</v>
      </c>
      <c r="H1118" s="409" t="s">
        <v>2831</v>
      </c>
      <c r="I1118" s="409" t="s">
        <v>2832</v>
      </c>
      <c r="J1118" s="409" t="s">
        <v>2833</v>
      </c>
      <c r="K1118" s="409" t="s">
        <v>989</v>
      </c>
      <c r="L1118" s="411">
        <v>104.50499999999997</v>
      </c>
      <c r="M1118" s="411">
        <v>160</v>
      </c>
      <c r="N1118" s="412">
        <v>16720.799999999996</v>
      </c>
    </row>
    <row r="1119" spans="1:14" ht="14.4" customHeight="1" x14ac:dyDescent="0.3">
      <c r="A1119" s="407" t="s">
        <v>2557</v>
      </c>
      <c r="B1119" s="408" t="s">
        <v>3465</v>
      </c>
      <c r="C1119" s="409" t="s">
        <v>2558</v>
      </c>
      <c r="D1119" s="410" t="s">
        <v>3485</v>
      </c>
      <c r="E1119" s="409" t="s">
        <v>446</v>
      </c>
      <c r="F1119" s="410" t="s">
        <v>3502</v>
      </c>
      <c r="G1119" s="409" t="s">
        <v>447</v>
      </c>
      <c r="H1119" s="409" t="s">
        <v>2834</v>
      </c>
      <c r="I1119" s="409" t="s">
        <v>2835</v>
      </c>
      <c r="J1119" s="409" t="s">
        <v>2836</v>
      </c>
      <c r="K1119" s="409" t="s">
        <v>2837</v>
      </c>
      <c r="L1119" s="411">
        <v>153.20972744758319</v>
      </c>
      <c r="M1119" s="411">
        <v>3</v>
      </c>
      <c r="N1119" s="412">
        <v>459.62918234274957</v>
      </c>
    </row>
    <row r="1120" spans="1:14" ht="14.4" customHeight="1" x14ac:dyDescent="0.3">
      <c r="A1120" s="407" t="s">
        <v>2557</v>
      </c>
      <c r="B1120" s="408" t="s">
        <v>3465</v>
      </c>
      <c r="C1120" s="409" t="s">
        <v>2558</v>
      </c>
      <c r="D1120" s="410" t="s">
        <v>3485</v>
      </c>
      <c r="E1120" s="409" t="s">
        <v>446</v>
      </c>
      <c r="F1120" s="410" t="s">
        <v>3502</v>
      </c>
      <c r="G1120" s="409" t="s">
        <v>447</v>
      </c>
      <c r="H1120" s="409" t="s">
        <v>2838</v>
      </c>
      <c r="I1120" s="409" t="s">
        <v>2839</v>
      </c>
      <c r="J1120" s="409" t="s">
        <v>857</v>
      </c>
      <c r="K1120" s="409" t="s">
        <v>2840</v>
      </c>
      <c r="L1120" s="411">
        <v>63.435000000000002</v>
      </c>
      <c r="M1120" s="411">
        <v>2</v>
      </c>
      <c r="N1120" s="412">
        <v>126.87</v>
      </c>
    </row>
    <row r="1121" spans="1:14" ht="14.4" customHeight="1" x14ac:dyDescent="0.3">
      <c r="A1121" s="407" t="s">
        <v>2557</v>
      </c>
      <c r="B1121" s="408" t="s">
        <v>3465</v>
      </c>
      <c r="C1121" s="409" t="s">
        <v>2558</v>
      </c>
      <c r="D1121" s="410" t="s">
        <v>3485</v>
      </c>
      <c r="E1121" s="409" t="s">
        <v>446</v>
      </c>
      <c r="F1121" s="410" t="s">
        <v>3502</v>
      </c>
      <c r="G1121" s="409" t="s">
        <v>447</v>
      </c>
      <c r="H1121" s="409" t="s">
        <v>2841</v>
      </c>
      <c r="I1121" s="409" t="s">
        <v>134</v>
      </c>
      <c r="J1121" s="409" t="s">
        <v>2842</v>
      </c>
      <c r="K1121" s="409" t="s">
        <v>2843</v>
      </c>
      <c r="L1121" s="411">
        <v>74.390919016583865</v>
      </c>
      <c r="M1121" s="411">
        <v>5</v>
      </c>
      <c r="N1121" s="412">
        <v>371.95459508291935</v>
      </c>
    </row>
    <row r="1122" spans="1:14" ht="14.4" customHeight="1" x14ac:dyDescent="0.3">
      <c r="A1122" s="407" t="s">
        <v>2557</v>
      </c>
      <c r="B1122" s="408" t="s">
        <v>3465</v>
      </c>
      <c r="C1122" s="409" t="s">
        <v>2558</v>
      </c>
      <c r="D1122" s="410" t="s">
        <v>3485</v>
      </c>
      <c r="E1122" s="409" t="s">
        <v>446</v>
      </c>
      <c r="F1122" s="410" t="s">
        <v>3502</v>
      </c>
      <c r="G1122" s="409" t="s">
        <v>447</v>
      </c>
      <c r="H1122" s="409" t="s">
        <v>1372</v>
      </c>
      <c r="I1122" s="409" t="s">
        <v>1373</v>
      </c>
      <c r="J1122" s="409" t="s">
        <v>1374</v>
      </c>
      <c r="K1122" s="409" t="s">
        <v>1375</v>
      </c>
      <c r="L1122" s="411">
        <v>87.15</v>
      </c>
      <c r="M1122" s="411">
        <v>5</v>
      </c>
      <c r="N1122" s="412">
        <v>435.75</v>
      </c>
    </row>
    <row r="1123" spans="1:14" ht="14.4" customHeight="1" x14ac:dyDescent="0.3">
      <c r="A1123" s="407" t="s">
        <v>2557</v>
      </c>
      <c r="B1123" s="408" t="s">
        <v>3465</v>
      </c>
      <c r="C1123" s="409" t="s">
        <v>2558</v>
      </c>
      <c r="D1123" s="410" t="s">
        <v>3485</v>
      </c>
      <c r="E1123" s="409" t="s">
        <v>446</v>
      </c>
      <c r="F1123" s="410" t="s">
        <v>3502</v>
      </c>
      <c r="G1123" s="409" t="s">
        <v>447</v>
      </c>
      <c r="H1123" s="409" t="s">
        <v>1378</v>
      </c>
      <c r="I1123" s="409" t="s">
        <v>1379</v>
      </c>
      <c r="J1123" s="409" t="s">
        <v>1380</v>
      </c>
      <c r="K1123" s="409" t="s">
        <v>1381</v>
      </c>
      <c r="L1123" s="411">
        <v>325.15995441274282</v>
      </c>
      <c r="M1123" s="411">
        <v>12</v>
      </c>
      <c r="N1123" s="412">
        <v>3901.9194529529136</v>
      </c>
    </row>
    <row r="1124" spans="1:14" ht="14.4" customHeight="1" x14ac:dyDescent="0.3">
      <c r="A1124" s="407" t="s">
        <v>2557</v>
      </c>
      <c r="B1124" s="408" t="s">
        <v>3465</v>
      </c>
      <c r="C1124" s="409" t="s">
        <v>2558</v>
      </c>
      <c r="D1124" s="410" t="s">
        <v>3485</v>
      </c>
      <c r="E1124" s="409" t="s">
        <v>446</v>
      </c>
      <c r="F1124" s="410" t="s">
        <v>3502</v>
      </c>
      <c r="G1124" s="409" t="s">
        <v>447</v>
      </c>
      <c r="H1124" s="409" t="s">
        <v>2844</v>
      </c>
      <c r="I1124" s="409" t="s">
        <v>134</v>
      </c>
      <c r="J1124" s="409" t="s">
        <v>2845</v>
      </c>
      <c r="K1124" s="409"/>
      <c r="L1124" s="411">
        <v>52.020292627721084</v>
      </c>
      <c r="M1124" s="411">
        <v>8</v>
      </c>
      <c r="N1124" s="412">
        <v>416.16234102176867</v>
      </c>
    </row>
    <row r="1125" spans="1:14" ht="14.4" customHeight="1" x14ac:dyDescent="0.3">
      <c r="A1125" s="407" t="s">
        <v>2557</v>
      </c>
      <c r="B1125" s="408" t="s">
        <v>3465</v>
      </c>
      <c r="C1125" s="409" t="s">
        <v>2558</v>
      </c>
      <c r="D1125" s="410" t="s">
        <v>3485</v>
      </c>
      <c r="E1125" s="409" t="s">
        <v>446</v>
      </c>
      <c r="F1125" s="410" t="s">
        <v>3502</v>
      </c>
      <c r="G1125" s="409" t="s">
        <v>447</v>
      </c>
      <c r="H1125" s="409" t="s">
        <v>535</v>
      </c>
      <c r="I1125" s="409" t="s">
        <v>536</v>
      </c>
      <c r="J1125" s="409" t="s">
        <v>537</v>
      </c>
      <c r="K1125" s="409" t="s">
        <v>538</v>
      </c>
      <c r="L1125" s="411">
        <v>279.15974572685178</v>
      </c>
      <c r="M1125" s="411">
        <v>20</v>
      </c>
      <c r="N1125" s="412">
        <v>5583.1949145370354</v>
      </c>
    </row>
    <row r="1126" spans="1:14" ht="14.4" customHeight="1" x14ac:dyDescent="0.3">
      <c r="A1126" s="407" t="s">
        <v>2557</v>
      </c>
      <c r="B1126" s="408" t="s">
        <v>3465</v>
      </c>
      <c r="C1126" s="409" t="s">
        <v>2558</v>
      </c>
      <c r="D1126" s="410" t="s">
        <v>3485</v>
      </c>
      <c r="E1126" s="409" t="s">
        <v>446</v>
      </c>
      <c r="F1126" s="410" t="s">
        <v>3502</v>
      </c>
      <c r="G1126" s="409" t="s">
        <v>447</v>
      </c>
      <c r="H1126" s="409" t="s">
        <v>1386</v>
      </c>
      <c r="I1126" s="409" t="s">
        <v>1387</v>
      </c>
      <c r="J1126" s="409" t="s">
        <v>1388</v>
      </c>
      <c r="K1126" s="409" t="s">
        <v>1389</v>
      </c>
      <c r="L1126" s="411">
        <v>32.259999999999984</v>
      </c>
      <c r="M1126" s="411">
        <v>2</v>
      </c>
      <c r="N1126" s="412">
        <v>64.519999999999968</v>
      </c>
    </row>
    <row r="1127" spans="1:14" ht="14.4" customHeight="1" x14ac:dyDescent="0.3">
      <c r="A1127" s="407" t="s">
        <v>2557</v>
      </c>
      <c r="B1127" s="408" t="s">
        <v>3465</v>
      </c>
      <c r="C1127" s="409" t="s">
        <v>2558</v>
      </c>
      <c r="D1127" s="410" t="s">
        <v>3485</v>
      </c>
      <c r="E1127" s="409" t="s">
        <v>446</v>
      </c>
      <c r="F1127" s="410" t="s">
        <v>3502</v>
      </c>
      <c r="G1127" s="409" t="s">
        <v>447</v>
      </c>
      <c r="H1127" s="409" t="s">
        <v>2846</v>
      </c>
      <c r="I1127" s="409" t="s">
        <v>2847</v>
      </c>
      <c r="J1127" s="409" t="s">
        <v>2848</v>
      </c>
      <c r="K1127" s="409" t="s">
        <v>2849</v>
      </c>
      <c r="L1127" s="411">
        <v>33.949800068076968</v>
      </c>
      <c r="M1127" s="411">
        <v>2</v>
      </c>
      <c r="N1127" s="412">
        <v>67.899600136153936</v>
      </c>
    </row>
    <row r="1128" spans="1:14" ht="14.4" customHeight="1" x14ac:dyDescent="0.3">
      <c r="A1128" s="407" t="s">
        <v>2557</v>
      </c>
      <c r="B1128" s="408" t="s">
        <v>3465</v>
      </c>
      <c r="C1128" s="409" t="s">
        <v>2558</v>
      </c>
      <c r="D1128" s="410" t="s">
        <v>3485</v>
      </c>
      <c r="E1128" s="409" t="s">
        <v>446</v>
      </c>
      <c r="F1128" s="410" t="s">
        <v>3502</v>
      </c>
      <c r="G1128" s="409" t="s">
        <v>447</v>
      </c>
      <c r="H1128" s="409" t="s">
        <v>2850</v>
      </c>
      <c r="I1128" s="409" t="s">
        <v>134</v>
      </c>
      <c r="J1128" s="409" t="s">
        <v>2851</v>
      </c>
      <c r="K1128" s="409"/>
      <c r="L1128" s="411">
        <v>68.53</v>
      </c>
      <c r="M1128" s="411">
        <v>2</v>
      </c>
      <c r="N1128" s="412">
        <v>137.06</v>
      </c>
    </row>
    <row r="1129" spans="1:14" ht="14.4" customHeight="1" x14ac:dyDescent="0.3">
      <c r="A1129" s="407" t="s">
        <v>2557</v>
      </c>
      <c r="B1129" s="408" t="s">
        <v>3465</v>
      </c>
      <c r="C1129" s="409" t="s">
        <v>2558</v>
      </c>
      <c r="D1129" s="410" t="s">
        <v>3485</v>
      </c>
      <c r="E1129" s="409" t="s">
        <v>446</v>
      </c>
      <c r="F1129" s="410" t="s">
        <v>3502</v>
      </c>
      <c r="G1129" s="409" t="s">
        <v>447</v>
      </c>
      <c r="H1129" s="409" t="s">
        <v>2183</v>
      </c>
      <c r="I1129" s="409" t="s">
        <v>134</v>
      </c>
      <c r="J1129" s="409" t="s">
        <v>2184</v>
      </c>
      <c r="K1129" s="409"/>
      <c r="L1129" s="411">
        <v>167.86333333333332</v>
      </c>
      <c r="M1129" s="411">
        <v>3</v>
      </c>
      <c r="N1129" s="412">
        <v>503.58999999999992</v>
      </c>
    </row>
    <row r="1130" spans="1:14" ht="14.4" customHeight="1" x14ac:dyDescent="0.3">
      <c r="A1130" s="407" t="s">
        <v>2557</v>
      </c>
      <c r="B1130" s="408" t="s">
        <v>3465</v>
      </c>
      <c r="C1130" s="409" t="s">
        <v>2558</v>
      </c>
      <c r="D1130" s="410" t="s">
        <v>3485</v>
      </c>
      <c r="E1130" s="409" t="s">
        <v>446</v>
      </c>
      <c r="F1130" s="410" t="s">
        <v>3502</v>
      </c>
      <c r="G1130" s="409" t="s">
        <v>447</v>
      </c>
      <c r="H1130" s="409" t="s">
        <v>2852</v>
      </c>
      <c r="I1130" s="409" t="s">
        <v>134</v>
      </c>
      <c r="J1130" s="409" t="s">
        <v>2853</v>
      </c>
      <c r="K1130" s="409"/>
      <c r="L1130" s="411">
        <v>138.491327058991</v>
      </c>
      <c r="M1130" s="411">
        <v>1</v>
      </c>
      <c r="N1130" s="412">
        <v>138.491327058991</v>
      </c>
    </row>
    <row r="1131" spans="1:14" ht="14.4" customHeight="1" x14ac:dyDescent="0.3">
      <c r="A1131" s="407" t="s">
        <v>2557</v>
      </c>
      <c r="B1131" s="408" t="s">
        <v>3465</v>
      </c>
      <c r="C1131" s="409" t="s">
        <v>2558</v>
      </c>
      <c r="D1131" s="410" t="s">
        <v>3485</v>
      </c>
      <c r="E1131" s="409" t="s">
        <v>446</v>
      </c>
      <c r="F1131" s="410" t="s">
        <v>3502</v>
      </c>
      <c r="G1131" s="409" t="s">
        <v>447</v>
      </c>
      <c r="H1131" s="409" t="s">
        <v>2854</v>
      </c>
      <c r="I1131" s="409" t="s">
        <v>2855</v>
      </c>
      <c r="J1131" s="409" t="s">
        <v>2856</v>
      </c>
      <c r="K1131" s="409" t="s">
        <v>1661</v>
      </c>
      <c r="L1131" s="411">
        <v>2225.77</v>
      </c>
      <c r="M1131" s="411">
        <v>3</v>
      </c>
      <c r="N1131" s="412">
        <v>6677.3099999999995</v>
      </c>
    </row>
    <row r="1132" spans="1:14" ht="14.4" customHeight="1" x14ac:dyDescent="0.3">
      <c r="A1132" s="407" t="s">
        <v>2557</v>
      </c>
      <c r="B1132" s="408" t="s">
        <v>3465</v>
      </c>
      <c r="C1132" s="409" t="s">
        <v>2558</v>
      </c>
      <c r="D1132" s="410" t="s">
        <v>3485</v>
      </c>
      <c r="E1132" s="409" t="s">
        <v>446</v>
      </c>
      <c r="F1132" s="410" t="s">
        <v>3502</v>
      </c>
      <c r="G1132" s="409" t="s">
        <v>447</v>
      </c>
      <c r="H1132" s="409" t="s">
        <v>2513</v>
      </c>
      <c r="I1132" s="409" t="s">
        <v>2514</v>
      </c>
      <c r="J1132" s="409" t="s">
        <v>2515</v>
      </c>
      <c r="K1132" s="409" t="s">
        <v>2516</v>
      </c>
      <c r="L1132" s="411">
        <v>6050.0099999999993</v>
      </c>
      <c r="M1132" s="411">
        <v>1</v>
      </c>
      <c r="N1132" s="412">
        <v>6050.0099999999993</v>
      </c>
    </row>
    <row r="1133" spans="1:14" ht="14.4" customHeight="1" x14ac:dyDescent="0.3">
      <c r="A1133" s="407" t="s">
        <v>2557</v>
      </c>
      <c r="B1133" s="408" t="s">
        <v>3465</v>
      </c>
      <c r="C1133" s="409" t="s">
        <v>2558</v>
      </c>
      <c r="D1133" s="410" t="s">
        <v>3485</v>
      </c>
      <c r="E1133" s="409" t="s">
        <v>446</v>
      </c>
      <c r="F1133" s="410" t="s">
        <v>3502</v>
      </c>
      <c r="G1133" s="409" t="s">
        <v>447</v>
      </c>
      <c r="H1133" s="409" t="s">
        <v>2857</v>
      </c>
      <c r="I1133" s="409" t="s">
        <v>2857</v>
      </c>
      <c r="J1133" s="409" t="s">
        <v>2858</v>
      </c>
      <c r="K1133" s="409" t="s">
        <v>2859</v>
      </c>
      <c r="L1133" s="411">
        <v>48.14</v>
      </c>
      <c r="M1133" s="411">
        <v>1</v>
      </c>
      <c r="N1133" s="412">
        <v>48.14</v>
      </c>
    </row>
    <row r="1134" spans="1:14" ht="14.4" customHeight="1" x14ac:dyDescent="0.3">
      <c r="A1134" s="407" t="s">
        <v>2557</v>
      </c>
      <c r="B1134" s="408" t="s">
        <v>3465</v>
      </c>
      <c r="C1134" s="409" t="s">
        <v>2558</v>
      </c>
      <c r="D1134" s="410" t="s">
        <v>3485</v>
      </c>
      <c r="E1134" s="409" t="s">
        <v>446</v>
      </c>
      <c r="F1134" s="410" t="s">
        <v>3502</v>
      </c>
      <c r="G1134" s="409" t="s">
        <v>447</v>
      </c>
      <c r="H1134" s="409" t="s">
        <v>2860</v>
      </c>
      <c r="I1134" s="409" t="s">
        <v>134</v>
      </c>
      <c r="J1134" s="409" t="s">
        <v>2861</v>
      </c>
      <c r="K1134" s="409"/>
      <c r="L1134" s="411">
        <v>115.74788729566352</v>
      </c>
      <c r="M1134" s="411">
        <v>3</v>
      </c>
      <c r="N1134" s="412">
        <v>347.24366188699054</v>
      </c>
    </row>
    <row r="1135" spans="1:14" ht="14.4" customHeight="1" x14ac:dyDescent="0.3">
      <c r="A1135" s="407" t="s">
        <v>2557</v>
      </c>
      <c r="B1135" s="408" t="s">
        <v>3465</v>
      </c>
      <c r="C1135" s="409" t="s">
        <v>2558</v>
      </c>
      <c r="D1135" s="410" t="s">
        <v>3485</v>
      </c>
      <c r="E1135" s="409" t="s">
        <v>446</v>
      </c>
      <c r="F1135" s="410" t="s">
        <v>3502</v>
      </c>
      <c r="G1135" s="409" t="s">
        <v>447</v>
      </c>
      <c r="H1135" s="409" t="s">
        <v>2862</v>
      </c>
      <c r="I1135" s="409" t="s">
        <v>2862</v>
      </c>
      <c r="J1135" s="409" t="s">
        <v>2863</v>
      </c>
      <c r="K1135" s="409" t="s">
        <v>734</v>
      </c>
      <c r="L1135" s="411">
        <v>373.10142857142864</v>
      </c>
      <c r="M1135" s="411">
        <v>7</v>
      </c>
      <c r="N1135" s="412">
        <v>2611.7100000000005</v>
      </c>
    </row>
    <row r="1136" spans="1:14" ht="14.4" customHeight="1" x14ac:dyDescent="0.3">
      <c r="A1136" s="407" t="s">
        <v>2557</v>
      </c>
      <c r="B1136" s="408" t="s">
        <v>3465</v>
      </c>
      <c r="C1136" s="409" t="s">
        <v>2558</v>
      </c>
      <c r="D1136" s="410" t="s">
        <v>3485</v>
      </c>
      <c r="E1136" s="409" t="s">
        <v>446</v>
      </c>
      <c r="F1136" s="410" t="s">
        <v>3502</v>
      </c>
      <c r="G1136" s="409" t="s">
        <v>447</v>
      </c>
      <c r="H1136" s="409" t="s">
        <v>2185</v>
      </c>
      <c r="I1136" s="409" t="s">
        <v>2186</v>
      </c>
      <c r="J1136" s="409" t="s">
        <v>2187</v>
      </c>
      <c r="K1136" s="409" t="s">
        <v>1303</v>
      </c>
      <c r="L1136" s="411">
        <v>3720.8333333333335</v>
      </c>
      <c r="M1136" s="411">
        <v>12</v>
      </c>
      <c r="N1136" s="412">
        <v>44650</v>
      </c>
    </row>
    <row r="1137" spans="1:14" ht="14.4" customHeight="1" x14ac:dyDescent="0.3">
      <c r="A1137" s="407" t="s">
        <v>2557</v>
      </c>
      <c r="B1137" s="408" t="s">
        <v>3465</v>
      </c>
      <c r="C1137" s="409" t="s">
        <v>2558</v>
      </c>
      <c r="D1137" s="410" t="s">
        <v>3485</v>
      </c>
      <c r="E1137" s="409" t="s">
        <v>446</v>
      </c>
      <c r="F1137" s="410" t="s">
        <v>3502</v>
      </c>
      <c r="G1137" s="409" t="s">
        <v>447</v>
      </c>
      <c r="H1137" s="409" t="s">
        <v>663</v>
      </c>
      <c r="I1137" s="409" t="s">
        <v>664</v>
      </c>
      <c r="J1137" s="409" t="s">
        <v>665</v>
      </c>
      <c r="K1137" s="409" t="s">
        <v>666</v>
      </c>
      <c r="L1137" s="411">
        <v>136.26</v>
      </c>
      <c r="M1137" s="411">
        <v>3</v>
      </c>
      <c r="N1137" s="412">
        <v>408.78</v>
      </c>
    </row>
    <row r="1138" spans="1:14" ht="14.4" customHeight="1" x14ac:dyDescent="0.3">
      <c r="A1138" s="407" t="s">
        <v>2557</v>
      </c>
      <c r="B1138" s="408" t="s">
        <v>3465</v>
      </c>
      <c r="C1138" s="409" t="s">
        <v>2558</v>
      </c>
      <c r="D1138" s="410" t="s">
        <v>3485</v>
      </c>
      <c r="E1138" s="409" t="s">
        <v>446</v>
      </c>
      <c r="F1138" s="410" t="s">
        <v>3502</v>
      </c>
      <c r="G1138" s="409" t="s">
        <v>447</v>
      </c>
      <c r="H1138" s="409" t="s">
        <v>2864</v>
      </c>
      <c r="I1138" s="409" t="s">
        <v>2865</v>
      </c>
      <c r="J1138" s="409" t="s">
        <v>2866</v>
      </c>
      <c r="K1138" s="409" t="s">
        <v>2867</v>
      </c>
      <c r="L1138" s="411">
        <v>3718.3705147509827</v>
      </c>
      <c r="M1138" s="411">
        <v>10</v>
      </c>
      <c r="N1138" s="412">
        <v>37183.705147509827</v>
      </c>
    </row>
    <row r="1139" spans="1:14" ht="14.4" customHeight="1" x14ac:dyDescent="0.3">
      <c r="A1139" s="407" t="s">
        <v>2557</v>
      </c>
      <c r="B1139" s="408" t="s">
        <v>3465</v>
      </c>
      <c r="C1139" s="409" t="s">
        <v>2558</v>
      </c>
      <c r="D1139" s="410" t="s">
        <v>3485</v>
      </c>
      <c r="E1139" s="409" t="s">
        <v>446</v>
      </c>
      <c r="F1139" s="410" t="s">
        <v>3502</v>
      </c>
      <c r="G1139" s="409" t="s">
        <v>447</v>
      </c>
      <c r="H1139" s="409" t="s">
        <v>2868</v>
      </c>
      <c r="I1139" s="409" t="s">
        <v>134</v>
      </c>
      <c r="J1139" s="409" t="s">
        <v>2869</v>
      </c>
      <c r="K1139" s="409"/>
      <c r="L1139" s="411">
        <v>74.009264748576953</v>
      </c>
      <c r="M1139" s="411">
        <v>23</v>
      </c>
      <c r="N1139" s="412">
        <v>1702.21308921727</v>
      </c>
    </row>
    <row r="1140" spans="1:14" ht="14.4" customHeight="1" x14ac:dyDescent="0.3">
      <c r="A1140" s="407" t="s">
        <v>2557</v>
      </c>
      <c r="B1140" s="408" t="s">
        <v>3465</v>
      </c>
      <c r="C1140" s="409" t="s">
        <v>2558</v>
      </c>
      <c r="D1140" s="410" t="s">
        <v>3485</v>
      </c>
      <c r="E1140" s="409" t="s">
        <v>446</v>
      </c>
      <c r="F1140" s="410" t="s">
        <v>3502</v>
      </c>
      <c r="G1140" s="409" t="s">
        <v>447</v>
      </c>
      <c r="H1140" s="409" t="s">
        <v>2870</v>
      </c>
      <c r="I1140" s="409" t="s">
        <v>2871</v>
      </c>
      <c r="J1140" s="409" t="s">
        <v>2872</v>
      </c>
      <c r="K1140" s="409" t="s">
        <v>2873</v>
      </c>
      <c r="L1140" s="411">
        <v>275.77919057971985</v>
      </c>
      <c r="M1140" s="411">
        <v>1</v>
      </c>
      <c r="N1140" s="412">
        <v>275.77919057971985</v>
      </c>
    </row>
    <row r="1141" spans="1:14" ht="14.4" customHeight="1" x14ac:dyDescent="0.3">
      <c r="A1141" s="407" t="s">
        <v>2557</v>
      </c>
      <c r="B1141" s="408" t="s">
        <v>3465</v>
      </c>
      <c r="C1141" s="409" t="s">
        <v>2558</v>
      </c>
      <c r="D1141" s="410" t="s">
        <v>3485</v>
      </c>
      <c r="E1141" s="409" t="s">
        <v>446</v>
      </c>
      <c r="F1141" s="410" t="s">
        <v>3502</v>
      </c>
      <c r="G1141" s="409" t="s">
        <v>447</v>
      </c>
      <c r="H1141" s="409" t="s">
        <v>2196</v>
      </c>
      <c r="I1141" s="409" t="s">
        <v>2197</v>
      </c>
      <c r="J1141" s="409" t="s">
        <v>2198</v>
      </c>
      <c r="K1141" s="409" t="s">
        <v>989</v>
      </c>
      <c r="L1141" s="411">
        <v>35.049999999999997</v>
      </c>
      <c r="M1141" s="411">
        <v>20</v>
      </c>
      <c r="N1141" s="412">
        <v>701</v>
      </c>
    </row>
    <row r="1142" spans="1:14" ht="14.4" customHeight="1" x14ac:dyDescent="0.3">
      <c r="A1142" s="407" t="s">
        <v>2557</v>
      </c>
      <c r="B1142" s="408" t="s">
        <v>3465</v>
      </c>
      <c r="C1142" s="409" t="s">
        <v>2558</v>
      </c>
      <c r="D1142" s="410" t="s">
        <v>3485</v>
      </c>
      <c r="E1142" s="409" t="s">
        <v>446</v>
      </c>
      <c r="F1142" s="410" t="s">
        <v>3502</v>
      </c>
      <c r="G1142" s="409" t="s">
        <v>447</v>
      </c>
      <c r="H1142" s="409" t="s">
        <v>2874</v>
      </c>
      <c r="I1142" s="409" t="s">
        <v>2875</v>
      </c>
      <c r="J1142" s="409" t="s">
        <v>2876</v>
      </c>
      <c r="K1142" s="409" t="s">
        <v>2877</v>
      </c>
      <c r="L1142" s="411">
        <v>46.539935864296218</v>
      </c>
      <c r="M1142" s="411">
        <v>6</v>
      </c>
      <c r="N1142" s="412">
        <v>279.23961518577732</v>
      </c>
    </row>
    <row r="1143" spans="1:14" ht="14.4" customHeight="1" x14ac:dyDescent="0.3">
      <c r="A1143" s="407" t="s">
        <v>2557</v>
      </c>
      <c r="B1143" s="408" t="s">
        <v>3465</v>
      </c>
      <c r="C1143" s="409" t="s">
        <v>2558</v>
      </c>
      <c r="D1143" s="410" t="s">
        <v>3485</v>
      </c>
      <c r="E1143" s="409" t="s">
        <v>446</v>
      </c>
      <c r="F1143" s="410" t="s">
        <v>3502</v>
      </c>
      <c r="G1143" s="409" t="s">
        <v>447</v>
      </c>
      <c r="H1143" s="409" t="s">
        <v>2878</v>
      </c>
      <c r="I1143" s="409" t="s">
        <v>134</v>
      </c>
      <c r="J1143" s="409" t="s">
        <v>2879</v>
      </c>
      <c r="K1143" s="409"/>
      <c r="L1143" s="411">
        <v>143.78189712951422</v>
      </c>
      <c r="M1143" s="411">
        <v>3</v>
      </c>
      <c r="N1143" s="412">
        <v>431.34569138854266</v>
      </c>
    </row>
    <row r="1144" spans="1:14" ht="14.4" customHeight="1" x14ac:dyDescent="0.3">
      <c r="A1144" s="407" t="s">
        <v>2557</v>
      </c>
      <c r="B1144" s="408" t="s">
        <v>3465</v>
      </c>
      <c r="C1144" s="409" t="s">
        <v>2558</v>
      </c>
      <c r="D1144" s="410" t="s">
        <v>3485</v>
      </c>
      <c r="E1144" s="409" t="s">
        <v>446</v>
      </c>
      <c r="F1144" s="410" t="s">
        <v>3502</v>
      </c>
      <c r="G1144" s="409" t="s">
        <v>447</v>
      </c>
      <c r="H1144" s="409" t="s">
        <v>2880</v>
      </c>
      <c r="I1144" s="409" t="s">
        <v>2881</v>
      </c>
      <c r="J1144" s="409" t="s">
        <v>2882</v>
      </c>
      <c r="K1144" s="409" t="s">
        <v>1009</v>
      </c>
      <c r="L1144" s="411">
        <v>57.820000000000057</v>
      </c>
      <c r="M1144" s="411">
        <v>1</v>
      </c>
      <c r="N1144" s="412">
        <v>57.820000000000057</v>
      </c>
    </row>
    <row r="1145" spans="1:14" ht="14.4" customHeight="1" x14ac:dyDescent="0.3">
      <c r="A1145" s="407" t="s">
        <v>2557</v>
      </c>
      <c r="B1145" s="408" t="s">
        <v>3465</v>
      </c>
      <c r="C1145" s="409" t="s">
        <v>2558</v>
      </c>
      <c r="D1145" s="410" t="s">
        <v>3485</v>
      </c>
      <c r="E1145" s="409" t="s">
        <v>446</v>
      </c>
      <c r="F1145" s="410" t="s">
        <v>3502</v>
      </c>
      <c r="G1145" s="409" t="s">
        <v>447</v>
      </c>
      <c r="H1145" s="409" t="s">
        <v>2217</v>
      </c>
      <c r="I1145" s="409" t="s">
        <v>2218</v>
      </c>
      <c r="J1145" s="409" t="s">
        <v>2219</v>
      </c>
      <c r="K1145" s="409" t="s">
        <v>2220</v>
      </c>
      <c r="L1145" s="411">
        <v>94.275000000000006</v>
      </c>
      <c r="M1145" s="411">
        <v>8</v>
      </c>
      <c r="N1145" s="412">
        <v>754.2</v>
      </c>
    </row>
    <row r="1146" spans="1:14" ht="14.4" customHeight="1" x14ac:dyDescent="0.3">
      <c r="A1146" s="407" t="s">
        <v>2557</v>
      </c>
      <c r="B1146" s="408" t="s">
        <v>3465</v>
      </c>
      <c r="C1146" s="409" t="s">
        <v>2558</v>
      </c>
      <c r="D1146" s="410" t="s">
        <v>3485</v>
      </c>
      <c r="E1146" s="409" t="s">
        <v>446</v>
      </c>
      <c r="F1146" s="410" t="s">
        <v>3502</v>
      </c>
      <c r="G1146" s="409" t="s">
        <v>447</v>
      </c>
      <c r="H1146" s="409" t="s">
        <v>2883</v>
      </c>
      <c r="I1146" s="409" t="s">
        <v>2883</v>
      </c>
      <c r="J1146" s="409" t="s">
        <v>2884</v>
      </c>
      <c r="K1146" s="409" t="s">
        <v>2885</v>
      </c>
      <c r="L1146" s="411">
        <v>797.5700000000005</v>
      </c>
      <c r="M1146" s="411">
        <v>1</v>
      </c>
      <c r="N1146" s="412">
        <v>797.5700000000005</v>
      </c>
    </row>
    <row r="1147" spans="1:14" ht="14.4" customHeight="1" x14ac:dyDescent="0.3">
      <c r="A1147" s="407" t="s">
        <v>2557</v>
      </c>
      <c r="B1147" s="408" t="s">
        <v>3465</v>
      </c>
      <c r="C1147" s="409" t="s">
        <v>2558</v>
      </c>
      <c r="D1147" s="410" t="s">
        <v>3485</v>
      </c>
      <c r="E1147" s="409" t="s">
        <v>446</v>
      </c>
      <c r="F1147" s="410" t="s">
        <v>3502</v>
      </c>
      <c r="G1147" s="409" t="s">
        <v>447</v>
      </c>
      <c r="H1147" s="409" t="s">
        <v>2221</v>
      </c>
      <c r="I1147" s="409" t="s">
        <v>2222</v>
      </c>
      <c r="J1147" s="409" t="s">
        <v>2094</v>
      </c>
      <c r="K1147" s="409" t="s">
        <v>989</v>
      </c>
      <c r="L1147" s="411">
        <v>81.931276487824221</v>
      </c>
      <c r="M1147" s="411">
        <v>50</v>
      </c>
      <c r="N1147" s="412">
        <v>4096.5638243912108</v>
      </c>
    </row>
    <row r="1148" spans="1:14" ht="14.4" customHeight="1" x14ac:dyDescent="0.3">
      <c r="A1148" s="407" t="s">
        <v>2557</v>
      </c>
      <c r="B1148" s="408" t="s">
        <v>3465</v>
      </c>
      <c r="C1148" s="409" t="s">
        <v>2558</v>
      </c>
      <c r="D1148" s="410" t="s">
        <v>3485</v>
      </c>
      <c r="E1148" s="409" t="s">
        <v>446</v>
      </c>
      <c r="F1148" s="410" t="s">
        <v>3502</v>
      </c>
      <c r="G1148" s="409" t="s">
        <v>447</v>
      </c>
      <c r="H1148" s="409" t="s">
        <v>2886</v>
      </c>
      <c r="I1148" s="409" t="s">
        <v>134</v>
      </c>
      <c r="J1148" s="409" t="s">
        <v>2887</v>
      </c>
      <c r="K1148" s="409" t="s">
        <v>2888</v>
      </c>
      <c r="L1148" s="411">
        <v>1304.97</v>
      </c>
      <c r="M1148" s="411">
        <v>1</v>
      </c>
      <c r="N1148" s="412">
        <v>1304.97</v>
      </c>
    </row>
    <row r="1149" spans="1:14" ht="14.4" customHeight="1" x14ac:dyDescent="0.3">
      <c r="A1149" s="407" t="s">
        <v>2557</v>
      </c>
      <c r="B1149" s="408" t="s">
        <v>3465</v>
      </c>
      <c r="C1149" s="409" t="s">
        <v>2558</v>
      </c>
      <c r="D1149" s="410" t="s">
        <v>3485</v>
      </c>
      <c r="E1149" s="409" t="s">
        <v>446</v>
      </c>
      <c r="F1149" s="410" t="s">
        <v>3502</v>
      </c>
      <c r="G1149" s="409" t="s">
        <v>447</v>
      </c>
      <c r="H1149" s="409" t="s">
        <v>2223</v>
      </c>
      <c r="I1149" s="409" t="s">
        <v>2224</v>
      </c>
      <c r="J1149" s="409" t="s">
        <v>2225</v>
      </c>
      <c r="K1149" s="409" t="s">
        <v>2226</v>
      </c>
      <c r="L1149" s="411">
        <v>82.454999999999984</v>
      </c>
      <c r="M1149" s="411">
        <v>2</v>
      </c>
      <c r="N1149" s="412">
        <v>164.90999999999997</v>
      </c>
    </row>
    <row r="1150" spans="1:14" ht="14.4" customHeight="1" x14ac:dyDescent="0.3">
      <c r="A1150" s="407" t="s">
        <v>2557</v>
      </c>
      <c r="B1150" s="408" t="s">
        <v>3465</v>
      </c>
      <c r="C1150" s="409" t="s">
        <v>2558</v>
      </c>
      <c r="D1150" s="410" t="s">
        <v>3485</v>
      </c>
      <c r="E1150" s="409" t="s">
        <v>446</v>
      </c>
      <c r="F1150" s="410" t="s">
        <v>3502</v>
      </c>
      <c r="G1150" s="409" t="s">
        <v>447</v>
      </c>
      <c r="H1150" s="409" t="s">
        <v>2889</v>
      </c>
      <c r="I1150" s="409" t="s">
        <v>134</v>
      </c>
      <c r="J1150" s="409" t="s">
        <v>2890</v>
      </c>
      <c r="K1150" s="409"/>
      <c r="L1150" s="411">
        <v>60.949397516175267</v>
      </c>
      <c r="M1150" s="411">
        <v>1</v>
      </c>
      <c r="N1150" s="412">
        <v>60.949397516175267</v>
      </c>
    </row>
    <row r="1151" spans="1:14" ht="14.4" customHeight="1" x14ac:dyDescent="0.3">
      <c r="A1151" s="407" t="s">
        <v>2557</v>
      </c>
      <c r="B1151" s="408" t="s">
        <v>3465</v>
      </c>
      <c r="C1151" s="409" t="s">
        <v>2558</v>
      </c>
      <c r="D1151" s="410" t="s">
        <v>3485</v>
      </c>
      <c r="E1151" s="409" t="s">
        <v>446</v>
      </c>
      <c r="F1151" s="410" t="s">
        <v>3502</v>
      </c>
      <c r="G1151" s="409" t="s">
        <v>447</v>
      </c>
      <c r="H1151" s="409" t="s">
        <v>2233</v>
      </c>
      <c r="I1151" s="409" t="s">
        <v>2233</v>
      </c>
      <c r="J1151" s="409" t="s">
        <v>2234</v>
      </c>
      <c r="K1151" s="409" t="s">
        <v>2235</v>
      </c>
      <c r="L1151" s="411">
        <v>787.40629841336727</v>
      </c>
      <c r="M1151" s="411">
        <v>16</v>
      </c>
      <c r="N1151" s="412">
        <v>12598.500774613876</v>
      </c>
    </row>
    <row r="1152" spans="1:14" ht="14.4" customHeight="1" x14ac:dyDescent="0.3">
      <c r="A1152" s="407" t="s">
        <v>2557</v>
      </c>
      <c r="B1152" s="408" t="s">
        <v>3465</v>
      </c>
      <c r="C1152" s="409" t="s">
        <v>2558</v>
      </c>
      <c r="D1152" s="410" t="s">
        <v>3485</v>
      </c>
      <c r="E1152" s="409" t="s">
        <v>446</v>
      </c>
      <c r="F1152" s="410" t="s">
        <v>3502</v>
      </c>
      <c r="G1152" s="409" t="s">
        <v>447</v>
      </c>
      <c r="H1152" s="409" t="s">
        <v>2891</v>
      </c>
      <c r="I1152" s="409" t="s">
        <v>2892</v>
      </c>
      <c r="J1152" s="409" t="s">
        <v>2893</v>
      </c>
      <c r="K1152" s="409" t="s">
        <v>2894</v>
      </c>
      <c r="L1152" s="411">
        <v>135.65987785843998</v>
      </c>
      <c r="M1152" s="411">
        <v>2</v>
      </c>
      <c r="N1152" s="412">
        <v>271.31975571687997</v>
      </c>
    </row>
    <row r="1153" spans="1:14" ht="14.4" customHeight="1" x14ac:dyDescent="0.3">
      <c r="A1153" s="407" t="s">
        <v>2557</v>
      </c>
      <c r="B1153" s="408" t="s">
        <v>3465</v>
      </c>
      <c r="C1153" s="409" t="s">
        <v>2558</v>
      </c>
      <c r="D1153" s="410" t="s">
        <v>3485</v>
      </c>
      <c r="E1153" s="409" t="s">
        <v>446</v>
      </c>
      <c r="F1153" s="410" t="s">
        <v>3502</v>
      </c>
      <c r="G1153" s="409" t="s">
        <v>447</v>
      </c>
      <c r="H1153" s="409" t="s">
        <v>2895</v>
      </c>
      <c r="I1153" s="409" t="s">
        <v>134</v>
      </c>
      <c r="J1153" s="409" t="s">
        <v>2896</v>
      </c>
      <c r="K1153" s="409"/>
      <c r="L1153" s="411">
        <v>56.990476574425202</v>
      </c>
      <c r="M1153" s="411">
        <v>2</v>
      </c>
      <c r="N1153" s="412">
        <v>113.9809531488504</v>
      </c>
    </row>
    <row r="1154" spans="1:14" ht="14.4" customHeight="1" x14ac:dyDescent="0.3">
      <c r="A1154" s="407" t="s">
        <v>2557</v>
      </c>
      <c r="B1154" s="408" t="s">
        <v>3465</v>
      </c>
      <c r="C1154" s="409" t="s">
        <v>2558</v>
      </c>
      <c r="D1154" s="410" t="s">
        <v>3485</v>
      </c>
      <c r="E1154" s="409" t="s">
        <v>446</v>
      </c>
      <c r="F1154" s="410" t="s">
        <v>3502</v>
      </c>
      <c r="G1154" s="409" t="s">
        <v>447</v>
      </c>
      <c r="H1154" s="409" t="s">
        <v>2897</v>
      </c>
      <c r="I1154" s="409" t="s">
        <v>2898</v>
      </c>
      <c r="J1154" s="409" t="s">
        <v>2899</v>
      </c>
      <c r="K1154" s="409" t="s">
        <v>1335</v>
      </c>
      <c r="L1154" s="411">
        <v>11.940300000000001</v>
      </c>
      <c r="M1154" s="411">
        <v>100</v>
      </c>
      <c r="N1154" s="412">
        <v>1194.03</v>
      </c>
    </row>
    <row r="1155" spans="1:14" ht="14.4" customHeight="1" x14ac:dyDescent="0.3">
      <c r="A1155" s="407" t="s">
        <v>2557</v>
      </c>
      <c r="B1155" s="408" t="s">
        <v>3465</v>
      </c>
      <c r="C1155" s="409" t="s">
        <v>2558</v>
      </c>
      <c r="D1155" s="410" t="s">
        <v>3485</v>
      </c>
      <c r="E1155" s="409" t="s">
        <v>446</v>
      </c>
      <c r="F1155" s="410" t="s">
        <v>3502</v>
      </c>
      <c r="G1155" s="409" t="s">
        <v>447</v>
      </c>
      <c r="H1155" s="409" t="s">
        <v>2900</v>
      </c>
      <c r="I1155" s="409" t="s">
        <v>134</v>
      </c>
      <c r="J1155" s="409" t="s">
        <v>2901</v>
      </c>
      <c r="K1155" s="409"/>
      <c r="L1155" s="411">
        <v>75.528140015214618</v>
      </c>
      <c r="M1155" s="411">
        <v>22</v>
      </c>
      <c r="N1155" s="412">
        <v>1661.6190803347215</v>
      </c>
    </row>
    <row r="1156" spans="1:14" ht="14.4" customHeight="1" x14ac:dyDescent="0.3">
      <c r="A1156" s="407" t="s">
        <v>2557</v>
      </c>
      <c r="B1156" s="408" t="s">
        <v>3465</v>
      </c>
      <c r="C1156" s="409" t="s">
        <v>2558</v>
      </c>
      <c r="D1156" s="410" t="s">
        <v>3485</v>
      </c>
      <c r="E1156" s="409" t="s">
        <v>446</v>
      </c>
      <c r="F1156" s="410" t="s">
        <v>3502</v>
      </c>
      <c r="G1156" s="409" t="s">
        <v>447</v>
      </c>
      <c r="H1156" s="409" t="s">
        <v>2902</v>
      </c>
      <c r="I1156" s="409" t="s">
        <v>2903</v>
      </c>
      <c r="J1156" s="409" t="s">
        <v>2904</v>
      </c>
      <c r="K1156" s="409" t="s">
        <v>2905</v>
      </c>
      <c r="L1156" s="411">
        <v>66.579999999999984</v>
      </c>
      <c r="M1156" s="411">
        <v>1</v>
      </c>
      <c r="N1156" s="412">
        <v>66.579999999999984</v>
      </c>
    </row>
    <row r="1157" spans="1:14" ht="14.4" customHeight="1" x14ac:dyDescent="0.3">
      <c r="A1157" s="407" t="s">
        <v>2557</v>
      </c>
      <c r="B1157" s="408" t="s">
        <v>3465</v>
      </c>
      <c r="C1157" s="409" t="s">
        <v>2558</v>
      </c>
      <c r="D1157" s="410" t="s">
        <v>3485</v>
      </c>
      <c r="E1157" s="409" t="s">
        <v>446</v>
      </c>
      <c r="F1157" s="410" t="s">
        <v>3502</v>
      </c>
      <c r="G1157" s="409" t="s">
        <v>447</v>
      </c>
      <c r="H1157" s="409" t="s">
        <v>2906</v>
      </c>
      <c r="I1157" s="409" t="s">
        <v>2907</v>
      </c>
      <c r="J1157" s="409" t="s">
        <v>2908</v>
      </c>
      <c r="K1157" s="409" t="s">
        <v>2909</v>
      </c>
      <c r="L1157" s="411">
        <v>408.37959481231422</v>
      </c>
      <c r="M1157" s="411">
        <v>1</v>
      </c>
      <c r="N1157" s="412">
        <v>408.37959481231422</v>
      </c>
    </row>
    <row r="1158" spans="1:14" ht="14.4" customHeight="1" x14ac:dyDescent="0.3">
      <c r="A1158" s="407" t="s">
        <v>2557</v>
      </c>
      <c r="B1158" s="408" t="s">
        <v>3465</v>
      </c>
      <c r="C1158" s="409" t="s">
        <v>2558</v>
      </c>
      <c r="D1158" s="410" t="s">
        <v>3485</v>
      </c>
      <c r="E1158" s="409" t="s">
        <v>446</v>
      </c>
      <c r="F1158" s="410" t="s">
        <v>3502</v>
      </c>
      <c r="G1158" s="409" t="s">
        <v>447</v>
      </c>
      <c r="H1158" s="409" t="s">
        <v>2910</v>
      </c>
      <c r="I1158" s="409" t="s">
        <v>134</v>
      </c>
      <c r="J1158" s="409" t="s">
        <v>2911</v>
      </c>
      <c r="K1158" s="409"/>
      <c r="L1158" s="411">
        <v>189.20810451182081</v>
      </c>
      <c r="M1158" s="411">
        <v>2</v>
      </c>
      <c r="N1158" s="412">
        <v>378.41620902364161</v>
      </c>
    </row>
    <row r="1159" spans="1:14" ht="14.4" customHeight="1" x14ac:dyDescent="0.3">
      <c r="A1159" s="407" t="s">
        <v>2557</v>
      </c>
      <c r="B1159" s="408" t="s">
        <v>3465</v>
      </c>
      <c r="C1159" s="409" t="s">
        <v>2558</v>
      </c>
      <c r="D1159" s="410" t="s">
        <v>3485</v>
      </c>
      <c r="E1159" s="409" t="s">
        <v>446</v>
      </c>
      <c r="F1159" s="410" t="s">
        <v>3502</v>
      </c>
      <c r="G1159" s="409" t="s">
        <v>447</v>
      </c>
      <c r="H1159" s="409" t="s">
        <v>2912</v>
      </c>
      <c r="I1159" s="409" t="s">
        <v>2913</v>
      </c>
      <c r="J1159" s="409" t="s">
        <v>2914</v>
      </c>
      <c r="K1159" s="409" t="s">
        <v>2915</v>
      </c>
      <c r="L1159" s="411">
        <v>84.629999999999981</v>
      </c>
      <c r="M1159" s="411">
        <v>1</v>
      </c>
      <c r="N1159" s="412">
        <v>84.629999999999981</v>
      </c>
    </row>
    <row r="1160" spans="1:14" ht="14.4" customHeight="1" x14ac:dyDescent="0.3">
      <c r="A1160" s="407" t="s">
        <v>2557</v>
      </c>
      <c r="B1160" s="408" t="s">
        <v>3465</v>
      </c>
      <c r="C1160" s="409" t="s">
        <v>2558</v>
      </c>
      <c r="D1160" s="410" t="s">
        <v>3485</v>
      </c>
      <c r="E1160" s="409" t="s">
        <v>446</v>
      </c>
      <c r="F1160" s="410" t="s">
        <v>3502</v>
      </c>
      <c r="G1160" s="409" t="s">
        <v>447</v>
      </c>
      <c r="H1160" s="409" t="s">
        <v>2916</v>
      </c>
      <c r="I1160" s="409" t="s">
        <v>2917</v>
      </c>
      <c r="J1160" s="409" t="s">
        <v>2918</v>
      </c>
      <c r="K1160" s="409" t="s">
        <v>2919</v>
      </c>
      <c r="L1160" s="411">
        <v>408.38900008122795</v>
      </c>
      <c r="M1160" s="411">
        <v>1</v>
      </c>
      <c r="N1160" s="412">
        <v>408.38900008122795</v>
      </c>
    </row>
    <row r="1161" spans="1:14" ht="14.4" customHeight="1" x14ac:dyDescent="0.3">
      <c r="A1161" s="407" t="s">
        <v>2557</v>
      </c>
      <c r="B1161" s="408" t="s">
        <v>3465</v>
      </c>
      <c r="C1161" s="409" t="s">
        <v>2558</v>
      </c>
      <c r="D1161" s="410" t="s">
        <v>3485</v>
      </c>
      <c r="E1161" s="409" t="s">
        <v>446</v>
      </c>
      <c r="F1161" s="410" t="s">
        <v>3502</v>
      </c>
      <c r="G1161" s="409" t="s">
        <v>447</v>
      </c>
      <c r="H1161" s="409" t="s">
        <v>2920</v>
      </c>
      <c r="I1161" s="409" t="s">
        <v>2920</v>
      </c>
      <c r="J1161" s="409" t="s">
        <v>2921</v>
      </c>
      <c r="K1161" s="409" t="s">
        <v>2922</v>
      </c>
      <c r="L1161" s="411">
        <v>846.99999999999989</v>
      </c>
      <c r="M1161" s="411">
        <v>1</v>
      </c>
      <c r="N1161" s="412">
        <v>846.99999999999989</v>
      </c>
    </row>
    <row r="1162" spans="1:14" ht="14.4" customHeight="1" x14ac:dyDescent="0.3">
      <c r="A1162" s="407" t="s">
        <v>2557</v>
      </c>
      <c r="B1162" s="408" t="s">
        <v>3465</v>
      </c>
      <c r="C1162" s="409" t="s">
        <v>2558</v>
      </c>
      <c r="D1162" s="410" t="s">
        <v>3485</v>
      </c>
      <c r="E1162" s="409" t="s">
        <v>446</v>
      </c>
      <c r="F1162" s="410" t="s">
        <v>3502</v>
      </c>
      <c r="G1162" s="409" t="s">
        <v>447</v>
      </c>
      <c r="H1162" s="409" t="s">
        <v>2923</v>
      </c>
      <c r="I1162" s="409" t="s">
        <v>2924</v>
      </c>
      <c r="J1162" s="409" t="s">
        <v>2925</v>
      </c>
      <c r="K1162" s="409" t="s">
        <v>2116</v>
      </c>
      <c r="L1162" s="411">
        <v>409.90000000000009</v>
      </c>
      <c r="M1162" s="411">
        <v>2</v>
      </c>
      <c r="N1162" s="412">
        <v>819.80000000000018</v>
      </c>
    </row>
    <row r="1163" spans="1:14" ht="14.4" customHeight="1" x14ac:dyDescent="0.3">
      <c r="A1163" s="407" t="s">
        <v>2557</v>
      </c>
      <c r="B1163" s="408" t="s">
        <v>3465</v>
      </c>
      <c r="C1163" s="409" t="s">
        <v>2558</v>
      </c>
      <c r="D1163" s="410" t="s">
        <v>3485</v>
      </c>
      <c r="E1163" s="409" t="s">
        <v>446</v>
      </c>
      <c r="F1163" s="410" t="s">
        <v>3502</v>
      </c>
      <c r="G1163" s="409" t="s">
        <v>447</v>
      </c>
      <c r="H1163" s="409" t="s">
        <v>2253</v>
      </c>
      <c r="I1163" s="409" t="s">
        <v>2254</v>
      </c>
      <c r="J1163" s="409" t="s">
        <v>2255</v>
      </c>
      <c r="K1163" s="409" t="s">
        <v>2256</v>
      </c>
      <c r="L1163" s="411">
        <v>462</v>
      </c>
      <c r="M1163" s="411">
        <v>50</v>
      </c>
      <c r="N1163" s="412">
        <v>23100</v>
      </c>
    </row>
    <row r="1164" spans="1:14" ht="14.4" customHeight="1" x14ac:dyDescent="0.3">
      <c r="A1164" s="407" t="s">
        <v>2557</v>
      </c>
      <c r="B1164" s="408" t="s">
        <v>3465</v>
      </c>
      <c r="C1164" s="409" t="s">
        <v>2558</v>
      </c>
      <c r="D1164" s="410" t="s">
        <v>3485</v>
      </c>
      <c r="E1164" s="409" t="s">
        <v>446</v>
      </c>
      <c r="F1164" s="410" t="s">
        <v>3502</v>
      </c>
      <c r="G1164" s="409" t="s">
        <v>447</v>
      </c>
      <c r="H1164" s="409" t="s">
        <v>2926</v>
      </c>
      <c r="I1164" s="409" t="s">
        <v>134</v>
      </c>
      <c r="J1164" s="409" t="s">
        <v>2927</v>
      </c>
      <c r="K1164" s="409"/>
      <c r="L1164" s="411">
        <v>110.83954969723192</v>
      </c>
      <c r="M1164" s="411">
        <v>6</v>
      </c>
      <c r="N1164" s="412">
        <v>665.0372981833915</v>
      </c>
    </row>
    <row r="1165" spans="1:14" ht="14.4" customHeight="1" x14ac:dyDescent="0.3">
      <c r="A1165" s="407" t="s">
        <v>2557</v>
      </c>
      <c r="B1165" s="408" t="s">
        <v>3465</v>
      </c>
      <c r="C1165" s="409" t="s">
        <v>2558</v>
      </c>
      <c r="D1165" s="410" t="s">
        <v>3485</v>
      </c>
      <c r="E1165" s="409" t="s">
        <v>446</v>
      </c>
      <c r="F1165" s="410" t="s">
        <v>3502</v>
      </c>
      <c r="G1165" s="409" t="s">
        <v>447</v>
      </c>
      <c r="H1165" s="409" t="s">
        <v>2928</v>
      </c>
      <c r="I1165" s="409" t="s">
        <v>2929</v>
      </c>
      <c r="J1165" s="409" t="s">
        <v>2930</v>
      </c>
      <c r="K1165" s="409" t="s">
        <v>2931</v>
      </c>
      <c r="L1165" s="411">
        <v>61.12</v>
      </c>
      <c r="M1165" s="411">
        <v>1</v>
      </c>
      <c r="N1165" s="412">
        <v>61.12</v>
      </c>
    </row>
    <row r="1166" spans="1:14" ht="14.4" customHeight="1" x14ac:dyDescent="0.3">
      <c r="A1166" s="407" t="s">
        <v>2557</v>
      </c>
      <c r="B1166" s="408" t="s">
        <v>3465</v>
      </c>
      <c r="C1166" s="409" t="s">
        <v>2558</v>
      </c>
      <c r="D1166" s="410" t="s">
        <v>3485</v>
      </c>
      <c r="E1166" s="409" t="s">
        <v>446</v>
      </c>
      <c r="F1166" s="410" t="s">
        <v>3502</v>
      </c>
      <c r="G1166" s="409" t="s">
        <v>447</v>
      </c>
      <c r="H1166" s="409" t="s">
        <v>2932</v>
      </c>
      <c r="I1166" s="409" t="s">
        <v>134</v>
      </c>
      <c r="J1166" s="409" t="s">
        <v>2933</v>
      </c>
      <c r="K1166" s="409"/>
      <c r="L1166" s="411">
        <v>56.98475594401198</v>
      </c>
      <c r="M1166" s="411">
        <v>46</v>
      </c>
      <c r="N1166" s="412">
        <v>2621.2987734245512</v>
      </c>
    </row>
    <row r="1167" spans="1:14" ht="14.4" customHeight="1" x14ac:dyDescent="0.3">
      <c r="A1167" s="407" t="s">
        <v>2557</v>
      </c>
      <c r="B1167" s="408" t="s">
        <v>3465</v>
      </c>
      <c r="C1167" s="409" t="s">
        <v>2558</v>
      </c>
      <c r="D1167" s="410" t="s">
        <v>3485</v>
      </c>
      <c r="E1167" s="409" t="s">
        <v>446</v>
      </c>
      <c r="F1167" s="410" t="s">
        <v>3502</v>
      </c>
      <c r="G1167" s="409" t="s">
        <v>447</v>
      </c>
      <c r="H1167" s="409" t="s">
        <v>631</v>
      </c>
      <c r="I1167" s="409" t="s">
        <v>631</v>
      </c>
      <c r="J1167" s="409" t="s">
        <v>632</v>
      </c>
      <c r="K1167" s="409" t="s">
        <v>633</v>
      </c>
      <c r="L1167" s="411">
        <v>96.129629753629033</v>
      </c>
      <c r="M1167" s="411">
        <v>6</v>
      </c>
      <c r="N1167" s="412">
        <v>576.77777852177417</v>
      </c>
    </row>
    <row r="1168" spans="1:14" ht="14.4" customHeight="1" x14ac:dyDescent="0.3">
      <c r="A1168" s="407" t="s">
        <v>2557</v>
      </c>
      <c r="B1168" s="408" t="s">
        <v>3465</v>
      </c>
      <c r="C1168" s="409" t="s">
        <v>2558</v>
      </c>
      <c r="D1168" s="410" t="s">
        <v>3485</v>
      </c>
      <c r="E1168" s="409" t="s">
        <v>446</v>
      </c>
      <c r="F1168" s="410" t="s">
        <v>3502</v>
      </c>
      <c r="G1168" s="409" t="s">
        <v>447</v>
      </c>
      <c r="H1168" s="409" t="s">
        <v>576</v>
      </c>
      <c r="I1168" s="409" t="s">
        <v>576</v>
      </c>
      <c r="J1168" s="409" t="s">
        <v>577</v>
      </c>
      <c r="K1168" s="409" t="s">
        <v>578</v>
      </c>
      <c r="L1168" s="411">
        <v>58.215356833171903</v>
      </c>
      <c r="M1168" s="411">
        <v>20</v>
      </c>
      <c r="N1168" s="412">
        <v>1164.3071366634381</v>
      </c>
    </row>
    <row r="1169" spans="1:14" ht="14.4" customHeight="1" x14ac:dyDescent="0.3">
      <c r="A1169" s="407" t="s">
        <v>2557</v>
      </c>
      <c r="B1169" s="408" t="s">
        <v>3465</v>
      </c>
      <c r="C1169" s="409" t="s">
        <v>2558</v>
      </c>
      <c r="D1169" s="410" t="s">
        <v>3485</v>
      </c>
      <c r="E1169" s="409" t="s">
        <v>446</v>
      </c>
      <c r="F1169" s="410" t="s">
        <v>3502</v>
      </c>
      <c r="G1169" s="409" t="s">
        <v>447</v>
      </c>
      <c r="H1169" s="409" t="s">
        <v>2267</v>
      </c>
      <c r="I1169" s="409" t="s">
        <v>134</v>
      </c>
      <c r="J1169" s="409" t="s">
        <v>2268</v>
      </c>
      <c r="K1169" s="409"/>
      <c r="L1169" s="411">
        <v>34.435019469255273</v>
      </c>
      <c r="M1169" s="411">
        <v>12</v>
      </c>
      <c r="N1169" s="412">
        <v>413.22023363106331</v>
      </c>
    </row>
    <row r="1170" spans="1:14" ht="14.4" customHeight="1" x14ac:dyDescent="0.3">
      <c r="A1170" s="407" t="s">
        <v>2557</v>
      </c>
      <c r="B1170" s="408" t="s">
        <v>3465</v>
      </c>
      <c r="C1170" s="409" t="s">
        <v>2558</v>
      </c>
      <c r="D1170" s="410" t="s">
        <v>3485</v>
      </c>
      <c r="E1170" s="409" t="s">
        <v>446</v>
      </c>
      <c r="F1170" s="410" t="s">
        <v>3502</v>
      </c>
      <c r="G1170" s="409" t="s">
        <v>447</v>
      </c>
      <c r="H1170" s="409" t="s">
        <v>1450</v>
      </c>
      <c r="I1170" s="409" t="s">
        <v>134</v>
      </c>
      <c r="J1170" s="409" t="s">
        <v>1451</v>
      </c>
      <c r="K1170" s="409"/>
      <c r="L1170" s="411">
        <v>37.477450887440341</v>
      </c>
      <c r="M1170" s="411">
        <v>59</v>
      </c>
      <c r="N1170" s="412">
        <v>2211.1696023589802</v>
      </c>
    </row>
    <row r="1171" spans="1:14" ht="14.4" customHeight="1" x14ac:dyDescent="0.3">
      <c r="A1171" s="407" t="s">
        <v>2557</v>
      </c>
      <c r="B1171" s="408" t="s">
        <v>3465</v>
      </c>
      <c r="C1171" s="409" t="s">
        <v>2558</v>
      </c>
      <c r="D1171" s="410" t="s">
        <v>3485</v>
      </c>
      <c r="E1171" s="409" t="s">
        <v>446</v>
      </c>
      <c r="F1171" s="410" t="s">
        <v>3502</v>
      </c>
      <c r="G1171" s="409" t="s">
        <v>447</v>
      </c>
      <c r="H1171" s="409" t="s">
        <v>2934</v>
      </c>
      <c r="I1171" s="409" t="s">
        <v>134</v>
      </c>
      <c r="J1171" s="409" t="s">
        <v>2935</v>
      </c>
      <c r="K1171" s="409" t="s">
        <v>672</v>
      </c>
      <c r="L1171" s="411">
        <v>75.878959485257184</v>
      </c>
      <c r="M1171" s="411">
        <v>2</v>
      </c>
      <c r="N1171" s="412">
        <v>151.75791897051437</v>
      </c>
    </row>
    <row r="1172" spans="1:14" ht="14.4" customHeight="1" x14ac:dyDescent="0.3">
      <c r="A1172" s="407" t="s">
        <v>2557</v>
      </c>
      <c r="B1172" s="408" t="s">
        <v>3465</v>
      </c>
      <c r="C1172" s="409" t="s">
        <v>2558</v>
      </c>
      <c r="D1172" s="410" t="s">
        <v>3485</v>
      </c>
      <c r="E1172" s="409" t="s">
        <v>446</v>
      </c>
      <c r="F1172" s="410" t="s">
        <v>3502</v>
      </c>
      <c r="G1172" s="409" t="s">
        <v>447</v>
      </c>
      <c r="H1172" s="409" t="s">
        <v>2273</v>
      </c>
      <c r="I1172" s="409" t="s">
        <v>2273</v>
      </c>
      <c r="J1172" s="409" t="s">
        <v>1458</v>
      </c>
      <c r="K1172" s="409" t="s">
        <v>2274</v>
      </c>
      <c r="L1172" s="411">
        <v>43.999918523627308</v>
      </c>
      <c r="M1172" s="411">
        <v>5</v>
      </c>
      <c r="N1172" s="412">
        <v>219.99959261813655</v>
      </c>
    </row>
    <row r="1173" spans="1:14" ht="14.4" customHeight="1" x14ac:dyDescent="0.3">
      <c r="A1173" s="407" t="s">
        <v>2557</v>
      </c>
      <c r="B1173" s="408" t="s">
        <v>3465</v>
      </c>
      <c r="C1173" s="409" t="s">
        <v>2558</v>
      </c>
      <c r="D1173" s="410" t="s">
        <v>3485</v>
      </c>
      <c r="E1173" s="409" t="s">
        <v>446</v>
      </c>
      <c r="F1173" s="410" t="s">
        <v>3502</v>
      </c>
      <c r="G1173" s="409" t="s">
        <v>447</v>
      </c>
      <c r="H1173" s="409" t="s">
        <v>582</v>
      </c>
      <c r="I1173" s="409" t="s">
        <v>582</v>
      </c>
      <c r="J1173" s="409" t="s">
        <v>583</v>
      </c>
      <c r="K1173" s="409" t="s">
        <v>584</v>
      </c>
      <c r="L1173" s="411">
        <v>117.47999999999999</v>
      </c>
      <c r="M1173" s="411">
        <v>4</v>
      </c>
      <c r="N1173" s="412">
        <v>469.91999999999996</v>
      </c>
    </row>
    <row r="1174" spans="1:14" ht="14.4" customHeight="1" x14ac:dyDescent="0.3">
      <c r="A1174" s="407" t="s">
        <v>2557</v>
      </c>
      <c r="B1174" s="408" t="s">
        <v>3465</v>
      </c>
      <c r="C1174" s="409" t="s">
        <v>2558</v>
      </c>
      <c r="D1174" s="410" t="s">
        <v>3485</v>
      </c>
      <c r="E1174" s="409" t="s">
        <v>446</v>
      </c>
      <c r="F1174" s="410" t="s">
        <v>3502</v>
      </c>
      <c r="G1174" s="409" t="s">
        <v>447</v>
      </c>
      <c r="H1174" s="409" t="s">
        <v>2936</v>
      </c>
      <c r="I1174" s="409" t="s">
        <v>2936</v>
      </c>
      <c r="J1174" s="409" t="s">
        <v>2937</v>
      </c>
      <c r="K1174" s="409" t="s">
        <v>2938</v>
      </c>
      <c r="L1174" s="411">
        <v>436.96804742476064</v>
      </c>
      <c r="M1174" s="411">
        <v>11</v>
      </c>
      <c r="N1174" s="412">
        <v>4806.6485216723668</v>
      </c>
    </row>
    <row r="1175" spans="1:14" ht="14.4" customHeight="1" x14ac:dyDescent="0.3">
      <c r="A1175" s="407" t="s">
        <v>2557</v>
      </c>
      <c r="B1175" s="408" t="s">
        <v>3465</v>
      </c>
      <c r="C1175" s="409" t="s">
        <v>2558</v>
      </c>
      <c r="D1175" s="410" t="s">
        <v>3485</v>
      </c>
      <c r="E1175" s="409" t="s">
        <v>446</v>
      </c>
      <c r="F1175" s="410" t="s">
        <v>3502</v>
      </c>
      <c r="G1175" s="409" t="s">
        <v>447</v>
      </c>
      <c r="H1175" s="409" t="s">
        <v>2939</v>
      </c>
      <c r="I1175" s="409" t="s">
        <v>2939</v>
      </c>
      <c r="J1175" s="409" t="s">
        <v>2940</v>
      </c>
      <c r="K1175" s="409" t="s">
        <v>2941</v>
      </c>
      <c r="L1175" s="411">
        <v>437.99904054261799</v>
      </c>
      <c r="M1175" s="411">
        <v>7</v>
      </c>
      <c r="N1175" s="412">
        <v>3065.993283798326</v>
      </c>
    </row>
    <row r="1176" spans="1:14" ht="14.4" customHeight="1" x14ac:dyDescent="0.3">
      <c r="A1176" s="407" t="s">
        <v>2557</v>
      </c>
      <c r="B1176" s="408" t="s">
        <v>3465</v>
      </c>
      <c r="C1176" s="409" t="s">
        <v>2558</v>
      </c>
      <c r="D1176" s="410" t="s">
        <v>3485</v>
      </c>
      <c r="E1176" s="409" t="s">
        <v>446</v>
      </c>
      <c r="F1176" s="410" t="s">
        <v>3502</v>
      </c>
      <c r="G1176" s="409" t="s">
        <v>447</v>
      </c>
      <c r="H1176" s="409" t="s">
        <v>1463</v>
      </c>
      <c r="I1176" s="409" t="s">
        <v>1463</v>
      </c>
      <c r="J1176" s="409" t="s">
        <v>1464</v>
      </c>
      <c r="K1176" s="409" t="s">
        <v>1465</v>
      </c>
      <c r="L1176" s="411">
        <v>179.97499999999997</v>
      </c>
      <c r="M1176" s="411">
        <v>4</v>
      </c>
      <c r="N1176" s="412">
        <v>719.89999999999986</v>
      </c>
    </row>
    <row r="1177" spans="1:14" ht="14.4" customHeight="1" x14ac:dyDescent="0.3">
      <c r="A1177" s="407" t="s">
        <v>2557</v>
      </c>
      <c r="B1177" s="408" t="s">
        <v>3465</v>
      </c>
      <c r="C1177" s="409" t="s">
        <v>2558</v>
      </c>
      <c r="D1177" s="410" t="s">
        <v>3485</v>
      </c>
      <c r="E1177" s="409" t="s">
        <v>446</v>
      </c>
      <c r="F1177" s="410" t="s">
        <v>3502</v>
      </c>
      <c r="G1177" s="409" t="s">
        <v>447</v>
      </c>
      <c r="H1177" s="409" t="s">
        <v>1471</v>
      </c>
      <c r="I1177" s="409" t="s">
        <v>1472</v>
      </c>
      <c r="J1177" s="409" t="s">
        <v>1473</v>
      </c>
      <c r="K1177" s="409"/>
      <c r="L1177" s="411">
        <v>163.56507386474613</v>
      </c>
      <c r="M1177" s="411">
        <v>3</v>
      </c>
      <c r="N1177" s="412">
        <v>490.69522159423838</v>
      </c>
    </row>
    <row r="1178" spans="1:14" ht="14.4" customHeight="1" x14ac:dyDescent="0.3">
      <c r="A1178" s="407" t="s">
        <v>2557</v>
      </c>
      <c r="B1178" s="408" t="s">
        <v>3465</v>
      </c>
      <c r="C1178" s="409" t="s">
        <v>2558</v>
      </c>
      <c r="D1178" s="410" t="s">
        <v>3485</v>
      </c>
      <c r="E1178" s="409" t="s">
        <v>446</v>
      </c>
      <c r="F1178" s="410" t="s">
        <v>3502</v>
      </c>
      <c r="G1178" s="409" t="s">
        <v>447</v>
      </c>
      <c r="H1178" s="409" t="s">
        <v>2535</v>
      </c>
      <c r="I1178" s="409" t="s">
        <v>134</v>
      </c>
      <c r="J1178" s="409" t="s">
        <v>2536</v>
      </c>
      <c r="K1178" s="409"/>
      <c r="L1178" s="411">
        <v>71.83</v>
      </c>
      <c r="M1178" s="411">
        <v>3</v>
      </c>
      <c r="N1178" s="412">
        <v>215.49</v>
      </c>
    </row>
    <row r="1179" spans="1:14" ht="14.4" customHeight="1" x14ac:dyDescent="0.3">
      <c r="A1179" s="407" t="s">
        <v>2557</v>
      </c>
      <c r="B1179" s="408" t="s">
        <v>3465</v>
      </c>
      <c r="C1179" s="409" t="s">
        <v>2558</v>
      </c>
      <c r="D1179" s="410" t="s">
        <v>3485</v>
      </c>
      <c r="E1179" s="409" t="s">
        <v>446</v>
      </c>
      <c r="F1179" s="410" t="s">
        <v>3502</v>
      </c>
      <c r="G1179" s="409" t="s">
        <v>447</v>
      </c>
      <c r="H1179" s="409" t="s">
        <v>2942</v>
      </c>
      <c r="I1179" s="409" t="s">
        <v>2942</v>
      </c>
      <c r="J1179" s="409" t="s">
        <v>2943</v>
      </c>
      <c r="K1179" s="409" t="s">
        <v>2944</v>
      </c>
      <c r="L1179" s="411">
        <v>1075.6615666526482</v>
      </c>
      <c r="M1179" s="411">
        <v>5</v>
      </c>
      <c r="N1179" s="412">
        <v>5378.3078332632404</v>
      </c>
    </row>
    <row r="1180" spans="1:14" ht="14.4" customHeight="1" x14ac:dyDescent="0.3">
      <c r="A1180" s="407" t="s">
        <v>2557</v>
      </c>
      <c r="B1180" s="408" t="s">
        <v>3465</v>
      </c>
      <c r="C1180" s="409" t="s">
        <v>2558</v>
      </c>
      <c r="D1180" s="410" t="s">
        <v>3485</v>
      </c>
      <c r="E1180" s="409" t="s">
        <v>446</v>
      </c>
      <c r="F1180" s="410" t="s">
        <v>3502</v>
      </c>
      <c r="G1180" s="409" t="s">
        <v>447</v>
      </c>
      <c r="H1180" s="409" t="s">
        <v>1478</v>
      </c>
      <c r="I1180" s="409" t="s">
        <v>1478</v>
      </c>
      <c r="J1180" s="409" t="s">
        <v>1479</v>
      </c>
      <c r="K1180" s="409" t="s">
        <v>1480</v>
      </c>
      <c r="L1180" s="411">
        <v>793.31999999999982</v>
      </c>
      <c r="M1180" s="411">
        <v>5</v>
      </c>
      <c r="N1180" s="412">
        <v>3966.599999999999</v>
      </c>
    </row>
    <row r="1181" spans="1:14" ht="14.4" customHeight="1" x14ac:dyDescent="0.3">
      <c r="A1181" s="407" t="s">
        <v>2557</v>
      </c>
      <c r="B1181" s="408" t="s">
        <v>3465</v>
      </c>
      <c r="C1181" s="409" t="s">
        <v>2558</v>
      </c>
      <c r="D1181" s="410" t="s">
        <v>3485</v>
      </c>
      <c r="E1181" s="409" t="s">
        <v>446</v>
      </c>
      <c r="F1181" s="410" t="s">
        <v>3502</v>
      </c>
      <c r="G1181" s="409" t="s">
        <v>447</v>
      </c>
      <c r="H1181" s="409" t="s">
        <v>2945</v>
      </c>
      <c r="I1181" s="409" t="s">
        <v>134</v>
      </c>
      <c r="J1181" s="409" t="s">
        <v>2946</v>
      </c>
      <c r="K1181" s="409"/>
      <c r="L1181" s="411">
        <v>229.91</v>
      </c>
      <c r="M1181" s="411">
        <v>1</v>
      </c>
      <c r="N1181" s="412">
        <v>229.91</v>
      </c>
    </row>
    <row r="1182" spans="1:14" ht="14.4" customHeight="1" x14ac:dyDescent="0.3">
      <c r="A1182" s="407" t="s">
        <v>2557</v>
      </c>
      <c r="B1182" s="408" t="s">
        <v>3465</v>
      </c>
      <c r="C1182" s="409" t="s">
        <v>2558</v>
      </c>
      <c r="D1182" s="410" t="s">
        <v>3485</v>
      </c>
      <c r="E1182" s="409" t="s">
        <v>446</v>
      </c>
      <c r="F1182" s="410" t="s">
        <v>3502</v>
      </c>
      <c r="G1182" s="409" t="s">
        <v>447</v>
      </c>
      <c r="H1182" s="409" t="s">
        <v>2947</v>
      </c>
      <c r="I1182" s="409" t="s">
        <v>2948</v>
      </c>
      <c r="J1182" s="409" t="s">
        <v>2949</v>
      </c>
      <c r="K1182" s="409" t="s">
        <v>2950</v>
      </c>
      <c r="L1182" s="411">
        <v>1298.46</v>
      </c>
      <c r="M1182" s="411">
        <v>9</v>
      </c>
      <c r="N1182" s="412">
        <v>11686.140000000001</v>
      </c>
    </row>
    <row r="1183" spans="1:14" ht="14.4" customHeight="1" x14ac:dyDescent="0.3">
      <c r="A1183" s="407" t="s">
        <v>2557</v>
      </c>
      <c r="B1183" s="408" t="s">
        <v>3465</v>
      </c>
      <c r="C1183" s="409" t="s">
        <v>2558</v>
      </c>
      <c r="D1183" s="410" t="s">
        <v>3485</v>
      </c>
      <c r="E1183" s="409" t="s">
        <v>446</v>
      </c>
      <c r="F1183" s="410" t="s">
        <v>3502</v>
      </c>
      <c r="G1183" s="409" t="s">
        <v>447</v>
      </c>
      <c r="H1183" s="409" t="s">
        <v>2951</v>
      </c>
      <c r="I1183" s="409" t="s">
        <v>2952</v>
      </c>
      <c r="J1183" s="409" t="s">
        <v>2953</v>
      </c>
      <c r="K1183" s="409" t="s">
        <v>2954</v>
      </c>
      <c r="L1183" s="411">
        <v>478.80250000000001</v>
      </c>
      <c r="M1183" s="411">
        <v>9</v>
      </c>
      <c r="N1183" s="412">
        <v>4309.2224999999999</v>
      </c>
    </row>
    <row r="1184" spans="1:14" ht="14.4" customHeight="1" x14ac:dyDescent="0.3">
      <c r="A1184" s="407" t="s">
        <v>2557</v>
      </c>
      <c r="B1184" s="408" t="s">
        <v>3465</v>
      </c>
      <c r="C1184" s="409" t="s">
        <v>2558</v>
      </c>
      <c r="D1184" s="410" t="s">
        <v>3485</v>
      </c>
      <c r="E1184" s="409" t="s">
        <v>446</v>
      </c>
      <c r="F1184" s="410" t="s">
        <v>3502</v>
      </c>
      <c r="G1184" s="409" t="s">
        <v>447</v>
      </c>
      <c r="H1184" s="409" t="s">
        <v>2955</v>
      </c>
      <c r="I1184" s="409" t="s">
        <v>134</v>
      </c>
      <c r="J1184" s="409" t="s">
        <v>2956</v>
      </c>
      <c r="K1184" s="409"/>
      <c r="L1184" s="411">
        <v>60.84</v>
      </c>
      <c r="M1184" s="411">
        <v>9</v>
      </c>
      <c r="N1184" s="412">
        <v>547.56000000000006</v>
      </c>
    </row>
    <row r="1185" spans="1:14" ht="14.4" customHeight="1" x14ac:dyDescent="0.3">
      <c r="A1185" s="407" t="s">
        <v>2557</v>
      </c>
      <c r="B1185" s="408" t="s">
        <v>3465</v>
      </c>
      <c r="C1185" s="409" t="s">
        <v>2558</v>
      </c>
      <c r="D1185" s="410" t="s">
        <v>3485</v>
      </c>
      <c r="E1185" s="409" t="s">
        <v>446</v>
      </c>
      <c r="F1185" s="410" t="s">
        <v>3502</v>
      </c>
      <c r="G1185" s="409" t="s">
        <v>447</v>
      </c>
      <c r="H1185" s="409" t="s">
        <v>2957</v>
      </c>
      <c r="I1185" s="409" t="s">
        <v>2958</v>
      </c>
      <c r="J1185" s="409" t="s">
        <v>2959</v>
      </c>
      <c r="K1185" s="409" t="s">
        <v>2960</v>
      </c>
      <c r="L1185" s="411">
        <v>733.41000000000008</v>
      </c>
      <c r="M1185" s="411">
        <v>1</v>
      </c>
      <c r="N1185" s="412">
        <v>733.41000000000008</v>
      </c>
    </row>
    <row r="1186" spans="1:14" ht="14.4" customHeight="1" x14ac:dyDescent="0.3">
      <c r="A1186" s="407" t="s">
        <v>2557</v>
      </c>
      <c r="B1186" s="408" t="s">
        <v>3465</v>
      </c>
      <c r="C1186" s="409" t="s">
        <v>2558</v>
      </c>
      <c r="D1186" s="410" t="s">
        <v>3485</v>
      </c>
      <c r="E1186" s="409" t="s">
        <v>446</v>
      </c>
      <c r="F1186" s="410" t="s">
        <v>3502</v>
      </c>
      <c r="G1186" s="409" t="s">
        <v>447</v>
      </c>
      <c r="H1186" s="409" t="s">
        <v>2961</v>
      </c>
      <c r="I1186" s="409" t="s">
        <v>2961</v>
      </c>
      <c r="J1186" s="409" t="s">
        <v>2962</v>
      </c>
      <c r="K1186" s="409" t="s">
        <v>2963</v>
      </c>
      <c r="L1186" s="411">
        <v>1136.0731799956507</v>
      </c>
      <c r="M1186" s="411">
        <v>1</v>
      </c>
      <c r="N1186" s="412">
        <v>1136.0731799956507</v>
      </c>
    </row>
    <row r="1187" spans="1:14" ht="14.4" customHeight="1" x14ac:dyDescent="0.3">
      <c r="A1187" s="407" t="s">
        <v>2557</v>
      </c>
      <c r="B1187" s="408" t="s">
        <v>3465</v>
      </c>
      <c r="C1187" s="409" t="s">
        <v>2558</v>
      </c>
      <c r="D1187" s="410" t="s">
        <v>3485</v>
      </c>
      <c r="E1187" s="409" t="s">
        <v>446</v>
      </c>
      <c r="F1187" s="410" t="s">
        <v>3502</v>
      </c>
      <c r="G1187" s="409" t="s">
        <v>447</v>
      </c>
      <c r="H1187" s="409" t="s">
        <v>2293</v>
      </c>
      <c r="I1187" s="409" t="s">
        <v>134</v>
      </c>
      <c r="J1187" s="409" t="s">
        <v>2294</v>
      </c>
      <c r="K1187" s="409"/>
      <c r="L1187" s="411">
        <v>332.02199999999999</v>
      </c>
      <c r="M1187" s="411">
        <v>7</v>
      </c>
      <c r="N1187" s="412">
        <v>2324.154</v>
      </c>
    </row>
    <row r="1188" spans="1:14" ht="14.4" customHeight="1" x14ac:dyDescent="0.3">
      <c r="A1188" s="407" t="s">
        <v>2557</v>
      </c>
      <c r="B1188" s="408" t="s">
        <v>3465</v>
      </c>
      <c r="C1188" s="409" t="s">
        <v>2558</v>
      </c>
      <c r="D1188" s="410" t="s">
        <v>3485</v>
      </c>
      <c r="E1188" s="409" t="s">
        <v>446</v>
      </c>
      <c r="F1188" s="410" t="s">
        <v>3502</v>
      </c>
      <c r="G1188" s="409" t="s">
        <v>447</v>
      </c>
      <c r="H1188" s="409" t="s">
        <v>2964</v>
      </c>
      <c r="I1188" s="409" t="s">
        <v>134</v>
      </c>
      <c r="J1188" s="409" t="s">
        <v>2965</v>
      </c>
      <c r="K1188" s="409"/>
      <c r="L1188" s="411">
        <v>56.739995926018274</v>
      </c>
      <c r="M1188" s="411">
        <v>13</v>
      </c>
      <c r="N1188" s="412">
        <v>737.61994703823757</v>
      </c>
    </row>
    <row r="1189" spans="1:14" ht="14.4" customHeight="1" x14ac:dyDescent="0.3">
      <c r="A1189" s="407" t="s">
        <v>2557</v>
      </c>
      <c r="B1189" s="408" t="s">
        <v>3465</v>
      </c>
      <c r="C1189" s="409" t="s">
        <v>2558</v>
      </c>
      <c r="D1189" s="410" t="s">
        <v>3485</v>
      </c>
      <c r="E1189" s="409" t="s">
        <v>446</v>
      </c>
      <c r="F1189" s="410" t="s">
        <v>3502</v>
      </c>
      <c r="G1189" s="409" t="s">
        <v>606</v>
      </c>
      <c r="H1189" s="409" t="s">
        <v>1508</v>
      </c>
      <c r="I1189" s="409" t="s">
        <v>1509</v>
      </c>
      <c r="J1189" s="409" t="s">
        <v>1510</v>
      </c>
      <c r="K1189" s="409" t="s">
        <v>1511</v>
      </c>
      <c r="L1189" s="411">
        <v>34.750000000000007</v>
      </c>
      <c r="M1189" s="411">
        <v>6</v>
      </c>
      <c r="N1189" s="412">
        <v>208.50000000000006</v>
      </c>
    </row>
    <row r="1190" spans="1:14" ht="14.4" customHeight="1" x14ac:dyDescent="0.3">
      <c r="A1190" s="407" t="s">
        <v>2557</v>
      </c>
      <c r="B1190" s="408" t="s">
        <v>3465</v>
      </c>
      <c r="C1190" s="409" t="s">
        <v>2558</v>
      </c>
      <c r="D1190" s="410" t="s">
        <v>3485</v>
      </c>
      <c r="E1190" s="409" t="s">
        <v>446</v>
      </c>
      <c r="F1190" s="410" t="s">
        <v>3502</v>
      </c>
      <c r="G1190" s="409" t="s">
        <v>606</v>
      </c>
      <c r="H1190" s="409" t="s">
        <v>2966</v>
      </c>
      <c r="I1190" s="409" t="s">
        <v>2967</v>
      </c>
      <c r="J1190" s="409" t="s">
        <v>2968</v>
      </c>
      <c r="K1190" s="409" t="s">
        <v>1125</v>
      </c>
      <c r="L1190" s="411">
        <v>90.379547628806037</v>
      </c>
      <c r="M1190" s="411">
        <v>1</v>
      </c>
      <c r="N1190" s="412">
        <v>90.379547628806037</v>
      </c>
    </row>
    <row r="1191" spans="1:14" ht="14.4" customHeight="1" x14ac:dyDescent="0.3">
      <c r="A1191" s="407" t="s">
        <v>2557</v>
      </c>
      <c r="B1191" s="408" t="s">
        <v>3465</v>
      </c>
      <c r="C1191" s="409" t="s">
        <v>2558</v>
      </c>
      <c r="D1191" s="410" t="s">
        <v>3485</v>
      </c>
      <c r="E1191" s="409" t="s">
        <v>446</v>
      </c>
      <c r="F1191" s="410" t="s">
        <v>3502</v>
      </c>
      <c r="G1191" s="409" t="s">
        <v>606</v>
      </c>
      <c r="H1191" s="409" t="s">
        <v>1512</v>
      </c>
      <c r="I1191" s="409" t="s">
        <v>1513</v>
      </c>
      <c r="J1191" s="409" t="s">
        <v>698</v>
      </c>
      <c r="K1191" s="409" t="s">
        <v>1514</v>
      </c>
      <c r="L1191" s="411">
        <v>105.05966563534295</v>
      </c>
      <c r="M1191" s="411">
        <v>2</v>
      </c>
      <c r="N1191" s="412">
        <v>210.1193312706859</v>
      </c>
    </row>
    <row r="1192" spans="1:14" ht="14.4" customHeight="1" x14ac:dyDescent="0.3">
      <c r="A1192" s="407" t="s">
        <v>2557</v>
      </c>
      <c r="B1192" s="408" t="s">
        <v>3465</v>
      </c>
      <c r="C1192" s="409" t="s">
        <v>2558</v>
      </c>
      <c r="D1192" s="410" t="s">
        <v>3485</v>
      </c>
      <c r="E1192" s="409" t="s">
        <v>446</v>
      </c>
      <c r="F1192" s="410" t="s">
        <v>3502</v>
      </c>
      <c r="G1192" s="409" t="s">
        <v>606</v>
      </c>
      <c r="H1192" s="409" t="s">
        <v>1515</v>
      </c>
      <c r="I1192" s="409" t="s">
        <v>1516</v>
      </c>
      <c r="J1192" s="409" t="s">
        <v>1517</v>
      </c>
      <c r="K1192" s="409" t="s">
        <v>1518</v>
      </c>
      <c r="L1192" s="411">
        <v>45.24394619860594</v>
      </c>
      <c r="M1192" s="411">
        <v>5</v>
      </c>
      <c r="N1192" s="412">
        <v>226.21973099302971</v>
      </c>
    </row>
    <row r="1193" spans="1:14" ht="14.4" customHeight="1" x14ac:dyDescent="0.3">
      <c r="A1193" s="407" t="s">
        <v>2557</v>
      </c>
      <c r="B1193" s="408" t="s">
        <v>3465</v>
      </c>
      <c r="C1193" s="409" t="s">
        <v>2558</v>
      </c>
      <c r="D1193" s="410" t="s">
        <v>3485</v>
      </c>
      <c r="E1193" s="409" t="s">
        <v>446</v>
      </c>
      <c r="F1193" s="410" t="s">
        <v>3502</v>
      </c>
      <c r="G1193" s="409" t="s">
        <v>606</v>
      </c>
      <c r="H1193" s="409" t="s">
        <v>2969</v>
      </c>
      <c r="I1193" s="409" t="s">
        <v>2970</v>
      </c>
      <c r="J1193" s="409" t="s">
        <v>2971</v>
      </c>
      <c r="K1193" s="409" t="s">
        <v>2972</v>
      </c>
      <c r="L1193" s="411">
        <v>103.66</v>
      </c>
      <c r="M1193" s="411">
        <v>1</v>
      </c>
      <c r="N1193" s="412">
        <v>103.66</v>
      </c>
    </row>
    <row r="1194" spans="1:14" ht="14.4" customHeight="1" x14ac:dyDescent="0.3">
      <c r="A1194" s="407" t="s">
        <v>2557</v>
      </c>
      <c r="B1194" s="408" t="s">
        <v>3465</v>
      </c>
      <c r="C1194" s="409" t="s">
        <v>2558</v>
      </c>
      <c r="D1194" s="410" t="s">
        <v>3485</v>
      </c>
      <c r="E1194" s="409" t="s">
        <v>446</v>
      </c>
      <c r="F1194" s="410" t="s">
        <v>3502</v>
      </c>
      <c r="G1194" s="409" t="s">
        <v>606</v>
      </c>
      <c r="H1194" s="409" t="s">
        <v>1533</v>
      </c>
      <c r="I1194" s="409" t="s">
        <v>1534</v>
      </c>
      <c r="J1194" s="409" t="s">
        <v>1535</v>
      </c>
      <c r="K1194" s="409" t="s">
        <v>1536</v>
      </c>
      <c r="L1194" s="411">
        <v>198.74873491384761</v>
      </c>
      <c r="M1194" s="411">
        <v>1</v>
      </c>
      <c r="N1194" s="412">
        <v>198.74873491384761</v>
      </c>
    </row>
    <row r="1195" spans="1:14" ht="14.4" customHeight="1" x14ac:dyDescent="0.3">
      <c r="A1195" s="407" t="s">
        <v>2557</v>
      </c>
      <c r="B1195" s="408" t="s">
        <v>3465</v>
      </c>
      <c r="C1195" s="409" t="s">
        <v>2558</v>
      </c>
      <c r="D1195" s="410" t="s">
        <v>3485</v>
      </c>
      <c r="E1195" s="409" t="s">
        <v>446</v>
      </c>
      <c r="F1195" s="410" t="s">
        <v>3502</v>
      </c>
      <c r="G1195" s="409" t="s">
        <v>606</v>
      </c>
      <c r="H1195" s="409" t="s">
        <v>1537</v>
      </c>
      <c r="I1195" s="409" t="s">
        <v>1538</v>
      </c>
      <c r="J1195" s="409" t="s">
        <v>1539</v>
      </c>
      <c r="K1195" s="409" t="s">
        <v>1540</v>
      </c>
      <c r="L1195" s="411">
        <v>138.25</v>
      </c>
      <c r="M1195" s="411">
        <v>6</v>
      </c>
      <c r="N1195" s="412">
        <v>829.5</v>
      </c>
    </row>
    <row r="1196" spans="1:14" ht="14.4" customHeight="1" x14ac:dyDescent="0.3">
      <c r="A1196" s="407" t="s">
        <v>2557</v>
      </c>
      <c r="B1196" s="408" t="s">
        <v>3465</v>
      </c>
      <c r="C1196" s="409" t="s">
        <v>2558</v>
      </c>
      <c r="D1196" s="410" t="s">
        <v>3485</v>
      </c>
      <c r="E1196" s="409" t="s">
        <v>446</v>
      </c>
      <c r="F1196" s="410" t="s">
        <v>3502</v>
      </c>
      <c r="G1196" s="409" t="s">
        <v>606</v>
      </c>
      <c r="H1196" s="409" t="s">
        <v>1551</v>
      </c>
      <c r="I1196" s="409" t="s">
        <v>1552</v>
      </c>
      <c r="J1196" s="409" t="s">
        <v>1553</v>
      </c>
      <c r="K1196" s="409" t="s">
        <v>1554</v>
      </c>
      <c r="L1196" s="411">
        <v>48.09999735456411</v>
      </c>
      <c r="M1196" s="411">
        <v>50</v>
      </c>
      <c r="N1196" s="412">
        <v>2404.9998677282056</v>
      </c>
    </row>
    <row r="1197" spans="1:14" ht="14.4" customHeight="1" x14ac:dyDescent="0.3">
      <c r="A1197" s="407" t="s">
        <v>2557</v>
      </c>
      <c r="B1197" s="408" t="s">
        <v>3465</v>
      </c>
      <c r="C1197" s="409" t="s">
        <v>2558</v>
      </c>
      <c r="D1197" s="410" t="s">
        <v>3485</v>
      </c>
      <c r="E1197" s="409" t="s">
        <v>446</v>
      </c>
      <c r="F1197" s="410" t="s">
        <v>3502</v>
      </c>
      <c r="G1197" s="409" t="s">
        <v>606</v>
      </c>
      <c r="H1197" s="409" t="s">
        <v>2298</v>
      </c>
      <c r="I1197" s="409" t="s">
        <v>2299</v>
      </c>
      <c r="J1197" s="409" t="s">
        <v>1668</v>
      </c>
      <c r="K1197" s="409" t="s">
        <v>2300</v>
      </c>
      <c r="L1197" s="411">
        <v>107.67865654033422</v>
      </c>
      <c r="M1197" s="411">
        <v>1</v>
      </c>
      <c r="N1197" s="412">
        <v>107.67865654033422</v>
      </c>
    </row>
    <row r="1198" spans="1:14" ht="14.4" customHeight="1" x14ac:dyDescent="0.3">
      <c r="A1198" s="407" t="s">
        <v>2557</v>
      </c>
      <c r="B1198" s="408" t="s">
        <v>3465</v>
      </c>
      <c r="C1198" s="409" t="s">
        <v>2558</v>
      </c>
      <c r="D1198" s="410" t="s">
        <v>3485</v>
      </c>
      <c r="E1198" s="409" t="s">
        <v>446</v>
      </c>
      <c r="F1198" s="410" t="s">
        <v>3502</v>
      </c>
      <c r="G1198" s="409" t="s">
        <v>606</v>
      </c>
      <c r="H1198" s="409" t="s">
        <v>2301</v>
      </c>
      <c r="I1198" s="409" t="s">
        <v>2302</v>
      </c>
      <c r="J1198" s="409" t="s">
        <v>2303</v>
      </c>
      <c r="K1198" s="409" t="s">
        <v>2304</v>
      </c>
      <c r="L1198" s="411">
        <v>59.286666666666669</v>
      </c>
      <c r="M1198" s="411">
        <v>3</v>
      </c>
      <c r="N1198" s="412">
        <v>177.86</v>
      </c>
    </row>
    <row r="1199" spans="1:14" ht="14.4" customHeight="1" x14ac:dyDescent="0.3">
      <c r="A1199" s="407" t="s">
        <v>2557</v>
      </c>
      <c r="B1199" s="408" t="s">
        <v>3465</v>
      </c>
      <c r="C1199" s="409" t="s">
        <v>2558</v>
      </c>
      <c r="D1199" s="410" t="s">
        <v>3485</v>
      </c>
      <c r="E1199" s="409" t="s">
        <v>446</v>
      </c>
      <c r="F1199" s="410" t="s">
        <v>3502</v>
      </c>
      <c r="G1199" s="409" t="s">
        <v>606</v>
      </c>
      <c r="H1199" s="409" t="s">
        <v>1559</v>
      </c>
      <c r="I1199" s="409" t="s">
        <v>1560</v>
      </c>
      <c r="J1199" s="409" t="s">
        <v>1561</v>
      </c>
      <c r="K1199" s="409" t="s">
        <v>1310</v>
      </c>
      <c r="L1199" s="411">
        <v>48.864999999999995</v>
      </c>
      <c r="M1199" s="411">
        <v>2</v>
      </c>
      <c r="N1199" s="412">
        <v>97.72999999999999</v>
      </c>
    </row>
    <row r="1200" spans="1:14" ht="14.4" customHeight="1" x14ac:dyDescent="0.3">
      <c r="A1200" s="407" t="s">
        <v>2557</v>
      </c>
      <c r="B1200" s="408" t="s">
        <v>3465</v>
      </c>
      <c r="C1200" s="409" t="s">
        <v>2558</v>
      </c>
      <c r="D1200" s="410" t="s">
        <v>3485</v>
      </c>
      <c r="E1200" s="409" t="s">
        <v>446</v>
      </c>
      <c r="F1200" s="410" t="s">
        <v>3502</v>
      </c>
      <c r="G1200" s="409" t="s">
        <v>606</v>
      </c>
      <c r="H1200" s="409" t="s">
        <v>1570</v>
      </c>
      <c r="I1200" s="409" t="s">
        <v>1571</v>
      </c>
      <c r="J1200" s="409" t="s">
        <v>1572</v>
      </c>
      <c r="K1200" s="409" t="s">
        <v>1436</v>
      </c>
      <c r="L1200" s="411">
        <v>76.359999999999985</v>
      </c>
      <c r="M1200" s="411">
        <v>3</v>
      </c>
      <c r="N1200" s="412">
        <v>229.07999999999996</v>
      </c>
    </row>
    <row r="1201" spans="1:14" ht="14.4" customHeight="1" x14ac:dyDescent="0.3">
      <c r="A1201" s="407" t="s">
        <v>2557</v>
      </c>
      <c r="B1201" s="408" t="s">
        <v>3465</v>
      </c>
      <c r="C1201" s="409" t="s">
        <v>2558</v>
      </c>
      <c r="D1201" s="410" t="s">
        <v>3485</v>
      </c>
      <c r="E1201" s="409" t="s">
        <v>446</v>
      </c>
      <c r="F1201" s="410" t="s">
        <v>3502</v>
      </c>
      <c r="G1201" s="409" t="s">
        <v>606</v>
      </c>
      <c r="H1201" s="409" t="s">
        <v>2973</v>
      </c>
      <c r="I1201" s="409" t="s">
        <v>2974</v>
      </c>
      <c r="J1201" s="409" t="s">
        <v>2975</v>
      </c>
      <c r="K1201" s="409" t="s">
        <v>2976</v>
      </c>
      <c r="L1201" s="411">
        <v>3321.4241604982453</v>
      </c>
      <c r="M1201" s="411">
        <v>14</v>
      </c>
      <c r="N1201" s="412">
        <v>46499.938246975435</v>
      </c>
    </row>
    <row r="1202" spans="1:14" ht="14.4" customHeight="1" x14ac:dyDescent="0.3">
      <c r="A1202" s="407" t="s">
        <v>2557</v>
      </c>
      <c r="B1202" s="408" t="s">
        <v>3465</v>
      </c>
      <c r="C1202" s="409" t="s">
        <v>2558</v>
      </c>
      <c r="D1202" s="410" t="s">
        <v>3485</v>
      </c>
      <c r="E1202" s="409" t="s">
        <v>446</v>
      </c>
      <c r="F1202" s="410" t="s">
        <v>3502</v>
      </c>
      <c r="G1202" s="409" t="s">
        <v>606</v>
      </c>
      <c r="H1202" s="409" t="s">
        <v>1581</v>
      </c>
      <c r="I1202" s="409" t="s">
        <v>1582</v>
      </c>
      <c r="J1202" s="409" t="s">
        <v>1583</v>
      </c>
      <c r="K1202" s="409" t="s">
        <v>1584</v>
      </c>
      <c r="L1202" s="411">
        <v>36.259999999999991</v>
      </c>
      <c r="M1202" s="411">
        <v>1</v>
      </c>
      <c r="N1202" s="412">
        <v>36.259999999999991</v>
      </c>
    </row>
    <row r="1203" spans="1:14" ht="14.4" customHeight="1" x14ac:dyDescent="0.3">
      <c r="A1203" s="407" t="s">
        <v>2557</v>
      </c>
      <c r="B1203" s="408" t="s">
        <v>3465</v>
      </c>
      <c r="C1203" s="409" t="s">
        <v>2558</v>
      </c>
      <c r="D1203" s="410" t="s">
        <v>3485</v>
      </c>
      <c r="E1203" s="409" t="s">
        <v>446</v>
      </c>
      <c r="F1203" s="410" t="s">
        <v>3502</v>
      </c>
      <c r="G1203" s="409" t="s">
        <v>606</v>
      </c>
      <c r="H1203" s="409" t="s">
        <v>1585</v>
      </c>
      <c r="I1203" s="409" t="s">
        <v>1586</v>
      </c>
      <c r="J1203" s="409" t="s">
        <v>1587</v>
      </c>
      <c r="K1203" s="409" t="s">
        <v>1588</v>
      </c>
      <c r="L1203" s="411">
        <v>77.651501632173478</v>
      </c>
      <c r="M1203" s="411">
        <v>36</v>
      </c>
      <c r="N1203" s="412">
        <v>2795.4540587582451</v>
      </c>
    </row>
    <row r="1204" spans="1:14" ht="14.4" customHeight="1" x14ac:dyDescent="0.3">
      <c r="A1204" s="407" t="s">
        <v>2557</v>
      </c>
      <c r="B1204" s="408" t="s">
        <v>3465</v>
      </c>
      <c r="C1204" s="409" t="s">
        <v>2558</v>
      </c>
      <c r="D1204" s="410" t="s">
        <v>3485</v>
      </c>
      <c r="E1204" s="409" t="s">
        <v>446</v>
      </c>
      <c r="F1204" s="410" t="s">
        <v>3502</v>
      </c>
      <c r="G1204" s="409" t="s">
        <v>606</v>
      </c>
      <c r="H1204" s="409" t="s">
        <v>1599</v>
      </c>
      <c r="I1204" s="409" t="s">
        <v>1600</v>
      </c>
      <c r="J1204" s="409" t="s">
        <v>1506</v>
      </c>
      <c r="K1204" s="409" t="s">
        <v>1601</v>
      </c>
      <c r="L1204" s="411">
        <v>72.419999999999973</v>
      </c>
      <c r="M1204" s="411">
        <v>1</v>
      </c>
      <c r="N1204" s="412">
        <v>72.419999999999973</v>
      </c>
    </row>
    <row r="1205" spans="1:14" ht="14.4" customHeight="1" x14ac:dyDescent="0.3">
      <c r="A1205" s="407" t="s">
        <v>2557</v>
      </c>
      <c r="B1205" s="408" t="s">
        <v>3465</v>
      </c>
      <c r="C1205" s="409" t="s">
        <v>2558</v>
      </c>
      <c r="D1205" s="410" t="s">
        <v>3485</v>
      </c>
      <c r="E1205" s="409" t="s">
        <v>446</v>
      </c>
      <c r="F1205" s="410" t="s">
        <v>3502</v>
      </c>
      <c r="G1205" s="409" t="s">
        <v>606</v>
      </c>
      <c r="H1205" s="409" t="s">
        <v>1605</v>
      </c>
      <c r="I1205" s="409" t="s">
        <v>1606</v>
      </c>
      <c r="J1205" s="409" t="s">
        <v>1607</v>
      </c>
      <c r="K1205" s="409" t="s">
        <v>726</v>
      </c>
      <c r="L1205" s="411">
        <v>47.09</v>
      </c>
      <c r="M1205" s="411">
        <v>2</v>
      </c>
      <c r="N1205" s="412">
        <v>94.18</v>
      </c>
    </row>
    <row r="1206" spans="1:14" ht="14.4" customHeight="1" x14ac:dyDescent="0.3">
      <c r="A1206" s="407" t="s">
        <v>2557</v>
      </c>
      <c r="B1206" s="408" t="s">
        <v>3465</v>
      </c>
      <c r="C1206" s="409" t="s">
        <v>2558</v>
      </c>
      <c r="D1206" s="410" t="s">
        <v>3485</v>
      </c>
      <c r="E1206" s="409" t="s">
        <v>446</v>
      </c>
      <c r="F1206" s="410" t="s">
        <v>3502</v>
      </c>
      <c r="G1206" s="409" t="s">
        <v>606</v>
      </c>
      <c r="H1206" s="409" t="s">
        <v>1610</v>
      </c>
      <c r="I1206" s="409" t="s">
        <v>1611</v>
      </c>
      <c r="J1206" s="409" t="s">
        <v>1612</v>
      </c>
      <c r="K1206" s="409" t="s">
        <v>1613</v>
      </c>
      <c r="L1206" s="411">
        <v>93.810202212459956</v>
      </c>
      <c r="M1206" s="411">
        <v>1</v>
      </c>
      <c r="N1206" s="412">
        <v>93.810202212459956</v>
      </c>
    </row>
    <row r="1207" spans="1:14" ht="14.4" customHeight="1" x14ac:dyDescent="0.3">
      <c r="A1207" s="407" t="s">
        <v>2557</v>
      </c>
      <c r="B1207" s="408" t="s">
        <v>3465</v>
      </c>
      <c r="C1207" s="409" t="s">
        <v>2558</v>
      </c>
      <c r="D1207" s="410" t="s">
        <v>3485</v>
      </c>
      <c r="E1207" s="409" t="s">
        <v>446</v>
      </c>
      <c r="F1207" s="410" t="s">
        <v>3502</v>
      </c>
      <c r="G1207" s="409" t="s">
        <v>606</v>
      </c>
      <c r="H1207" s="409" t="s">
        <v>2977</v>
      </c>
      <c r="I1207" s="409" t="s">
        <v>2978</v>
      </c>
      <c r="J1207" s="409" t="s">
        <v>1736</v>
      </c>
      <c r="K1207" s="409" t="s">
        <v>1565</v>
      </c>
      <c r="L1207" s="411">
        <v>162.79000000000002</v>
      </c>
      <c r="M1207" s="411">
        <v>1</v>
      </c>
      <c r="N1207" s="412">
        <v>162.79000000000002</v>
      </c>
    </row>
    <row r="1208" spans="1:14" ht="14.4" customHeight="1" x14ac:dyDescent="0.3">
      <c r="A1208" s="407" t="s">
        <v>2557</v>
      </c>
      <c r="B1208" s="408" t="s">
        <v>3465</v>
      </c>
      <c r="C1208" s="409" t="s">
        <v>2558</v>
      </c>
      <c r="D1208" s="410" t="s">
        <v>3485</v>
      </c>
      <c r="E1208" s="409" t="s">
        <v>446</v>
      </c>
      <c r="F1208" s="410" t="s">
        <v>3502</v>
      </c>
      <c r="G1208" s="409" t="s">
        <v>606</v>
      </c>
      <c r="H1208" s="409" t="s">
        <v>1629</v>
      </c>
      <c r="I1208" s="409" t="s">
        <v>1630</v>
      </c>
      <c r="J1208" s="409" t="s">
        <v>1628</v>
      </c>
      <c r="K1208" s="409" t="s">
        <v>1631</v>
      </c>
      <c r="L1208" s="411">
        <v>222.20999999999998</v>
      </c>
      <c r="M1208" s="411">
        <v>1</v>
      </c>
      <c r="N1208" s="412">
        <v>222.20999999999998</v>
      </c>
    </row>
    <row r="1209" spans="1:14" ht="14.4" customHeight="1" x14ac:dyDescent="0.3">
      <c r="A1209" s="407" t="s">
        <v>2557</v>
      </c>
      <c r="B1209" s="408" t="s">
        <v>3465</v>
      </c>
      <c r="C1209" s="409" t="s">
        <v>2558</v>
      </c>
      <c r="D1209" s="410" t="s">
        <v>3485</v>
      </c>
      <c r="E1209" s="409" t="s">
        <v>446</v>
      </c>
      <c r="F1209" s="410" t="s">
        <v>3502</v>
      </c>
      <c r="G1209" s="409" t="s">
        <v>606</v>
      </c>
      <c r="H1209" s="409" t="s">
        <v>1632</v>
      </c>
      <c r="I1209" s="409" t="s">
        <v>1633</v>
      </c>
      <c r="J1209" s="409" t="s">
        <v>1517</v>
      </c>
      <c r="K1209" s="409" t="s">
        <v>1634</v>
      </c>
      <c r="L1209" s="411">
        <v>129.42594005801834</v>
      </c>
      <c r="M1209" s="411">
        <v>109</v>
      </c>
      <c r="N1209" s="412">
        <v>14107.427466323999</v>
      </c>
    </row>
    <row r="1210" spans="1:14" ht="14.4" customHeight="1" x14ac:dyDescent="0.3">
      <c r="A1210" s="407" t="s">
        <v>2557</v>
      </c>
      <c r="B1210" s="408" t="s">
        <v>3465</v>
      </c>
      <c r="C1210" s="409" t="s">
        <v>2558</v>
      </c>
      <c r="D1210" s="410" t="s">
        <v>3485</v>
      </c>
      <c r="E1210" s="409" t="s">
        <v>446</v>
      </c>
      <c r="F1210" s="410" t="s">
        <v>3502</v>
      </c>
      <c r="G1210" s="409" t="s">
        <v>606</v>
      </c>
      <c r="H1210" s="409" t="s">
        <v>1650</v>
      </c>
      <c r="I1210" s="409" t="s">
        <v>1651</v>
      </c>
      <c r="J1210" s="409" t="s">
        <v>1652</v>
      </c>
      <c r="K1210" s="409" t="s">
        <v>1653</v>
      </c>
      <c r="L1210" s="411">
        <v>24.96978761451393</v>
      </c>
      <c r="M1210" s="411">
        <v>1</v>
      </c>
      <c r="N1210" s="412">
        <v>24.96978761451393</v>
      </c>
    </row>
    <row r="1211" spans="1:14" ht="14.4" customHeight="1" x14ac:dyDescent="0.3">
      <c r="A1211" s="407" t="s">
        <v>2557</v>
      </c>
      <c r="B1211" s="408" t="s">
        <v>3465</v>
      </c>
      <c r="C1211" s="409" t="s">
        <v>2558</v>
      </c>
      <c r="D1211" s="410" t="s">
        <v>3485</v>
      </c>
      <c r="E1211" s="409" t="s">
        <v>446</v>
      </c>
      <c r="F1211" s="410" t="s">
        <v>3502</v>
      </c>
      <c r="G1211" s="409" t="s">
        <v>606</v>
      </c>
      <c r="H1211" s="409" t="s">
        <v>696</v>
      </c>
      <c r="I1211" s="409" t="s">
        <v>697</v>
      </c>
      <c r="J1211" s="409" t="s">
        <v>698</v>
      </c>
      <c r="K1211" s="409" t="s">
        <v>699</v>
      </c>
      <c r="L1211" s="411">
        <v>58.740000000000023</v>
      </c>
      <c r="M1211" s="411">
        <v>1</v>
      </c>
      <c r="N1211" s="412">
        <v>58.740000000000023</v>
      </c>
    </row>
    <row r="1212" spans="1:14" ht="14.4" customHeight="1" x14ac:dyDescent="0.3">
      <c r="A1212" s="407" t="s">
        <v>2557</v>
      </c>
      <c r="B1212" s="408" t="s">
        <v>3465</v>
      </c>
      <c r="C1212" s="409" t="s">
        <v>2558</v>
      </c>
      <c r="D1212" s="410" t="s">
        <v>3485</v>
      </c>
      <c r="E1212" s="409" t="s">
        <v>446</v>
      </c>
      <c r="F1212" s="410" t="s">
        <v>3502</v>
      </c>
      <c r="G1212" s="409" t="s">
        <v>606</v>
      </c>
      <c r="H1212" s="409" t="s">
        <v>1654</v>
      </c>
      <c r="I1212" s="409" t="s">
        <v>1655</v>
      </c>
      <c r="J1212" s="409" t="s">
        <v>1656</v>
      </c>
      <c r="K1212" s="409" t="s">
        <v>1657</v>
      </c>
      <c r="L1212" s="411">
        <v>49.460000000000008</v>
      </c>
      <c r="M1212" s="411">
        <v>2</v>
      </c>
      <c r="N1212" s="412">
        <v>98.920000000000016</v>
      </c>
    </row>
    <row r="1213" spans="1:14" ht="14.4" customHeight="1" x14ac:dyDescent="0.3">
      <c r="A1213" s="407" t="s">
        <v>2557</v>
      </c>
      <c r="B1213" s="408" t="s">
        <v>3465</v>
      </c>
      <c r="C1213" s="409" t="s">
        <v>2558</v>
      </c>
      <c r="D1213" s="410" t="s">
        <v>3485</v>
      </c>
      <c r="E1213" s="409" t="s">
        <v>446</v>
      </c>
      <c r="F1213" s="410" t="s">
        <v>3502</v>
      </c>
      <c r="G1213" s="409" t="s">
        <v>606</v>
      </c>
      <c r="H1213" s="409" t="s">
        <v>1658</v>
      </c>
      <c r="I1213" s="409" t="s">
        <v>1659</v>
      </c>
      <c r="J1213" s="409" t="s">
        <v>1660</v>
      </c>
      <c r="K1213" s="409" t="s">
        <v>1661</v>
      </c>
      <c r="L1213" s="411">
        <v>467.03331432354867</v>
      </c>
      <c r="M1213" s="411">
        <v>52</v>
      </c>
      <c r="N1213" s="412">
        <v>24285.73234482453</v>
      </c>
    </row>
    <row r="1214" spans="1:14" ht="14.4" customHeight="1" x14ac:dyDescent="0.3">
      <c r="A1214" s="407" t="s">
        <v>2557</v>
      </c>
      <c r="B1214" s="408" t="s">
        <v>3465</v>
      </c>
      <c r="C1214" s="409" t="s">
        <v>2558</v>
      </c>
      <c r="D1214" s="410" t="s">
        <v>3485</v>
      </c>
      <c r="E1214" s="409" t="s">
        <v>446</v>
      </c>
      <c r="F1214" s="410" t="s">
        <v>3502</v>
      </c>
      <c r="G1214" s="409" t="s">
        <v>606</v>
      </c>
      <c r="H1214" s="409" t="s">
        <v>2979</v>
      </c>
      <c r="I1214" s="409" t="s">
        <v>2980</v>
      </c>
      <c r="J1214" s="409" t="s">
        <v>2981</v>
      </c>
      <c r="K1214" s="409" t="s">
        <v>2982</v>
      </c>
      <c r="L1214" s="411">
        <v>239.23944444444444</v>
      </c>
      <c r="M1214" s="411">
        <v>3</v>
      </c>
      <c r="N1214" s="412">
        <v>717.71833333333336</v>
      </c>
    </row>
    <row r="1215" spans="1:14" ht="14.4" customHeight="1" x14ac:dyDescent="0.3">
      <c r="A1215" s="407" t="s">
        <v>2557</v>
      </c>
      <c r="B1215" s="408" t="s">
        <v>3465</v>
      </c>
      <c r="C1215" s="409" t="s">
        <v>2558</v>
      </c>
      <c r="D1215" s="410" t="s">
        <v>3485</v>
      </c>
      <c r="E1215" s="409" t="s">
        <v>446</v>
      </c>
      <c r="F1215" s="410" t="s">
        <v>3502</v>
      </c>
      <c r="G1215" s="409" t="s">
        <v>606</v>
      </c>
      <c r="H1215" s="409" t="s">
        <v>1662</v>
      </c>
      <c r="I1215" s="409" t="s">
        <v>1663</v>
      </c>
      <c r="J1215" s="409" t="s">
        <v>1664</v>
      </c>
      <c r="K1215" s="409" t="s">
        <v>1665</v>
      </c>
      <c r="L1215" s="411">
        <v>47.88000000000001</v>
      </c>
      <c r="M1215" s="411">
        <v>1</v>
      </c>
      <c r="N1215" s="412">
        <v>47.88000000000001</v>
      </c>
    </row>
    <row r="1216" spans="1:14" ht="14.4" customHeight="1" x14ac:dyDescent="0.3">
      <c r="A1216" s="407" t="s">
        <v>2557</v>
      </c>
      <c r="B1216" s="408" t="s">
        <v>3465</v>
      </c>
      <c r="C1216" s="409" t="s">
        <v>2558</v>
      </c>
      <c r="D1216" s="410" t="s">
        <v>3485</v>
      </c>
      <c r="E1216" s="409" t="s">
        <v>446</v>
      </c>
      <c r="F1216" s="410" t="s">
        <v>3502</v>
      </c>
      <c r="G1216" s="409" t="s">
        <v>606</v>
      </c>
      <c r="H1216" s="409" t="s">
        <v>1666</v>
      </c>
      <c r="I1216" s="409" t="s">
        <v>1667</v>
      </c>
      <c r="J1216" s="409" t="s">
        <v>1668</v>
      </c>
      <c r="K1216" s="409" t="s">
        <v>1669</v>
      </c>
      <c r="L1216" s="411">
        <v>73.852622231060892</v>
      </c>
      <c r="M1216" s="411">
        <v>14</v>
      </c>
      <c r="N1216" s="412">
        <v>1033.9367112348525</v>
      </c>
    </row>
    <row r="1217" spans="1:14" ht="14.4" customHeight="1" x14ac:dyDescent="0.3">
      <c r="A1217" s="407" t="s">
        <v>2557</v>
      </c>
      <c r="B1217" s="408" t="s">
        <v>3465</v>
      </c>
      <c r="C1217" s="409" t="s">
        <v>2558</v>
      </c>
      <c r="D1217" s="410" t="s">
        <v>3485</v>
      </c>
      <c r="E1217" s="409" t="s">
        <v>446</v>
      </c>
      <c r="F1217" s="410" t="s">
        <v>3502</v>
      </c>
      <c r="G1217" s="409" t="s">
        <v>606</v>
      </c>
      <c r="H1217" s="409" t="s">
        <v>2983</v>
      </c>
      <c r="I1217" s="409" t="s">
        <v>2984</v>
      </c>
      <c r="J1217" s="409" t="s">
        <v>2985</v>
      </c>
      <c r="K1217" s="409" t="s">
        <v>2986</v>
      </c>
      <c r="L1217" s="411">
        <v>743.05567845043777</v>
      </c>
      <c r="M1217" s="411">
        <v>1</v>
      </c>
      <c r="N1217" s="412">
        <v>743.05567845043777</v>
      </c>
    </row>
    <row r="1218" spans="1:14" ht="14.4" customHeight="1" x14ac:dyDescent="0.3">
      <c r="A1218" s="407" t="s">
        <v>2557</v>
      </c>
      <c r="B1218" s="408" t="s">
        <v>3465</v>
      </c>
      <c r="C1218" s="409" t="s">
        <v>2558</v>
      </c>
      <c r="D1218" s="410" t="s">
        <v>3485</v>
      </c>
      <c r="E1218" s="409" t="s">
        <v>446</v>
      </c>
      <c r="F1218" s="410" t="s">
        <v>3502</v>
      </c>
      <c r="G1218" s="409" t="s">
        <v>606</v>
      </c>
      <c r="H1218" s="409" t="s">
        <v>1673</v>
      </c>
      <c r="I1218" s="409" t="s">
        <v>1674</v>
      </c>
      <c r="J1218" s="409" t="s">
        <v>1675</v>
      </c>
      <c r="K1218" s="409" t="s">
        <v>1676</v>
      </c>
      <c r="L1218" s="411">
        <v>67.849893998127783</v>
      </c>
      <c r="M1218" s="411">
        <v>1230</v>
      </c>
      <c r="N1218" s="412">
        <v>83455.369617697172</v>
      </c>
    </row>
    <row r="1219" spans="1:14" ht="14.4" customHeight="1" x14ac:dyDescent="0.3">
      <c r="A1219" s="407" t="s">
        <v>2557</v>
      </c>
      <c r="B1219" s="408" t="s">
        <v>3465</v>
      </c>
      <c r="C1219" s="409" t="s">
        <v>2558</v>
      </c>
      <c r="D1219" s="410" t="s">
        <v>3485</v>
      </c>
      <c r="E1219" s="409" t="s">
        <v>446</v>
      </c>
      <c r="F1219" s="410" t="s">
        <v>3502</v>
      </c>
      <c r="G1219" s="409" t="s">
        <v>606</v>
      </c>
      <c r="H1219" s="409" t="s">
        <v>1679</v>
      </c>
      <c r="I1219" s="409" t="s">
        <v>1680</v>
      </c>
      <c r="J1219" s="409" t="s">
        <v>1681</v>
      </c>
      <c r="K1219" s="409" t="s">
        <v>1682</v>
      </c>
      <c r="L1219" s="411">
        <v>64.609999999999985</v>
      </c>
      <c r="M1219" s="411">
        <v>1</v>
      </c>
      <c r="N1219" s="412">
        <v>64.609999999999985</v>
      </c>
    </row>
    <row r="1220" spans="1:14" ht="14.4" customHeight="1" x14ac:dyDescent="0.3">
      <c r="A1220" s="407" t="s">
        <v>2557</v>
      </c>
      <c r="B1220" s="408" t="s">
        <v>3465</v>
      </c>
      <c r="C1220" s="409" t="s">
        <v>2558</v>
      </c>
      <c r="D1220" s="410" t="s">
        <v>3485</v>
      </c>
      <c r="E1220" s="409" t="s">
        <v>446</v>
      </c>
      <c r="F1220" s="410" t="s">
        <v>3502</v>
      </c>
      <c r="G1220" s="409" t="s">
        <v>606</v>
      </c>
      <c r="H1220" s="409" t="s">
        <v>2987</v>
      </c>
      <c r="I1220" s="409" t="s">
        <v>2988</v>
      </c>
      <c r="J1220" s="409" t="s">
        <v>2989</v>
      </c>
      <c r="K1220" s="409" t="s">
        <v>2990</v>
      </c>
      <c r="L1220" s="411">
        <v>89.629119442770772</v>
      </c>
      <c r="M1220" s="411">
        <v>3</v>
      </c>
      <c r="N1220" s="412">
        <v>268.8873583283123</v>
      </c>
    </row>
    <row r="1221" spans="1:14" ht="14.4" customHeight="1" x14ac:dyDescent="0.3">
      <c r="A1221" s="407" t="s">
        <v>2557</v>
      </c>
      <c r="B1221" s="408" t="s">
        <v>3465</v>
      </c>
      <c r="C1221" s="409" t="s">
        <v>2558</v>
      </c>
      <c r="D1221" s="410" t="s">
        <v>3485</v>
      </c>
      <c r="E1221" s="409" t="s">
        <v>446</v>
      </c>
      <c r="F1221" s="410" t="s">
        <v>3502</v>
      </c>
      <c r="G1221" s="409" t="s">
        <v>606</v>
      </c>
      <c r="H1221" s="409" t="s">
        <v>1683</v>
      </c>
      <c r="I1221" s="409" t="s">
        <v>1684</v>
      </c>
      <c r="J1221" s="409" t="s">
        <v>1685</v>
      </c>
      <c r="K1221" s="409" t="s">
        <v>1686</v>
      </c>
      <c r="L1221" s="411">
        <v>135.78</v>
      </c>
      <c r="M1221" s="411">
        <v>1</v>
      </c>
      <c r="N1221" s="412">
        <v>135.78</v>
      </c>
    </row>
    <row r="1222" spans="1:14" ht="14.4" customHeight="1" x14ac:dyDescent="0.3">
      <c r="A1222" s="407" t="s">
        <v>2557</v>
      </c>
      <c r="B1222" s="408" t="s">
        <v>3465</v>
      </c>
      <c r="C1222" s="409" t="s">
        <v>2558</v>
      </c>
      <c r="D1222" s="410" t="s">
        <v>3485</v>
      </c>
      <c r="E1222" s="409" t="s">
        <v>446</v>
      </c>
      <c r="F1222" s="410" t="s">
        <v>3502</v>
      </c>
      <c r="G1222" s="409" t="s">
        <v>606</v>
      </c>
      <c r="H1222" s="409" t="s">
        <v>2991</v>
      </c>
      <c r="I1222" s="409" t="s">
        <v>2992</v>
      </c>
      <c r="J1222" s="409" t="s">
        <v>2993</v>
      </c>
      <c r="K1222" s="409" t="s">
        <v>2028</v>
      </c>
      <c r="L1222" s="411">
        <v>153.94999999999999</v>
      </c>
      <c r="M1222" s="411">
        <v>1</v>
      </c>
      <c r="N1222" s="412">
        <v>153.94999999999999</v>
      </c>
    </row>
    <row r="1223" spans="1:14" ht="14.4" customHeight="1" x14ac:dyDescent="0.3">
      <c r="A1223" s="407" t="s">
        <v>2557</v>
      </c>
      <c r="B1223" s="408" t="s">
        <v>3465</v>
      </c>
      <c r="C1223" s="409" t="s">
        <v>2558</v>
      </c>
      <c r="D1223" s="410" t="s">
        <v>3485</v>
      </c>
      <c r="E1223" s="409" t="s">
        <v>446</v>
      </c>
      <c r="F1223" s="410" t="s">
        <v>3502</v>
      </c>
      <c r="G1223" s="409" t="s">
        <v>606</v>
      </c>
      <c r="H1223" s="409" t="s">
        <v>2994</v>
      </c>
      <c r="I1223" s="409" t="s">
        <v>2995</v>
      </c>
      <c r="J1223" s="409" t="s">
        <v>2996</v>
      </c>
      <c r="K1223" s="409" t="s">
        <v>1565</v>
      </c>
      <c r="L1223" s="411">
        <v>88.25</v>
      </c>
      <c r="M1223" s="411">
        <v>1</v>
      </c>
      <c r="N1223" s="412">
        <v>88.25</v>
      </c>
    </row>
    <row r="1224" spans="1:14" ht="14.4" customHeight="1" x14ac:dyDescent="0.3">
      <c r="A1224" s="407" t="s">
        <v>2557</v>
      </c>
      <c r="B1224" s="408" t="s">
        <v>3465</v>
      </c>
      <c r="C1224" s="409" t="s">
        <v>2558</v>
      </c>
      <c r="D1224" s="410" t="s">
        <v>3485</v>
      </c>
      <c r="E1224" s="409" t="s">
        <v>446</v>
      </c>
      <c r="F1224" s="410" t="s">
        <v>3502</v>
      </c>
      <c r="G1224" s="409" t="s">
        <v>606</v>
      </c>
      <c r="H1224" s="409" t="s">
        <v>2997</v>
      </c>
      <c r="I1224" s="409" t="s">
        <v>2998</v>
      </c>
      <c r="J1224" s="409" t="s">
        <v>2999</v>
      </c>
      <c r="K1224" s="409" t="s">
        <v>1565</v>
      </c>
      <c r="L1224" s="411">
        <v>99.138935002838664</v>
      </c>
      <c r="M1224" s="411">
        <v>1</v>
      </c>
      <c r="N1224" s="412">
        <v>99.138935002838664</v>
      </c>
    </row>
    <row r="1225" spans="1:14" ht="14.4" customHeight="1" x14ac:dyDescent="0.3">
      <c r="A1225" s="407" t="s">
        <v>2557</v>
      </c>
      <c r="B1225" s="408" t="s">
        <v>3465</v>
      </c>
      <c r="C1225" s="409" t="s">
        <v>2558</v>
      </c>
      <c r="D1225" s="410" t="s">
        <v>3485</v>
      </c>
      <c r="E1225" s="409" t="s">
        <v>446</v>
      </c>
      <c r="F1225" s="410" t="s">
        <v>3502</v>
      </c>
      <c r="G1225" s="409" t="s">
        <v>606</v>
      </c>
      <c r="H1225" s="409" t="s">
        <v>2312</v>
      </c>
      <c r="I1225" s="409" t="s">
        <v>2313</v>
      </c>
      <c r="J1225" s="409" t="s">
        <v>1539</v>
      </c>
      <c r="K1225" s="409" t="s">
        <v>2314</v>
      </c>
      <c r="L1225" s="411">
        <v>141.02000000000004</v>
      </c>
      <c r="M1225" s="411">
        <v>1</v>
      </c>
      <c r="N1225" s="412">
        <v>141.02000000000004</v>
      </c>
    </row>
    <row r="1226" spans="1:14" ht="14.4" customHeight="1" x14ac:dyDescent="0.3">
      <c r="A1226" s="407" t="s">
        <v>2557</v>
      </c>
      <c r="B1226" s="408" t="s">
        <v>3465</v>
      </c>
      <c r="C1226" s="409" t="s">
        <v>2558</v>
      </c>
      <c r="D1226" s="410" t="s">
        <v>3485</v>
      </c>
      <c r="E1226" s="409" t="s">
        <v>446</v>
      </c>
      <c r="F1226" s="410" t="s">
        <v>3502</v>
      </c>
      <c r="G1226" s="409" t="s">
        <v>606</v>
      </c>
      <c r="H1226" s="409" t="s">
        <v>3000</v>
      </c>
      <c r="I1226" s="409" t="s">
        <v>3001</v>
      </c>
      <c r="J1226" s="409" t="s">
        <v>3002</v>
      </c>
      <c r="K1226" s="409" t="s">
        <v>3003</v>
      </c>
      <c r="L1226" s="411">
        <v>504.82004643752504</v>
      </c>
      <c r="M1226" s="411">
        <v>1</v>
      </c>
      <c r="N1226" s="412">
        <v>504.82004643752504</v>
      </c>
    </row>
    <row r="1227" spans="1:14" ht="14.4" customHeight="1" x14ac:dyDescent="0.3">
      <c r="A1227" s="407" t="s">
        <v>2557</v>
      </c>
      <c r="B1227" s="408" t="s">
        <v>3465</v>
      </c>
      <c r="C1227" s="409" t="s">
        <v>2558</v>
      </c>
      <c r="D1227" s="410" t="s">
        <v>3485</v>
      </c>
      <c r="E1227" s="409" t="s">
        <v>446</v>
      </c>
      <c r="F1227" s="410" t="s">
        <v>3502</v>
      </c>
      <c r="G1227" s="409" t="s">
        <v>606</v>
      </c>
      <c r="H1227" s="409" t="s">
        <v>3004</v>
      </c>
      <c r="I1227" s="409" t="s">
        <v>3005</v>
      </c>
      <c r="J1227" s="409" t="s">
        <v>3006</v>
      </c>
      <c r="K1227" s="409" t="s">
        <v>2335</v>
      </c>
      <c r="L1227" s="411">
        <v>97.57000700510757</v>
      </c>
      <c r="M1227" s="411">
        <v>1</v>
      </c>
      <c r="N1227" s="412">
        <v>97.57000700510757</v>
      </c>
    </row>
    <row r="1228" spans="1:14" ht="14.4" customHeight="1" x14ac:dyDescent="0.3">
      <c r="A1228" s="407" t="s">
        <v>2557</v>
      </c>
      <c r="B1228" s="408" t="s">
        <v>3465</v>
      </c>
      <c r="C1228" s="409" t="s">
        <v>2558</v>
      </c>
      <c r="D1228" s="410" t="s">
        <v>3485</v>
      </c>
      <c r="E1228" s="409" t="s">
        <v>446</v>
      </c>
      <c r="F1228" s="410" t="s">
        <v>3502</v>
      </c>
      <c r="G1228" s="409" t="s">
        <v>606</v>
      </c>
      <c r="H1228" s="409" t="s">
        <v>1721</v>
      </c>
      <c r="I1228" s="409" t="s">
        <v>1722</v>
      </c>
      <c r="J1228" s="409" t="s">
        <v>1723</v>
      </c>
      <c r="K1228" s="409" t="s">
        <v>1631</v>
      </c>
      <c r="L1228" s="411">
        <v>155.51999358474146</v>
      </c>
      <c r="M1228" s="411">
        <v>1</v>
      </c>
      <c r="N1228" s="412">
        <v>155.51999358474146</v>
      </c>
    </row>
    <row r="1229" spans="1:14" ht="14.4" customHeight="1" x14ac:dyDescent="0.3">
      <c r="A1229" s="407" t="s">
        <v>2557</v>
      </c>
      <c r="B1229" s="408" t="s">
        <v>3465</v>
      </c>
      <c r="C1229" s="409" t="s">
        <v>2558</v>
      </c>
      <c r="D1229" s="410" t="s">
        <v>3485</v>
      </c>
      <c r="E1229" s="409" t="s">
        <v>446</v>
      </c>
      <c r="F1229" s="410" t="s">
        <v>3502</v>
      </c>
      <c r="G1229" s="409" t="s">
        <v>606</v>
      </c>
      <c r="H1229" s="409" t="s">
        <v>3007</v>
      </c>
      <c r="I1229" s="409" t="s">
        <v>3007</v>
      </c>
      <c r="J1229" s="409" t="s">
        <v>3008</v>
      </c>
      <c r="K1229" s="409" t="s">
        <v>3009</v>
      </c>
      <c r="L1229" s="411">
        <v>76.808000000000007</v>
      </c>
      <c r="M1229" s="411">
        <v>1</v>
      </c>
      <c r="N1229" s="412">
        <v>76.808000000000007</v>
      </c>
    </row>
    <row r="1230" spans="1:14" ht="14.4" customHeight="1" x14ac:dyDescent="0.3">
      <c r="A1230" s="407" t="s">
        <v>2557</v>
      </c>
      <c r="B1230" s="408" t="s">
        <v>3465</v>
      </c>
      <c r="C1230" s="409" t="s">
        <v>2558</v>
      </c>
      <c r="D1230" s="410" t="s">
        <v>3485</v>
      </c>
      <c r="E1230" s="409" t="s">
        <v>446</v>
      </c>
      <c r="F1230" s="410" t="s">
        <v>3502</v>
      </c>
      <c r="G1230" s="409" t="s">
        <v>606</v>
      </c>
      <c r="H1230" s="409" t="s">
        <v>1731</v>
      </c>
      <c r="I1230" s="409" t="s">
        <v>1732</v>
      </c>
      <c r="J1230" s="409" t="s">
        <v>1607</v>
      </c>
      <c r="K1230" s="409" t="s">
        <v>1733</v>
      </c>
      <c r="L1230" s="411">
        <v>60.166665818833927</v>
      </c>
      <c r="M1230" s="411">
        <v>3</v>
      </c>
      <c r="N1230" s="412">
        <v>180.49999745650177</v>
      </c>
    </row>
    <row r="1231" spans="1:14" ht="14.4" customHeight="1" x14ac:dyDescent="0.3">
      <c r="A1231" s="407" t="s">
        <v>2557</v>
      </c>
      <c r="B1231" s="408" t="s">
        <v>3465</v>
      </c>
      <c r="C1231" s="409" t="s">
        <v>2558</v>
      </c>
      <c r="D1231" s="410" t="s">
        <v>3485</v>
      </c>
      <c r="E1231" s="409" t="s">
        <v>446</v>
      </c>
      <c r="F1231" s="410" t="s">
        <v>3502</v>
      </c>
      <c r="G1231" s="409" t="s">
        <v>606</v>
      </c>
      <c r="H1231" s="409" t="s">
        <v>3010</v>
      </c>
      <c r="I1231" s="409" t="s">
        <v>3011</v>
      </c>
      <c r="J1231" s="409" t="s">
        <v>3012</v>
      </c>
      <c r="K1231" s="409" t="s">
        <v>3013</v>
      </c>
      <c r="L1231" s="411">
        <v>80.52000000000001</v>
      </c>
      <c r="M1231" s="411">
        <v>1</v>
      </c>
      <c r="N1231" s="412">
        <v>80.52000000000001</v>
      </c>
    </row>
    <row r="1232" spans="1:14" ht="14.4" customHeight="1" x14ac:dyDescent="0.3">
      <c r="A1232" s="407" t="s">
        <v>2557</v>
      </c>
      <c r="B1232" s="408" t="s">
        <v>3465</v>
      </c>
      <c r="C1232" s="409" t="s">
        <v>2558</v>
      </c>
      <c r="D1232" s="410" t="s">
        <v>3485</v>
      </c>
      <c r="E1232" s="409" t="s">
        <v>446</v>
      </c>
      <c r="F1232" s="410" t="s">
        <v>3502</v>
      </c>
      <c r="G1232" s="409" t="s">
        <v>606</v>
      </c>
      <c r="H1232" s="409" t="s">
        <v>3014</v>
      </c>
      <c r="I1232" s="409" t="s">
        <v>3015</v>
      </c>
      <c r="J1232" s="409" t="s">
        <v>3016</v>
      </c>
      <c r="K1232" s="409" t="s">
        <v>3017</v>
      </c>
      <c r="L1232" s="411">
        <v>170.24</v>
      </c>
      <c r="M1232" s="411">
        <v>3</v>
      </c>
      <c r="N1232" s="412">
        <v>510.72</v>
      </c>
    </row>
    <row r="1233" spans="1:14" ht="14.4" customHeight="1" x14ac:dyDescent="0.3">
      <c r="A1233" s="407" t="s">
        <v>2557</v>
      </c>
      <c r="B1233" s="408" t="s">
        <v>3465</v>
      </c>
      <c r="C1233" s="409" t="s">
        <v>2558</v>
      </c>
      <c r="D1233" s="410" t="s">
        <v>3485</v>
      </c>
      <c r="E1233" s="409" t="s">
        <v>446</v>
      </c>
      <c r="F1233" s="410" t="s">
        <v>3502</v>
      </c>
      <c r="G1233" s="409" t="s">
        <v>606</v>
      </c>
      <c r="H1233" s="409" t="s">
        <v>3018</v>
      </c>
      <c r="I1233" s="409" t="s">
        <v>3019</v>
      </c>
      <c r="J1233" s="409" t="s">
        <v>3020</v>
      </c>
      <c r="K1233" s="409" t="s">
        <v>2817</v>
      </c>
      <c r="L1233" s="411">
        <v>79.490000000000023</v>
      </c>
      <c r="M1233" s="411">
        <v>1</v>
      </c>
      <c r="N1233" s="412">
        <v>79.490000000000023</v>
      </c>
    </row>
    <row r="1234" spans="1:14" ht="14.4" customHeight="1" x14ac:dyDescent="0.3">
      <c r="A1234" s="407" t="s">
        <v>2557</v>
      </c>
      <c r="B1234" s="408" t="s">
        <v>3465</v>
      </c>
      <c r="C1234" s="409" t="s">
        <v>2558</v>
      </c>
      <c r="D1234" s="410" t="s">
        <v>3485</v>
      </c>
      <c r="E1234" s="409" t="s">
        <v>446</v>
      </c>
      <c r="F1234" s="410" t="s">
        <v>3502</v>
      </c>
      <c r="G1234" s="409" t="s">
        <v>606</v>
      </c>
      <c r="H1234" s="409" t="s">
        <v>3021</v>
      </c>
      <c r="I1234" s="409" t="s">
        <v>3022</v>
      </c>
      <c r="J1234" s="409" t="s">
        <v>3023</v>
      </c>
      <c r="K1234" s="409" t="s">
        <v>3024</v>
      </c>
      <c r="L1234" s="411">
        <v>1387.9648094797806</v>
      </c>
      <c r="M1234" s="411">
        <v>53</v>
      </c>
      <c r="N1234" s="412">
        <v>73562.13490242837</v>
      </c>
    </row>
    <row r="1235" spans="1:14" ht="14.4" customHeight="1" x14ac:dyDescent="0.3">
      <c r="A1235" s="407" t="s">
        <v>2557</v>
      </c>
      <c r="B1235" s="408" t="s">
        <v>3465</v>
      </c>
      <c r="C1235" s="409" t="s">
        <v>2558</v>
      </c>
      <c r="D1235" s="410" t="s">
        <v>3485</v>
      </c>
      <c r="E1235" s="409" t="s">
        <v>446</v>
      </c>
      <c r="F1235" s="410" t="s">
        <v>3502</v>
      </c>
      <c r="G1235" s="409" t="s">
        <v>606</v>
      </c>
      <c r="H1235" s="409" t="s">
        <v>3025</v>
      </c>
      <c r="I1235" s="409" t="s">
        <v>3025</v>
      </c>
      <c r="J1235" s="409" t="s">
        <v>3026</v>
      </c>
      <c r="K1235" s="409" t="s">
        <v>2028</v>
      </c>
      <c r="L1235" s="411">
        <v>121.2600111544992</v>
      </c>
      <c r="M1235" s="411">
        <v>1</v>
      </c>
      <c r="N1235" s="412">
        <v>121.2600111544992</v>
      </c>
    </row>
    <row r="1236" spans="1:14" ht="14.4" customHeight="1" x14ac:dyDescent="0.3">
      <c r="A1236" s="407" t="s">
        <v>2557</v>
      </c>
      <c r="B1236" s="408" t="s">
        <v>3465</v>
      </c>
      <c r="C1236" s="409" t="s">
        <v>2558</v>
      </c>
      <c r="D1236" s="410" t="s">
        <v>3485</v>
      </c>
      <c r="E1236" s="409" t="s">
        <v>446</v>
      </c>
      <c r="F1236" s="410" t="s">
        <v>3502</v>
      </c>
      <c r="G1236" s="409" t="s">
        <v>606</v>
      </c>
      <c r="H1236" s="409" t="s">
        <v>3027</v>
      </c>
      <c r="I1236" s="409" t="s">
        <v>3028</v>
      </c>
      <c r="J1236" s="409" t="s">
        <v>708</v>
      </c>
      <c r="K1236" s="409" t="s">
        <v>3029</v>
      </c>
      <c r="L1236" s="411">
        <v>994.94000000000017</v>
      </c>
      <c r="M1236" s="411">
        <v>10</v>
      </c>
      <c r="N1236" s="412">
        <v>9949.4000000000015</v>
      </c>
    </row>
    <row r="1237" spans="1:14" ht="14.4" customHeight="1" x14ac:dyDescent="0.3">
      <c r="A1237" s="407" t="s">
        <v>2557</v>
      </c>
      <c r="B1237" s="408" t="s">
        <v>3465</v>
      </c>
      <c r="C1237" s="409" t="s">
        <v>2558</v>
      </c>
      <c r="D1237" s="410" t="s">
        <v>3485</v>
      </c>
      <c r="E1237" s="409" t="s">
        <v>446</v>
      </c>
      <c r="F1237" s="410" t="s">
        <v>3502</v>
      </c>
      <c r="G1237" s="409" t="s">
        <v>606</v>
      </c>
      <c r="H1237" s="409" t="s">
        <v>3030</v>
      </c>
      <c r="I1237" s="409" t="s">
        <v>3030</v>
      </c>
      <c r="J1237" s="409" t="s">
        <v>3031</v>
      </c>
      <c r="K1237" s="409" t="s">
        <v>3032</v>
      </c>
      <c r="L1237" s="411">
        <v>49.800000000000011</v>
      </c>
      <c r="M1237" s="411">
        <v>1</v>
      </c>
      <c r="N1237" s="412">
        <v>49.800000000000011</v>
      </c>
    </row>
    <row r="1238" spans="1:14" ht="14.4" customHeight="1" x14ac:dyDescent="0.3">
      <c r="A1238" s="407" t="s">
        <v>2557</v>
      </c>
      <c r="B1238" s="408" t="s">
        <v>3465</v>
      </c>
      <c r="C1238" s="409" t="s">
        <v>2558</v>
      </c>
      <c r="D1238" s="410" t="s">
        <v>3485</v>
      </c>
      <c r="E1238" s="409" t="s">
        <v>446</v>
      </c>
      <c r="F1238" s="410" t="s">
        <v>3502</v>
      </c>
      <c r="G1238" s="409" t="s">
        <v>606</v>
      </c>
      <c r="H1238" s="409" t="s">
        <v>3033</v>
      </c>
      <c r="I1238" s="409" t="s">
        <v>3033</v>
      </c>
      <c r="J1238" s="409" t="s">
        <v>3034</v>
      </c>
      <c r="K1238" s="409" t="s">
        <v>3035</v>
      </c>
      <c r="L1238" s="411">
        <v>78.839663415031097</v>
      </c>
      <c r="M1238" s="411">
        <v>1</v>
      </c>
      <c r="N1238" s="412">
        <v>78.839663415031097</v>
      </c>
    </row>
    <row r="1239" spans="1:14" ht="14.4" customHeight="1" x14ac:dyDescent="0.3">
      <c r="A1239" s="407" t="s">
        <v>2557</v>
      </c>
      <c r="B1239" s="408" t="s">
        <v>3465</v>
      </c>
      <c r="C1239" s="409" t="s">
        <v>2558</v>
      </c>
      <c r="D1239" s="410" t="s">
        <v>3485</v>
      </c>
      <c r="E1239" s="409" t="s">
        <v>446</v>
      </c>
      <c r="F1239" s="410" t="s">
        <v>3502</v>
      </c>
      <c r="G1239" s="409" t="s">
        <v>606</v>
      </c>
      <c r="H1239" s="409" t="s">
        <v>3036</v>
      </c>
      <c r="I1239" s="409" t="s">
        <v>3036</v>
      </c>
      <c r="J1239" s="409" t="s">
        <v>2975</v>
      </c>
      <c r="K1239" s="409" t="s">
        <v>3037</v>
      </c>
      <c r="L1239" s="411">
        <v>3300</v>
      </c>
      <c r="M1239" s="411">
        <v>10</v>
      </c>
      <c r="N1239" s="412">
        <v>33000</v>
      </c>
    </row>
    <row r="1240" spans="1:14" ht="14.4" customHeight="1" x14ac:dyDescent="0.3">
      <c r="A1240" s="407" t="s">
        <v>2557</v>
      </c>
      <c r="B1240" s="408" t="s">
        <v>3465</v>
      </c>
      <c r="C1240" s="409" t="s">
        <v>2558</v>
      </c>
      <c r="D1240" s="410" t="s">
        <v>3485</v>
      </c>
      <c r="E1240" s="409" t="s">
        <v>446</v>
      </c>
      <c r="F1240" s="410" t="s">
        <v>3502</v>
      </c>
      <c r="G1240" s="409" t="s">
        <v>606</v>
      </c>
      <c r="H1240" s="409" t="s">
        <v>1778</v>
      </c>
      <c r="I1240" s="409" t="s">
        <v>1778</v>
      </c>
      <c r="J1240" s="409" t="s">
        <v>1675</v>
      </c>
      <c r="K1240" s="409" t="s">
        <v>1676</v>
      </c>
      <c r="L1240" s="411">
        <v>67.870256380982454</v>
      </c>
      <c r="M1240" s="411">
        <v>480</v>
      </c>
      <c r="N1240" s="412">
        <v>32577.723062871581</v>
      </c>
    </row>
    <row r="1241" spans="1:14" ht="14.4" customHeight="1" x14ac:dyDescent="0.3">
      <c r="A1241" s="407" t="s">
        <v>2557</v>
      </c>
      <c r="B1241" s="408" t="s">
        <v>3465</v>
      </c>
      <c r="C1241" s="409" t="s">
        <v>2558</v>
      </c>
      <c r="D1241" s="410" t="s">
        <v>3485</v>
      </c>
      <c r="E1241" s="409" t="s">
        <v>1782</v>
      </c>
      <c r="F1241" s="410" t="s">
        <v>3504</v>
      </c>
      <c r="G1241" s="409"/>
      <c r="H1241" s="409" t="s">
        <v>3038</v>
      </c>
      <c r="I1241" s="409" t="s">
        <v>3038</v>
      </c>
      <c r="J1241" s="409" t="s">
        <v>3039</v>
      </c>
      <c r="K1241" s="409" t="s">
        <v>2345</v>
      </c>
      <c r="L1241" s="411">
        <v>239.4073333333333</v>
      </c>
      <c r="M1241" s="411">
        <v>44</v>
      </c>
      <c r="N1241" s="412">
        <v>10533.922666666665</v>
      </c>
    </row>
    <row r="1242" spans="1:14" ht="14.4" customHeight="1" x14ac:dyDescent="0.3">
      <c r="A1242" s="407" t="s">
        <v>2557</v>
      </c>
      <c r="B1242" s="408" t="s">
        <v>3465</v>
      </c>
      <c r="C1242" s="409" t="s">
        <v>2558</v>
      </c>
      <c r="D1242" s="410" t="s">
        <v>3485</v>
      </c>
      <c r="E1242" s="409" t="s">
        <v>1782</v>
      </c>
      <c r="F1242" s="410" t="s">
        <v>3504</v>
      </c>
      <c r="G1242" s="409"/>
      <c r="H1242" s="409" t="s">
        <v>3040</v>
      </c>
      <c r="I1242" s="409" t="s">
        <v>3040</v>
      </c>
      <c r="J1242" s="409" t="s">
        <v>3041</v>
      </c>
      <c r="K1242" s="409" t="s">
        <v>2345</v>
      </c>
      <c r="L1242" s="411">
        <v>112.58995020785365</v>
      </c>
      <c r="M1242" s="411">
        <v>20</v>
      </c>
      <c r="N1242" s="412">
        <v>2251.7990041570729</v>
      </c>
    </row>
    <row r="1243" spans="1:14" ht="14.4" customHeight="1" x14ac:dyDescent="0.3">
      <c r="A1243" s="407" t="s">
        <v>2557</v>
      </c>
      <c r="B1243" s="408" t="s">
        <v>3465</v>
      </c>
      <c r="C1243" s="409" t="s">
        <v>2558</v>
      </c>
      <c r="D1243" s="410" t="s">
        <v>3485</v>
      </c>
      <c r="E1243" s="409" t="s">
        <v>1782</v>
      </c>
      <c r="F1243" s="410" t="s">
        <v>3504</v>
      </c>
      <c r="G1243" s="409"/>
      <c r="H1243" s="409" t="s">
        <v>3042</v>
      </c>
      <c r="I1243" s="409" t="s">
        <v>3043</v>
      </c>
      <c r="J1243" s="409" t="s">
        <v>3044</v>
      </c>
      <c r="K1243" s="409"/>
      <c r="L1243" s="411">
        <v>183.2096740791836</v>
      </c>
      <c r="M1243" s="411">
        <v>6</v>
      </c>
      <c r="N1243" s="412">
        <v>1099.2580444751015</v>
      </c>
    </row>
    <row r="1244" spans="1:14" ht="14.4" customHeight="1" x14ac:dyDescent="0.3">
      <c r="A1244" s="407" t="s">
        <v>2557</v>
      </c>
      <c r="B1244" s="408" t="s">
        <v>3465</v>
      </c>
      <c r="C1244" s="409" t="s">
        <v>2558</v>
      </c>
      <c r="D1244" s="410" t="s">
        <v>3485</v>
      </c>
      <c r="E1244" s="409" t="s">
        <v>1782</v>
      </c>
      <c r="F1244" s="410" t="s">
        <v>3504</v>
      </c>
      <c r="G1244" s="409"/>
      <c r="H1244" s="409" t="s">
        <v>3045</v>
      </c>
      <c r="I1244" s="409" t="s">
        <v>3038</v>
      </c>
      <c r="J1244" s="409" t="s">
        <v>3046</v>
      </c>
      <c r="K1244" s="409" t="s">
        <v>2345</v>
      </c>
      <c r="L1244" s="411">
        <v>239.4073333333333</v>
      </c>
      <c r="M1244" s="411">
        <v>11</v>
      </c>
      <c r="N1244" s="412">
        <v>2633.4806666666664</v>
      </c>
    </row>
    <row r="1245" spans="1:14" ht="14.4" customHeight="1" x14ac:dyDescent="0.3">
      <c r="A1245" s="407" t="s">
        <v>2557</v>
      </c>
      <c r="B1245" s="408" t="s">
        <v>3465</v>
      </c>
      <c r="C1245" s="409" t="s">
        <v>2558</v>
      </c>
      <c r="D1245" s="410" t="s">
        <v>3485</v>
      </c>
      <c r="E1245" s="409" t="s">
        <v>1782</v>
      </c>
      <c r="F1245" s="410" t="s">
        <v>3504</v>
      </c>
      <c r="G1245" s="409" t="s">
        <v>447</v>
      </c>
      <c r="H1245" s="409" t="s">
        <v>3047</v>
      </c>
      <c r="I1245" s="409" t="s">
        <v>3048</v>
      </c>
      <c r="J1245" s="409" t="s">
        <v>3049</v>
      </c>
      <c r="K1245" s="409" t="s">
        <v>3050</v>
      </c>
      <c r="L1245" s="411">
        <v>3787.17</v>
      </c>
      <c r="M1245" s="411">
        <v>2</v>
      </c>
      <c r="N1245" s="412">
        <v>7574.34</v>
      </c>
    </row>
    <row r="1246" spans="1:14" ht="14.4" customHeight="1" x14ac:dyDescent="0.3">
      <c r="A1246" s="407" t="s">
        <v>2557</v>
      </c>
      <c r="B1246" s="408" t="s">
        <v>3465</v>
      </c>
      <c r="C1246" s="409" t="s">
        <v>2558</v>
      </c>
      <c r="D1246" s="410" t="s">
        <v>3485</v>
      </c>
      <c r="E1246" s="409" t="s">
        <v>1782</v>
      </c>
      <c r="F1246" s="410" t="s">
        <v>3504</v>
      </c>
      <c r="G1246" s="409" t="s">
        <v>447</v>
      </c>
      <c r="H1246" s="409" t="s">
        <v>3051</v>
      </c>
      <c r="I1246" s="409" t="s">
        <v>3052</v>
      </c>
      <c r="J1246" s="409" t="s">
        <v>3053</v>
      </c>
      <c r="K1246" s="409" t="s">
        <v>3054</v>
      </c>
      <c r="L1246" s="411">
        <v>2081.1727027575002</v>
      </c>
      <c r="M1246" s="411">
        <v>73.75</v>
      </c>
      <c r="N1246" s="412">
        <v>153486.48682836565</v>
      </c>
    </row>
    <row r="1247" spans="1:14" ht="14.4" customHeight="1" x14ac:dyDescent="0.3">
      <c r="A1247" s="407" t="s">
        <v>2557</v>
      </c>
      <c r="B1247" s="408" t="s">
        <v>3465</v>
      </c>
      <c r="C1247" s="409" t="s">
        <v>2558</v>
      </c>
      <c r="D1247" s="410" t="s">
        <v>3485</v>
      </c>
      <c r="E1247" s="409" t="s">
        <v>1782</v>
      </c>
      <c r="F1247" s="410" t="s">
        <v>3504</v>
      </c>
      <c r="G1247" s="409" t="s">
        <v>447</v>
      </c>
      <c r="H1247" s="409" t="s">
        <v>1786</v>
      </c>
      <c r="I1247" s="409" t="s">
        <v>1787</v>
      </c>
      <c r="J1247" s="409" t="s">
        <v>1788</v>
      </c>
      <c r="K1247" s="409" t="s">
        <v>645</v>
      </c>
      <c r="L1247" s="411">
        <v>309.89000000000004</v>
      </c>
      <c r="M1247" s="411">
        <v>70</v>
      </c>
      <c r="N1247" s="412">
        <v>21692.300000000003</v>
      </c>
    </row>
    <row r="1248" spans="1:14" ht="14.4" customHeight="1" x14ac:dyDescent="0.3">
      <c r="A1248" s="407" t="s">
        <v>2557</v>
      </c>
      <c r="B1248" s="408" t="s">
        <v>3465</v>
      </c>
      <c r="C1248" s="409" t="s">
        <v>2558</v>
      </c>
      <c r="D1248" s="410" t="s">
        <v>3485</v>
      </c>
      <c r="E1248" s="409" t="s">
        <v>1782</v>
      </c>
      <c r="F1248" s="410" t="s">
        <v>3504</v>
      </c>
      <c r="G1248" s="409" t="s">
        <v>447</v>
      </c>
      <c r="H1248" s="409" t="s">
        <v>2346</v>
      </c>
      <c r="I1248" s="409" t="s">
        <v>2347</v>
      </c>
      <c r="J1248" s="409" t="s">
        <v>2348</v>
      </c>
      <c r="K1248" s="409" t="s">
        <v>2349</v>
      </c>
      <c r="L1248" s="411">
        <v>2719.2</v>
      </c>
      <c r="M1248" s="411">
        <v>9.5</v>
      </c>
      <c r="N1248" s="412">
        <v>25832.399999999998</v>
      </c>
    </row>
    <row r="1249" spans="1:14" ht="14.4" customHeight="1" x14ac:dyDescent="0.3">
      <c r="A1249" s="407" t="s">
        <v>2557</v>
      </c>
      <c r="B1249" s="408" t="s">
        <v>3465</v>
      </c>
      <c r="C1249" s="409" t="s">
        <v>2558</v>
      </c>
      <c r="D1249" s="410" t="s">
        <v>3485</v>
      </c>
      <c r="E1249" s="409" t="s">
        <v>1782</v>
      </c>
      <c r="F1249" s="410" t="s">
        <v>3504</v>
      </c>
      <c r="G1249" s="409" t="s">
        <v>447</v>
      </c>
      <c r="H1249" s="409" t="s">
        <v>3055</v>
      </c>
      <c r="I1249" s="409" t="s">
        <v>134</v>
      </c>
      <c r="J1249" s="409" t="s">
        <v>3056</v>
      </c>
      <c r="K1249" s="409"/>
      <c r="L1249" s="411">
        <v>1161.1674994999998</v>
      </c>
      <c r="M1249" s="411">
        <v>2</v>
      </c>
      <c r="N1249" s="412">
        <v>2322.3349989999997</v>
      </c>
    </row>
    <row r="1250" spans="1:14" ht="14.4" customHeight="1" x14ac:dyDescent="0.3">
      <c r="A1250" s="407" t="s">
        <v>2557</v>
      </c>
      <c r="B1250" s="408" t="s">
        <v>3465</v>
      </c>
      <c r="C1250" s="409" t="s">
        <v>2558</v>
      </c>
      <c r="D1250" s="410" t="s">
        <v>3485</v>
      </c>
      <c r="E1250" s="409" t="s">
        <v>1782</v>
      </c>
      <c r="F1250" s="410" t="s">
        <v>3504</v>
      </c>
      <c r="G1250" s="409" t="s">
        <v>447</v>
      </c>
      <c r="H1250" s="409" t="s">
        <v>2353</v>
      </c>
      <c r="I1250" s="409" t="s">
        <v>2354</v>
      </c>
      <c r="J1250" s="409" t="s">
        <v>2355</v>
      </c>
      <c r="K1250" s="409" t="s">
        <v>1792</v>
      </c>
      <c r="L1250" s="411">
        <v>2291.4780243161094</v>
      </c>
      <c r="M1250" s="411">
        <v>131.60000000000002</v>
      </c>
      <c r="N1250" s="412">
        <v>301558.50800000003</v>
      </c>
    </row>
    <row r="1251" spans="1:14" ht="14.4" customHeight="1" x14ac:dyDescent="0.3">
      <c r="A1251" s="407" t="s">
        <v>2557</v>
      </c>
      <c r="B1251" s="408" t="s">
        <v>3465</v>
      </c>
      <c r="C1251" s="409" t="s">
        <v>2558</v>
      </c>
      <c r="D1251" s="410" t="s">
        <v>3485</v>
      </c>
      <c r="E1251" s="409" t="s">
        <v>1782</v>
      </c>
      <c r="F1251" s="410" t="s">
        <v>3504</v>
      </c>
      <c r="G1251" s="409" t="s">
        <v>447</v>
      </c>
      <c r="H1251" s="409" t="s">
        <v>3057</v>
      </c>
      <c r="I1251" s="409" t="s">
        <v>3058</v>
      </c>
      <c r="J1251" s="409" t="s">
        <v>3059</v>
      </c>
      <c r="K1251" s="409" t="s">
        <v>1792</v>
      </c>
      <c r="L1251" s="411">
        <v>2228.8199999999997</v>
      </c>
      <c r="M1251" s="411">
        <v>-0.2</v>
      </c>
      <c r="N1251" s="412">
        <v>-445.76399999999995</v>
      </c>
    </row>
    <row r="1252" spans="1:14" ht="14.4" customHeight="1" x14ac:dyDescent="0.3">
      <c r="A1252" s="407" t="s">
        <v>2557</v>
      </c>
      <c r="B1252" s="408" t="s">
        <v>3465</v>
      </c>
      <c r="C1252" s="409" t="s">
        <v>2558</v>
      </c>
      <c r="D1252" s="410" t="s">
        <v>3485</v>
      </c>
      <c r="E1252" s="409" t="s">
        <v>1782</v>
      </c>
      <c r="F1252" s="410" t="s">
        <v>3504</v>
      </c>
      <c r="G1252" s="409" t="s">
        <v>447</v>
      </c>
      <c r="H1252" s="409" t="s">
        <v>2356</v>
      </c>
      <c r="I1252" s="409" t="s">
        <v>2356</v>
      </c>
      <c r="J1252" s="409" t="s">
        <v>2357</v>
      </c>
      <c r="K1252" s="409" t="s">
        <v>2358</v>
      </c>
      <c r="L1252" s="411">
        <v>3533.7732000000005</v>
      </c>
      <c r="M1252" s="411">
        <v>25</v>
      </c>
      <c r="N1252" s="412">
        <v>88344.330000000016</v>
      </c>
    </row>
    <row r="1253" spans="1:14" ht="14.4" customHeight="1" x14ac:dyDescent="0.3">
      <c r="A1253" s="407" t="s">
        <v>2557</v>
      </c>
      <c r="B1253" s="408" t="s">
        <v>3465</v>
      </c>
      <c r="C1253" s="409" t="s">
        <v>2558</v>
      </c>
      <c r="D1253" s="410" t="s">
        <v>3485</v>
      </c>
      <c r="E1253" s="409" t="s">
        <v>1782</v>
      </c>
      <c r="F1253" s="410" t="s">
        <v>3504</v>
      </c>
      <c r="G1253" s="409" t="s">
        <v>447</v>
      </c>
      <c r="H1253" s="409" t="s">
        <v>3060</v>
      </c>
      <c r="I1253" s="409" t="s">
        <v>3061</v>
      </c>
      <c r="J1253" s="409" t="s">
        <v>3062</v>
      </c>
      <c r="K1253" s="409" t="s">
        <v>2358</v>
      </c>
      <c r="L1253" s="411">
        <v>1680.58</v>
      </c>
      <c r="M1253" s="411">
        <v>7</v>
      </c>
      <c r="N1253" s="412">
        <v>11764.06</v>
      </c>
    </row>
    <row r="1254" spans="1:14" ht="14.4" customHeight="1" x14ac:dyDescent="0.3">
      <c r="A1254" s="407" t="s">
        <v>2557</v>
      </c>
      <c r="B1254" s="408" t="s">
        <v>3465</v>
      </c>
      <c r="C1254" s="409" t="s">
        <v>2558</v>
      </c>
      <c r="D1254" s="410" t="s">
        <v>3485</v>
      </c>
      <c r="E1254" s="409" t="s">
        <v>1782</v>
      </c>
      <c r="F1254" s="410" t="s">
        <v>3504</v>
      </c>
      <c r="G1254" s="409" t="s">
        <v>447</v>
      </c>
      <c r="H1254" s="409" t="s">
        <v>3063</v>
      </c>
      <c r="I1254" s="409" t="s">
        <v>3064</v>
      </c>
      <c r="J1254" s="409" t="s">
        <v>3065</v>
      </c>
      <c r="K1254" s="409" t="s">
        <v>3066</v>
      </c>
      <c r="L1254" s="411">
        <v>3746.6</v>
      </c>
      <c r="M1254" s="411">
        <v>5</v>
      </c>
      <c r="N1254" s="412">
        <v>18733</v>
      </c>
    </row>
    <row r="1255" spans="1:14" ht="14.4" customHeight="1" x14ac:dyDescent="0.3">
      <c r="A1255" s="407" t="s">
        <v>2557</v>
      </c>
      <c r="B1255" s="408" t="s">
        <v>3465</v>
      </c>
      <c r="C1255" s="409" t="s">
        <v>2558</v>
      </c>
      <c r="D1255" s="410" t="s">
        <v>3485</v>
      </c>
      <c r="E1255" s="409" t="s">
        <v>1782</v>
      </c>
      <c r="F1255" s="410" t="s">
        <v>3504</v>
      </c>
      <c r="G1255" s="409" t="s">
        <v>447</v>
      </c>
      <c r="H1255" s="409" t="s">
        <v>2359</v>
      </c>
      <c r="I1255" s="409" t="s">
        <v>2360</v>
      </c>
      <c r="J1255" s="409" t="s">
        <v>2361</v>
      </c>
      <c r="K1255" s="409" t="s">
        <v>2358</v>
      </c>
      <c r="L1255" s="411">
        <v>1352.115488623444</v>
      </c>
      <c r="M1255" s="411">
        <v>8</v>
      </c>
      <c r="N1255" s="412">
        <v>10816.923908987552</v>
      </c>
    </row>
    <row r="1256" spans="1:14" ht="14.4" customHeight="1" x14ac:dyDescent="0.3">
      <c r="A1256" s="407" t="s">
        <v>2557</v>
      </c>
      <c r="B1256" s="408" t="s">
        <v>3465</v>
      </c>
      <c r="C1256" s="409" t="s">
        <v>2558</v>
      </c>
      <c r="D1256" s="410" t="s">
        <v>3485</v>
      </c>
      <c r="E1256" s="409" t="s">
        <v>1782</v>
      </c>
      <c r="F1256" s="410" t="s">
        <v>3504</v>
      </c>
      <c r="G1256" s="409" t="s">
        <v>447</v>
      </c>
      <c r="H1256" s="409" t="s">
        <v>3067</v>
      </c>
      <c r="I1256" s="409" t="s">
        <v>3068</v>
      </c>
      <c r="J1256" s="409" t="s">
        <v>3069</v>
      </c>
      <c r="K1256" s="409" t="s">
        <v>3070</v>
      </c>
      <c r="L1256" s="411">
        <v>2075.6264189040444</v>
      </c>
      <c r="M1256" s="411">
        <v>50</v>
      </c>
      <c r="N1256" s="412">
        <v>103781.32094520221</v>
      </c>
    </row>
    <row r="1257" spans="1:14" ht="14.4" customHeight="1" x14ac:dyDescent="0.3">
      <c r="A1257" s="407" t="s">
        <v>2557</v>
      </c>
      <c r="B1257" s="408" t="s">
        <v>3465</v>
      </c>
      <c r="C1257" s="409" t="s">
        <v>2558</v>
      </c>
      <c r="D1257" s="410" t="s">
        <v>3485</v>
      </c>
      <c r="E1257" s="409" t="s">
        <v>1782</v>
      </c>
      <c r="F1257" s="410" t="s">
        <v>3504</v>
      </c>
      <c r="G1257" s="409" t="s">
        <v>447</v>
      </c>
      <c r="H1257" s="409" t="s">
        <v>3071</v>
      </c>
      <c r="I1257" s="409" t="s">
        <v>3072</v>
      </c>
      <c r="J1257" s="409" t="s">
        <v>3073</v>
      </c>
      <c r="K1257" s="409" t="s">
        <v>3074</v>
      </c>
      <c r="L1257" s="411">
        <v>2188.9499999999998</v>
      </c>
      <c r="M1257" s="411">
        <v>1</v>
      </c>
      <c r="N1257" s="412">
        <v>2188.9499999999998</v>
      </c>
    </row>
    <row r="1258" spans="1:14" ht="14.4" customHeight="1" x14ac:dyDescent="0.3">
      <c r="A1258" s="407" t="s">
        <v>2557</v>
      </c>
      <c r="B1258" s="408" t="s">
        <v>3465</v>
      </c>
      <c r="C1258" s="409" t="s">
        <v>2558</v>
      </c>
      <c r="D1258" s="410" t="s">
        <v>3485</v>
      </c>
      <c r="E1258" s="409" t="s">
        <v>1782</v>
      </c>
      <c r="F1258" s="410" t="s">
        <v>3504</v>
      </c>
      <c r="G1258" s="409" t="s">
        <v>447</v>
      </c>
      <c r="H1258" s="409" t="s">
        <v>3075</v>
      </c>
      <c r="I1258" s="409" t="s">
        <v>134</v>
      </c>
      <c r="J1258" s="409" t="s">
        <v>3076</v>
      </c>
      <c r="K1258" s="409"/>
      <c r="L1258" s="411">
        <v>254.48745273592593</v>
      </c>
      <c r="M1258" s="411">
        <v>156</v>
      </c>
      <c r="N1258" s="412">
        <v>39700.042626804447</v>
      </c>
    </row>
    <row r="1259" spans="1:14" ht="14.4" customHeight="1" x14ac:dyDescent="0.3">
      <c r="A1259" s="407" t="s">
        <v>2557</v>
      </c>
      <c r="B1259" s="408" t="s">
        <v>3465</v>
      </c>
      <c r="C1259" s="409" t="s">
        <v>2558</v>
      </c>
      <c r="D1259" s="410" t="s">
        <v>3485</v>
      </c>
      <c r="E1259" s="409" t="s">
        <v>1782</v>
      </c>
      <c r="F1259" s="410" t="s">
        <v>3504</v>
      </c>
      <c r="G1259" s="409" t="s">
        <v>447</v>
      </c>
      <c r="H1259" s="409" t="s">
        <v>3077</v>
      </c>
      <c r="I1259" s="409" t="s">
        <v>3078</v>
      </c>
      <c r="J1259" s="409" t="s">
        <v>3069</v>
      </c>
      <c r="K1259" s="409" t="s">
        <v>3079</v>
      </c>
      <c r="L1259" s="411">
        <v>3181.2116448891188</v>
      </c>
      <c r="M1259" s="411">
        <v>42</v>
      </c>
      <c r="N1259" s="412">
        <v>133610.88908534299</v>
      </c>
    </row>
    <row r="1260" spans="1:14" ht="14.4" customHeight="1" x14ac:dyDescent="0.3">
      <c r="A1260" s="407" t="s">
        <v>2557</v>
      </c>
      <c r="B1260" s="408" t="s">
        <v>3465</v>
      </c>
      <c r="C1260" s="409" t="s">
        <v>2558</v>
      </c>
      <c r="D1260" s="410" t="s">
        <v>3485</v>
      </c>
      <c r="E1260" s="409" t="s">
        <v>1782</v>
      </c>
      <c r="F1260" s="410" t="s">
        <v>3504</v>
      </c>
      <c r="G1260" s="409" t="s">
        <v>447</v>
      </c>
      <c r="H1260" s="409" t="s">
        <v>3080</v>
      </c>
      <c r="I1260" s="409" t="s">
        <v>3081</v>
      </c>
      <c r="J1260" s="409" t="s">
        <v>3082</v>
      </c>
      <c r="K1260" s="409" t="s">
        <v>2369</v>
      </c>
      <c r="L1260" s="411">
        <v>2903.2579073942234</v>
      </c>
      <c r="M1260" s="411">
        <v>3</v>
      </c>
      <c r="N1260" s="412">
        <v>8709.7737221826701</v>
      </c>
    </row>
    <row r="1261" spans="1:14" ht="14.4" customHeight="1" x14ac:dyDescent="0.3">
      <c r="A1261" s="407" t="s">
        <v>2557</v>
      </c>
      <c r="B1261" s="408" t="s">
        <v>3465</v>
      </c>
      <c r="C1261" s="409" t="s">
        <v>2558</v>
      </c>
      <c r="D1261" s="410" t="s">
        <v>3485</v>
      </c>
      <c r="E1261" s="409" t="s">
        <v>1782</v>
      </c>
      <c r="F1261" s="410" t="s">
        <v>3504</v>
      </c>
      <c r="G1261" s="409" t="s">
        <v>447</v>
      </c>
      <c r="H1261" s="409" t="s">
        <v>2366</v>
      </c>
      <c r="I1261" s="409" t="s">
        <v>2367</v>
      </c>
      <c r="J1261" s="409" t="s">
        <v>2368</v>
      </c>
      <c r="K1261" s="409" t="s">
        <v>2369</v>
      </c>
      <c r="L1261" s="411">
        <v>2221.34</v>
      </c>
      <c r="M1261" s="411">
        <v>3.5</v>
      </c>
      <c r="N1261" s="412">
        <v>7774.6900000000005</v>
      </c>
    </row>
    <row r="1262" spans="1:14" ht="14.4" customHeight="1" x14ac:dyDescent="0.3">
      <c r="A1262" s="407" t="s">
        <v>2557</v>
      </c>
      <c r="B1262" s="408" t="s">
        <v>3465</v>
      </c>
      <c r="C1262" s="409" t="s">
        <v>2558</v>
      </c>
      <c r="D1262" s="410" t="s">
        <v>3485</v>
      </c>
      <c r="E1262" s="409" t="s">
        <v>1782</v>
      </c>
      <c r="F1262" s="410" t="s">
        <v>3504</v>
      </c>
      <c r="G1262" s="409" t="s">
        <v>447</v>
      </c>
      <c r="H1262" s="409" t="s">
        <v>3083</v>
      </c>
      <c r="I1262" s="409" t="s">
        <v>3084</v>
      </c>
      <c r="J1262" s="409" t="s">
        <v>2363</v>
      </c>
      <c r="K1262" s="409" t="s">
        <v>3085</v>
      </c>
      <c r="L1262" s="411">
        <v>2493.6999999999994</v>
      </c>
      <c r="M1262" s="411">
        <v>9</v>
      </c>
      <c r="N1262" s="412">
        <v>22443.299999999996</v>
      </c>
    </row>
    <row r="1263" spans="1:14" ht="14.4" customHeight="1" x14ac:dyDescent="0.3">
      <c r="A1263" s="407" t="s">
        <v>2557</v>
      </c>
      <c r="B1263" s="408" t="s">
        <v>3465</v>
      </c>
      <c r="C1263" s="409" t="s">
        <v>2558</v>
      </c>
      <c r="D1263" s="410" t="s">
        <v>3485</v>
      </c>
      <c r="E1263" s="409" t="s">
        <v>1782</v>
      </c>
      <c r="F1263" s="410" t="s">
        <v>3504</v>
      </c>
      <c r="G1263" s="409" t="s">
        <v>447</v>
      </c>
      <c r="H1263" s="409" t="s">
        <v>3086</v>
      </c>
      <c r="I1263" s="409" t="s">
        <v>134</v>
      </c>
      <c r="J1263" s="409" t="s">
        <v>3087</v>
      </c>
      <c r="K1263" s="409"/>
      <c r="L1263" s="411">
        <v>221.90245898544458</v>
      </c>
      <c r="M1263" s="411">
        <v>80</v>
      </c>
      <c r="N1263" s="412">
        <v>17752.196718835567</v>
      </c>
    </row>
    <row r="1264" spans="1:14" ht="14.4" customHeight="1" x14ac:dyDescent="0.3">
      <c r="A1264" s="407" t="s">
        <v>2557</v>
      </c>
      <c r="B1264" s="408" t="s">
        <v>3465</v>
      </c>
      <c r="C1264" s="409" t="s">
        <v>2558</v>
      </c>
      <c r="D1264" s="410" t="s">
        <v>3485</v>
      </c>
      <c r="E1264" s="409" t="s">
        <v>1782</v>
      </c>
      <c r="F1264" s="410" t="s">
        <v>3504</v>
      </c>
      <c r="G1264" s="409" t="s">
        <v>447</v>
      </c>
      <c r="H1264" s="409" t="s">
        <v>3088</v>
      </c>
      <c r="I1264" s="409" t="s">
        <v>3089</v>
      </c>
      <c r="J1264" s="409" t="s">
        <v>3090</v>
      </c>
      <c r="K1264" s="409" t="s">
        <v>3091</v>
      </c>
      <c r="L1264" s="411">
        <v>2275.91</v>
      </c>
      <c r="M1264" s="411">
        <v>1</v>
      </c>
      <c r="N1264" s="412">
        <v>2275.91</v>
      </c>
    </row>
    <row r="1265" spans="1:14" ht="14.4" customHeight="1" x14ac:dyDescent="0.3">
      <c r="A1265" s="407" t="s">
        <v>2557</v>
      </c>
      <c r="B1265" s="408" t="s">
        <v>3465</v>
      </c>
      <c r="C1265" s="409" t="s">
        <v>2558</v>
      </c>
      <c r="D1265" s="410" t="s">
        <v>3485</v>
      </c>
      <c r="E1265" s="409" t="s">
        <v>1782</v>
      </c>
      <c r="F1265" s="410" t="s">
        <v>3504</v>
      </c>
      <c r="G1265" s="409" t="s">
        <v>447</v>
      </c>
      <c r="H1265" s="409" t="s">
        <v>2370</v>
      </c>
      <c r="I1265" s="409" t="s">
        <v>134</v>
      </c>
      <c r="J1265" s="409" t="s">
        <v>2371</v>
      </c>
      <c r="K1265" s="409"/>
      <c r="L1265" s="411">
        <v>180.33133333333333</v>
      </c>
      <c r="M1265" s="411">
        <v>15</v>
      </c>
      <c r="N1265" s="412">
        <v>2704.97</v>
      </c>
    </row>
    <row r="1266" spans="1:14" ht="14.4" customHeight="1" x14ac:dyDescent="0.3">
      <c r="A1266" s="407" t="s">
        <v>2557</v>
      </c>
      <c r="B1266" s="408" t="s">
        <v>3465</v>
      </c>
      <c r="C1266" s="409" t="s">
        <v>2558</v>
      </c>
      <c r="D1266" s="410" t="s">
        <v>3485</v>
      </c>
      <c r="E1266" s="409" t="s">
        <v>1782</v>
      </c>
      <c r="F1266" s="410" t="s">
        <v>3504</v>
      </c>
      <c r="G1266" s="409" t="s">
        <v>606</v>
      </c>
      <c r="H1266" s="409" t="s">
        <v>3092</v>
      </c>
      <c r="I1266" s="409" t="s">
        <v>3093</v>
      </c>
      <c r="J1266" s="409" t="s">
        <v>3094</v>
      </c>
      <c r="K1266" s="409" t="s">
        <v>1554</v>
      </c>
      <c r="L1266" s="411">
        <v>40.515428375904037</v>
      </c>
      <c r="M1266" s="411">
        <v>35</v>
      </c>
      <c r="N1266" s="412">
        <v>1418.0399931566412</v>
      </c>
    </row>
    <row r="1267" spans="1:14" ht="14.4" customHeight="1" x14ac:dyDescent="0.3">
      <c r="A1267" s="407" t="s">
        <v>2557</v>
      </c>
      <c r="B1267" s="408" t="s">
        <v>3465</v>
      </c>
      <c r="C1267" s="409" t="s">
        <v>2558</v>
      </c>
      <c r="D1267" s="410" t="s">
        <v>3485</v>
      </c>
      <c r="E1267" s="409" t="s">
        <v>1782</v>
      </c>
      <c r="F1267" s="410" t="s">
        <v>3504</v>
      </c>
      <c r="G1267" s="409" t="s">
        <v>606</v>
      </c>
      <c r="H1267" s="409" t="s">
        <v>3095</v>
      </c>
      <c r="I1267" s="409" t="s">
        <v>3096</v>
      </c>
      <c r="J1267" s="409" t="s">
        <v>3097</v>
      </c>
      <c r="K1267" s="409" t="s">
        <v>1554</v>
      </c>
      <c r="L1267" s="411">
        <v>47.809933373592855</v>
      </c>
      <c r="M1267" s="411">
        <v>20</v>
      </c>
      <c r="N1267" s="412">
        <v>956.19866747185711</v>
      </c>
    </row>
    <row r="1268" spans="1:14" ht="14.4" customHeight="1" x14ac:dyDescent="0.3">
      <c r="A1268" s="407" t="s">
        <v>2557</v>
      </c>
      <c r="B1268" s="408" t="s">
        <v>3465</v>
      </c>
      <c r="C1268" s="409" t="s">
        <v>2558</v>
      </c>
      <c r="D1268" s="410" t="s">
        <v>3485</v>
      </c>
      <c r="E1268" s="409" t="s">
        <v>1782</v>
      </c>
      <c r="F1268" s="410" t="s">
        <v>3504</v>
      </c>
      <c r="G1268" s="409" t="s">
        <v>606</v>
      </c>
      <c r="H1268" s="409" t="s">
        <v>3098</v>
      </c>
      <c r="I1268" s="409" t="s">
        <v>3099</v>
      </c>
      <c r="J1268" s="409" t="s">
        <v>3100</v>
      </c>
      <c r="K1268" s="409" t="s">
        <v>1554</v>
      </c>
      <c r="L1268" s="411">
        <v>47.809991808142271</v>
      </c>
      <c r="M1268" s="411">
        <v>84</v>
      </c>
      <c r="N1268" s="412">
        <v>4016.0393118839506</v>
      </c>
    </row>
    <row r="1269" spans="1:14" ht="14.4" customHeight="1" x14ac:dyDescent="0.3">
      <c r="A1269" s="407" t="s">
        <v>2557</v>
      </c>
      <c r="B1269" s="408" t="s">
        <v>3465</v>
      </c>
      <c r="C1269" s="409" t="s">
        <v>2558</v>
      </c>
      <c r="D1269" s="410" t="s">
        <v>3485</v>
      </c>
      <c r="E1269" s="409" t="s">
        <v>1782</v>
      </c>
      <c r="F1269" s="410" t="s">
        <v>3504</v>
      </c>
      <c r="G1269" s="409" t="s">
        <v>606</v>
      </c>
      <c r="H1269" s="409" t="s">
        <v>1803</v>
      </c>
      <c r="I1269" s="409" t="s">
        <v>1804</v>
      </c>
      <c r="J1269" s="409" t="s">
        <v>1805</v>
      </c>
      <c r="K1269" s="409" t="s">
        <v>1554</v>
      </c>
      <c r="L1269" s="411">
        <v>48.099999079324157</v>
      </c>
      <c r="M1269" s="411">
        <v>48</v>
      </c>
      <c r="N1269" s="412">
        <v>2308.7999558075594</v>
      </c>
    </row>
    <row r="1270" spans="1:14" ht="14.4" customHeight="1" x14ac:dyDescent="0.3">
      <c r="A1270" s="407" t="s">
        <v>2557</v>
      </c>
      <c r="B1270" s="408" t="s">
        <v>3465</v>
      </c>
      <c r="C1270" s="409" t="s">
        <v>2558</v>
      </c>
      <c r="D1270" s="410" t="s">
        <v>3485</v>
      </c>
      <c r="E1270" s="409" t="s">
        <v>1782</v>
      </c>
      <c r="F1270" s="410" t="s">
        <v>3504</v>
      </c>
      <c r="G1270" s="409" t="s">
        <v>606</v>
      </c>
      <c r="H1270" s="409" t="s">
        <v>2372</v>
      </c>
      <c r="I1270" s="409" t="s">
        <v>2373</v>
      </c>
      <c r="J1270" s="409" t="s">
        <v>1824</v>
      </c>
      <c r="K1270" s="409" t="s">
        <v>1554</v>
      </c>
      <c r="L1270" s="411">
        <v>33.569977168044758</v>
      </c>
      <c r="M1270" s="411">
        <v>16</v>
      </c>
      <c r="N1270" s="412">
        <v>537.11963468871613</v>
      </c>
    </row>
    <row r="1271" spans="1:14" ht="14.4" customHeight="1" x14ac:dyDescent="0.3">
      <c r="A1271" s="407" t="s">
        <v>2557</v>
      </c>
      <c r="B1271" s="408" t="s">
        <v>3465</v>
      </c>
      <c r="C1271" s="409" t="s">
        <v>2558</v>
      </c>
      <c r="D1271" s="410" t="s">
        <v>3485</v>
      </c>
      <c r="E1271" s="409" t="s">
        <v>1782</v>
      </c>
      <c r="F1271" s="410" t="s">
        <v>3504</v>
      </c>
      <c r="G1271" s="409" t="s">
        <v>606</v>
      </c>
      <c r="H1271" s="409" t="s">
        <v>2374</v>
      </c>
      <c r="I1271" s="409" t="s">
        <v>2375</v>
      </c>
      <c r="J1271" s="409" t="s">
        <v>2376</v>
      </c>
      <c r="K1271" s="409" t="s">
        <v>2377</v>
      </c>
      <c r="L1271" s="411">
        <v>207.65591579247561</v>
      </c>
      <c r="M1271" s="411">
        <v>10</v>
      </c>
      <c r="N1271" s="412">
        <v>2076.5591579247562</v>
      </c>
    </row>
    <row r="1272" spans="1:14" ht="14.4" customHeight="1" x14ac:dyDescent="0.3">
      <c r="A1272" s="407" t="s">
        <v>2557</v>
      </c>
      <c r="B1272" s="408" t="s">
        <v>3465</v>
      </c>
      <c r="C1272" s="409" t="s">
        <v>2558</v>
      </c>
      <c r="D1272" s="410" t="s">
        <v>3485</v>
      </c>
      <c r="E1272" s="409" t="s">
        <v>1782</v>
      </c>
      <c r="F1272" s="410" t="s">
        <v>3504</v>
      </c>
      <c r="G1272" s="409" t="s">
        <v>606</v>
      </c>
      <c r="H1272" s="409" t="s">
        <v>3101</v>
      </c>
      <c r="I1272" s="409" t="s">
        <v>3102</v>
      </c>
      <c r="J1272" s="409" t="s">
        <v>3103</v>
      </c>
      <c r="K1272" s="409" t="s">
        <v>3104</v>
      </c>
      <c r="L1272" s="411">
        <v>216.10168494774896</v>
      </c>
      <c r="M1272" s="411">
        <v>64</v>
      </c>
      <c r="N1272" s="412">
        <v>13830.507836655934</v>
      </c>
    </row>
    <row r="1273" spans="1:14" ht="14.4" customHeight="1" x14ac:dyDescent="0.3">
      <c r="A1273" s="407" t="s">
        <v>2557</v>
      </c>
      <c r="B1273" s="408" t="s">
        <v>3465</v>
      </c>
      <c r="C1273" s="409" t="s">
        <v>2558</v>
      </c>
      <c r="D1273" s="410" t="s">
        <v>3485</v>
      </c>
      <c r="E1273" s="409" t="s">
        <v>1782</v>
      </c>
      <c r="F1273" s="410" t="s">
        <v>3504</v>
      </c>
      <c r="G1273" s="409" t="s">
        <v>606</v>
      </c>
      <c r="H1273" s="409" t="s">
        <v>2381</v>
      </c>
      <c r="I1273" s="409" t="s">
        <v>2381</v>
      </c>
      <c r="J1273" s="409" t="s">
        <v>2382</v>
      </c>
      <c r="K1273" s="409" t="s">
        <v>2383</v>
      </c>
      <c r="L1273" s="411">
        <v>426.33996282613913</v>
      </c>
      <c r="M1273" s="411">
        <v>15</v>
      </c>
      <c r="N1273" s="412">
        <v>6395.0994423920865</v>
      </c>
    </row>
    <row r="1274" spans="1:14" ht="14.4" customHeight="1" x14ac:dyDescent="0.3">
      <c r="A1274" s="407" t="s">
        <v>2557</v>
      </c>
      <c r="B1274" s="408" t="s">
        <v>3465</v>
      </c>
      <c r="C1274" s="409" t="s">
        <v>2558</v>
      </c>
      <c r="D1274" s="410" t="s">
        <v>3485</v>
      </c>
      <c r="E1274" s="409" t="s">
        <v>1782</v>
      </c>
      <c r="F1274" s="410" t="s">
        <v>3504</v>
      </c>
      <c r="G1274" s="409" t="s">
        <v>606</v>
      </c>
      <c r="H1274" s="409" t="s">
        <v>3105</v>
      </c>
      <c r="I1274" s="409" t="s">
        <v>3105</v>
      </c>
      <c r="J1274" s="409" t="s">
        <v>3106</v>
      </c>
      <c r="K1274" s="409" t="s">
        <v>2383</v>
      </c>
      <c r="L1274" s="411">
        <v>183.56311687934539</v>
      </c>
      <c r="M1274" s="411">
        <v>282</v>
      </c>
      <c r="N1274" s="412">
        <v>51764.7989599754</v>
      </c>
    </row>
    <row r="1275" spans="1:14" ht="14.4" customHeight="1" x14ac:dyDescent="0.3">
      <c r="A1275" s="407" t="s">
        <v>2557</v>
      </c>
      <c r="B1275" s="408" t="s">
        <v>3465</v>
      </c>
      <c r="C1275" s="409" t="s">
        <v>2558</v>
      </c>
      <c r="D1275" s="410" t="s">
        <v>3485</v>
      </c>
      <c r="E1275" s="409" t="s">
        <v>1782</v>
      </c>
      <c r="F1275" s="410" t="s">
        <v>3504</v>
      </c>
      <c r="G1275" s="409" t="s">
        <v>606</v>
      </c>
      <c r="H1275" s="409" t="s">
        <v>3107</v>
      </c>
      <c r="I1275" s="409" t="s">
        <v>3108</v>
      </c>
      <c r="J1275" s="409" t="s">
        <v>3109</v>
      </c>
      <c r="K1275" s="409" t="s">
        <v>3110</v>
      </c>
      <c r="L1275" s="411">
        <v>391.08995394479837</v>
      </c>
      <c r="M1275" s="411">
        <v>32</v>
      </c>
      <c r="N1275" s="412">
        <v>12514.878526233548</v>
      </c>
    </row>
    <row r="1276" spans="1:14" ht="14.4" customHeight="1" x14ac:dyDescent="0.3">
      <c r="A1276" s="407" t="s">
        <v>2557</v>
      </c>
      <c r="B1276" s="408" t="s">
        <v>3465</v>
      </c>
      <c r="C1276" s="409" t="s">
        <v>2558</v>
      </c>
      <c r="D1276" s="410" t="s">
        <v>3485</v>
      </c>
      <c r="E1276" s="409" t="s">
        <v>1782</v>
      </c>
      <c r="F1276" s="410" t="s">
        <v>3504</v>
      </c>
      <c r="G1276" s="409" t="s">
        <v>606</v>
      </c>
      <c r="H1276" s="409" t="s">
        <v>3111</v>
      </c>
      <c r="I1276" s="409" t="s">
        <v>3111</v>
      </c>
      <c r="J1276" s="409" t="s">
        <v>3112</v>
      </c>
      <c r="K1276" s="409" t="s">
        <v>1811</v>
      </c>
      <c r="L1276" s="411">
        <v>116.25000613287489</v>
      </c>
      <c r="M1276" s="411">
        <v>9</v>
      </c>
      <c r="N1276" s="412">
        <v>1046.250055195874</v>
      </c>
    </row>
    <row r="1277" spans="1:14" ht="14.4" customHeight="1" x14ac:dyDescent="0.3">
      <c r="A1277" s="407" t="s">
        <v>2557</v>
      </c>
      <c r="B1277" s="408" t="s">
        <v>3465</v>
      </c>
      <c r="C1277" s="409" t="s">
        <v>2558</v>
      </c>
      <c r="D1277" s="410" t="s">
        <v>3485</v>
      </c>
      <c r="E1277" s="409" t="s">
        <v>1782</v>
      </c>
      <c r="F1277" s="410" t="s">
        <v>3504</v>
      </c>
      <c r="G1277" s="409" t="s">
        <v>606</v>
      </c>
      <c r="H1277" s="409" t="s">
        <v>1809</v>
      </c>
      <c r="I1277" s="409" t="s">
        <v>1809</v>
      </c>
      <c r="J1277" s="409" t="s">
        <v>1810</v>
      </c>
      <c r="K1277" s="409" t="s">
        <v>1811</v>
      </c>
      <c r="L1277" s="411">
        <v>116.25001188111182</v>
      </c>
      <c r="M1277" s="411">
        <v>11</v>
      </c>
      <c r="N1277" s="412">
        <v>1278.75013069223</v>
      </c>
    </row>
    <row r="1278" spans="1:14" ht="14.4" customHeight="1" x14ac:dyDescent="0.3">
      <c r="A1278" s="407" t="s">
        <v>2557</v>
      </c>
      <c r="B1278" s="408" t="s">
        <v>3465</v>
      </c>
      <c r="C1278" s="409" t="s">
        <v>2558</v>
      </c>
      <c r="D1278" s="410" t="s">
        <v>3485</v>
      </c>
      <c r="E1278" s="409" t="s">
        <v>1782</v>
      </c>
      <c r="F1278" s="410" t="s">
        <v>3504</v>
      </c>
      <c r="G1278" s="409" t="s">
        <v>606</v>
      </c>
      <c r="H1278" s="409" t="s">
        <v>2388</v>
      </c>
      <c r="I1278" s="409" t="s">
        <v>2389</v>
      </c>
      <c r="J1278" s="409" t="s">
        <v>2390</v>
      </c>
      <c r="K1278" s="409" t="s">
        <v>2391</v>
      </c>
      <c r="L1278" s="411">
        <v>116.25000670004088</v>
      </c>
      <c r="M1278" s="411">
        <v>3</v>
      </c>
      <c r="N1278" s="412">
        <v>348.75002010012264</v>
      </c>
    </row>
    <row r="1279" spans="1:14" ht="14.4" customHeight="1" x14ac:dyDescent="0.3">
      <c r="A1279" s="407" t="s">
        <v>2557</v>
      </c>
      <c r="B1279" s="408" t="s">
        <v>3465</v>
      </c>
      <c r="C1279" s="409" t="s">
        <v>2558</v>
      </c>
      <c r="D1279" s="410" t="s">
        <v>3485</v>
      </c>
      <c r="E1279" s="409" t="s">
        <v>1782</v>
      </c>
      <c r="F1279" s="410" t="s">
        <v>3504</v>
      </c>
      <c r="G1279" s="409" t="s">
        <v>606</v>
      </c>
      <c r="H1279" s="409" t="s">
        <v>1815</v>
      </c>
      <c r="I1279" s="409" t="s">
        <v>1816</v>
      </c>
      <c r="J1279" s="409" t="s">
        <v>1817</v>
      </c>
      <c r="K1279" s="409" t="s">
        <v>1811</v>
      </c>
      <c r="L1279" s="411">
        <v>116.25000749327539</v>
      </c>
      <c r="M1279" s="411">
        <v>13</v>
      </c>
      <c r="N1279" s="412">
        <v>1511.2500974125801</v>
      </c>
    </row>
    <row r="1280" spans="1:14" ht="14.4" customHeight="1" x14ac:dyDescent="0.3">
      <c r="A1280" s="407" t="s">
        <v>2557</v>
      </c>
      <c r="B1280" s="408" t="s">
        <v>3465</v>
      </c>
      <c r="C1280" s="409" t="s">
        <v>2558</v>
      </c>
      <c r="D1280" s="410" t="s">
        <v>3485</v>
      </c>
      <c r="E1280" s="409" t="s">
        <v>1782</v>
      </c>
      <c r="F1280" s="410" t="s">
        <v>3504</v>
      </c>
      <c r="G1280" s="409" t="s">
        <v>606</v>
      </c>
      <c r="H1280" s="409" t="s">
        <v>1818</v>
      </c>
      <c r="I1280" s="409" t="s">
        <v>1818</v>
      </c>
      <c r="J1280" s="409" t="s">
        <v>1819</v>
      </c>
      <c r="K1280" s="409" t="s">
        <v>1820</v>
      </c>
      <c r="L1280" s="411">
        <v>191.21999999999997</v>
      </c>
      <c r="M1280" s="411">
        <v>1</v>
      </c>
      <c r="N1280" s="412">
        <v>191.21999999999997</v>
      </c>
    </row>
    <row r="1281" spans="1:14" ht="14.4" customHeight="1" x14ac:dyDescent="0.3">
      <c r="A1281" s="407" t="s">
        <v>2557</v>
      </c>
      <c r="B1281" s="408" t="s">
        <v>3465</v>
      </c>
      <c r="C1281" s="409" t="s">
        <v>2558</v>
      </c>
      <c r="D1281" s="410" t="s">
        <v>3485</v>
      </c>
      <c r="E1281" s="409" t="s">
        <v>1782</v>
      </c>
      <c r="F1281" s="410" t="s">
        <v>3504</v>
      </c>
      <c r="G1281" s="409" t="s">
        <v>606</v>
      </c>
      <c r="H1281" s="409" t="s">
        <v>2392</v>
      </c>
      <c r="I1281" s="409" t="s">
        <v>2392</v>
      </c>
      <c r="J1281" s="409" t="s">
        <v>2393</v>
      </c>
      <c r="K1281" s="409" t="s">
        <v>1820</v>
      </c>
      <c r="L1281" s="411">
        <v>162.49165064058465</v>
      </c>
      <c r="M1281" s="411">
        <v>31.5</v>
      </c>
      <c r="N1281" s="412">
        <v>5118.4869951784167</v>
      </c>
    </row>
    <row r="1282" spans="1:14" ht="14.4" customHeight="1" x14ac:dyDescent="0.3">
      <c r="A1282" s="407" t="s">
        <v>2557</v>
      </c>
      <c r="B1282" s="408" t="s">
        <v>3465</v>
      </c>
      <c r="C1282" s="409" t="s">
        <v>2558</v>
      </c>
      <c r="D1282" s="410" t="s">
        <v>3485</v>
      </c>
      <c r="E1282" s="409" t="s">
        <v>1782</v>
      </c>
      <c r="F1282" s="410" t="s">
        <v>3504</v>
      </c>
      <c r="G1282" s="409" t="s">
        <v>606</v>
      </c>
      <c r="H1282" s="409" t="s">
        <v>1821</v>
      </c>
      <c r="I1282" s="409" t="s">
        <v>1821</v>
      </c>
      <c r="J1282" s="409" t="s">
        <v>1822</v>
      </c>
      <c r="K1282" s="409" t="s">
        <v>1820</v>
      </c>
      <c r="L1282" s="411">
        <v>162.5458291372141</v>
      </c>
      <c r="M1282" s="411">
        <v>23.5</v>
      </c>
      <c r="N1282" s="412">
        <v>3819.826984724531</v>
      </c>
    </row>
    <row r="1283" spans="1:14" ht="14.4" customHeight="1" x14ac:dyDescent="0.3">
      <c r="A1283" s="407" t="s">
        <v>2557</v>
      </c>
      <c r="B1283" s="408" t="s">
        <v>3465</v>
      </c>
      <c r="C1283" s="409" t="s">
        <v>2558</v>
      </c>
      <c r="D1283" s="410" t="s">
        <v>3485</v>
      </c>
      <c r="E1283" s="409" t="s">
        <v>1782</v>
      </c>
      <c r="F1283" s="410" t="s">
        <v>3504</v>
      </c>
      <c r="G1283" s="409" t="s">
        <v>606</v>
      </c>
      <c r="H1283" s="409" t="s">
        <v>1823</v>
      </c>
      <c r="I1283" s="409" t="s">
        <v>1823</v>
      </c>
      <c r="J1283" s="409" t="s">
        <v>1824</v>
      </c>
      <c r="K1283" s="409" t="s">
        <v>1820</v>
      </c>
      <c r="L1283" s="411">
        <v>137.07996500363515</v>
      </c>
      <c r="M1283" s="411">
        <v>19</v>
      </c>
      <c r="N1283" s="412">
        <v>2604.5193350690679</v>
      </c>
    </row>
    <row r="1284" spans="1:14" ht="14.4" customHeight="1" x14ac:dyDescent="0.3">
      <c r="A1284" s="407" t="s">
        <v>2557</v>
      </c>
      <c r="B1284" s="408" t="s">
        <v>3465</v>
      </c>
      <c r="C1284" s="409" t="s">
        <v>2558</v>
      </c>
      <c r="D1284" s="410" t="s">
        <v>3485</v>
      </c>
      <c r="E1284" s="409" t="s">
        <v>594</v>
      </c>
      <c r="F1284" s="410" t="s">
        <v>3503</v>
      </c>
      <c r="G1284" s="409"/>
      <c r="H1284" s="409" t="s">
        <v>3113</v>
      </c>
      <c r="I1284" s="409" t="s">
        <v>3114</v>
      </c>
      <c r="J1284" s="409" t="s">
        <v>3115</v>
      </c>
      <c r="K1284" s="409" t="s">
        <v>3116</v>
      </c>
      <c r="L1284" s="411">
        <v>84.74</v>
      </c>
      <c r="M1284" s="411">
        <v>10</v>
      </c>
      <c r="N1284" s="412">
        <v>847.4</v>
      </c>
    </row>
    <row r="1285" spans="1:14" ht="14.4" customHeight="1" x14ac:dyDescent="0.3">
      <c r="A1285" s="407" t="s">
        <v>2557</v>
      </c>
      <c r="B1285" s="408" t="s">
        <v>3465</v>
      </c>
      <c r="C1285" s="409" t="s">
        <v>2558</v>
      </c>
      <c r="D1285" s="410" t="s">
        <v>3485</v>
      </c>
      <c r="E1285" s="409" t="s">
        <v>594</v>
      </c>
      <c r="F1285" s="410" t="s">
        <v>3503</v>
      </c>
      <c r="G1285" s="409"/>
      <c r="H1285" s="409" t="s">
        <v>2394</v>
      </c>
      <c r="I1285" s="409" t="s">
        <v>2395</v>
      </c>
      <c r="J1285" s="409" t="s">
        <v>2396</v>
      </c>
      <c r="K1285" s="409" t="s">
        <v>2397</v>
      </c>
      <c r="L1285" s="411">
        <v>418.58204243515115</v>
      </c>
      <c r="M1285" s="411">
        <v>19</v>
      </c>
      <c r="N1285" s="412">
        <v>7953.0588062678717</v>
      </c>
    </row>
    <row r="1286" spans="1:14" ht="14.4" customHeight="1" x14ac:dyDescent="0.3">
      <c r="A1286" s="407" t="s">
        <v>2557</v>
      </c>
      <c r="B1286" s="408" t="s">
        <v>3465</v>
      </c>
      <c r="C1286" s="409" t="s">
        <v>2558</v>
      </c>
      <c r="D1286" s="410" t="s">
        <v>3485</v>
      </c>
      <c r="E1286" s="409" t="s">
        <v>594</v>
      </c>
      <c r="F1286" s="410" t="s">
        <v>3503</v>
      </c>
      <c r="G1286" s="409"/>
      <c r="H1286" s="409" t="s">
        <v>1830</v>
      </c>
      <c r="I1286" s="409" t="s">
        <v>1831</v>
      </c>
      <c r="J1286" s="409" t="s">
        <v>1832</v>
      </c>
      <c r="K1286" s="409" t="s">
        <v>1833</v>
      </c>
      <c r="L1286" s="411">
        <v>71.459811882319329</v>
      </c>
      <c r="M1286" s="411">
        <v>20</v>
      </c>
      <c r="N1286" s="412">
        <v>1429.1962376463866</v>
      </c>
    </row>
    <row r="1287" spans="1:14" ht="14.4" customHeight="1" x14ac:dyDescent="0.3">
      <c r="A1287" s="407" t="s">
        <v>2557</v>
      </c>
      <c r="B1287" s="408" t="s">
        <v>3465</v>
      </c>
      <c r="C1287" s="409" t="s">
        <v>2558</v>
      </c>
      <c r="D1287" s="410" t="s">
        <v>3485</v>
      </c>
      <c r="E1287" s="409" t="s">
        <v>594</v>
      </c>
      <c r="F1287" s="410" t="s">
        <v>3503</v>
      </c>
      <c r="G1287" s="409"/>
      <c r="H1287" s="409" t="s">
        <v>2398</v>
      </c>
      <c r="I1287" s="409" t="s">
        <v>2399</v>
      </c>
      <c r="J1287" s="409" t="s">
        <v>2400</v>
      </c>
      <c r="K1287" s="409" t="s">
        <v>2401</v>
      </c>
      <c r="L1287" s="411">
        <v>638.84153715476054</v>
      </c>
      <c r="M1287" s="411">
        <v>8.25</v>
      </c>
      <c r="N1287" s="412">
        <v>5270.4426815267743</v>
      </c>
    </row>
    <row r="1288" spans="1:14" ht="14.4" customHeight="1" x14ac:dyDescent="0.3">
      <c r="A1288" s="407" t="s">
        <v>2557</v>
      </c>
      <c r="B1288" s="408" t="s">
        <v>3465</v>
      </c>
      <c r="C1288" s="409" t="s">
        <v>2558</v>
      </c>
      <c r="D1288" s="410" t="s">
        <v>3485</v>
      </c>
      <c r="E1288" s="409" t="s">
        <v>594</v>
      </c>
      <c r="F1288" s="410" t="s">
        <v>3503</v>
      </c>
      <c r="G1288" s="409"/>
      <c r="H1288" s="409" t="s">
        <v>2402</v>
      </c>
      <c r="I1288" s="409" t="s">
        <v>2402</v>
      </c>
      <c r="J1288" s="409" t="s">
        <v>2403</v>
      </c>
      <c r="K1288" s="409" t="s">
        <v>2404</v>
      </c>
      <c r="L1288" s="411">
        <v>1774.2978795956799</v>
      </c>
      <c r="M1288" s="411">
        <v>11</v>
      </c>
      <c r="N1288" s="412">
        <v>19517.276675552479</v>
      </c>
    </row>
    <row r="1289" spans="1:14" ht="14.4" customHeight="1" x14ac:dyDescent="0.3">
      <c r="A1289" s="407" t="s">
        <v>2557</v>
      </c>
      <c r="B1289" s="408" t="s">
        <v>3465</v>
      </c>
      <c r="C1289" s="409" t="s">
        <v>2558</v>
      </c>
      <c r="D1289" s="410" t="s">
        <v>3485</v>
      </c>
      <c r="E1289" s="409" t="s">
        <v>594</v>
      </c>
      <c r="F1289" s="410" t="s">
        <v>3503</v>
      </c>
      <c r="G1289" s="409"/>
      <c r="H1289" s="409" t="s">
        <v>3117</v>
      </c>
      <c r="I1289" s="409" t="s">
        <v>3117</v>
      </c>
      <c r="J1289" s="409" t="s">
        <v>3118</v>
      </c>
      <c r="K1289" s="409" t="s">
        <v>3119</v>
      </c>
      <c r="L1289" s="411">
        <v>155.25</v>
      </c>
      <c r="M1289" s="411">
        <v>2</v>
      </c>
      <c r="N1289" s="412">
        <v>310.5</v>
      </c>
    </row>
    <row r="1290" spans="1:14" ht="14.4" customHeight="1" x14ac:dyDescent="0.3">
      <c r="A1290" s="407" t="s">
        <v>2557</v>
      </c>
      <c r="B1290" s="408" t="s">
        <v>3465</v>
      </c>
      <c r="C1290" s="409" t="s">
        <v>2558</v>
      </c>
      <c r="D1290" s="410" t="s">
        <v>3485</v>
      </c>
      <c r="E1290" s="409" t="s">
        <v>594</v>
      </c>
      <c r="F1290" s="410" t="s">
        <v>3503</v>
      </c>
      <c r="G1290" s="409"/>
      <c r="H1290" s="409" t="s">
        <v>1838</v>
      </c>
      <c r="I1290" s="409" t="s">
        <v>1838</v>
      </c>
      <c r="J1290" s="409" t="s">
        <v>1839</v>
      </c>
      <c r="K1290" s="409" t="s">
        <v>1840</v>
      </c>
      <c r="L1290" s="411">
        <v>194.68979725507961</v>
      </c>
      <c r="M1290" s="411">
        <v>4.9999999999999947</v>
      </c>
      <c r="N1290" s="412">
        <v>973.44898627539703</v>
      </c>
    </row>
    <row r="1291" spans="1:14" ht="14.4" customHeight="1" x14ac:dyDescent="0.3">
      <c r="A1291" s="407" t="s">
        <v>2557</v>
      </c>
      <c r="B1291" s="408" t="s">
        <v>3465</v>
      </c>
      <c r="C1291" s="409" t="s">
        <v>2558</v>
      </c>
      <c r="D1291" s="410" t="s">
        <v>3485</v>
      </c>
      <c r="E1291" s="409" t="s">
        <v>594</v>
      </c>
      <c r="F1291" s="410" t="s">
        <v>3503</v>
      </c>
      <c r="G1291" s="409"/>
      <c r="H1291" s="409" t="s">
        <v>1844</v>
      </c>
      <c r="I1291" s="409" t="s">
        <v>1844</v>
      </c>
      <c r="J1291" s="409" t="s">
        <v>1845</v>
      </c>
      <c r="K1291" s="409" t="s">
        <v>1846</v>
      </c>
      <c r="L1291" s="411">
        <v>454.45</v>
      </c>
      <c r="M1291" s="411">
        <v>1</v>
      </c>
      <c r="N1291" s="412">
        <v>454.45</v>
      </c>
    </row>
    <row r="1292" spans="1:14" ht="14.4" customHeight="1" x14ac:dyDescent="0.3">
      <c r="A1292" s="407" t="s">
        <v>2557</v>
      </c>
      <c r="B1292" s="408" t="s">
        <v>3465</v>
      </c>
      <c r="C1292" s="409" t="s">
        <v>2558</v>
      </c>
      <c r="D1292" s="410" t="s">
        <v>3485</v>
      </c>
      <c r="E1292" s="409" t="s">
        <v>594</v>
      </c>
      <c r="F1292" s="410" t="s">
        <v>3503</v>
      </c>
      <c r="G1292" s="409" t="s">
        <v>447</v>
      </c>
      <c r="H1292" s="409" t="s">
        <v>1847</v>
      </c>
      <c r="I1292" s="409" t="s">
        <v>1848</v>
      </c>
      <c r="J1292" s="409" t="s">
        <v>1849</v>
      </c>
      <c r="K1292" s="409" t="s">
        <v>1850</v>
      </c>
      <c r="L1292" s="411">
        <v>40.28</v>
      </c>
      <c r="M1292" s="411">
        <v>8</v>
      </c>
      <c r="N1292" s="412">
        <v>322.24</v>
      </c>
    </row>
    <row r="1293" spans="1:14" ht="14.4" customHeight="1" x14ac:dyDescent="0.3">
      <c r="A1293" s="407" t="s">
        <v>2557</v>
      </c>
      <c r="B1293" s="408" t="s">
        <v>3465</v>
      </c>
      <c r="C1293" s="409" t="s">
        <v>2558</v>
      </c>
      <c r="D1293" s="410" t="s">
        <v>3485</v>
      </c>
      <c r="E1293" s="409" t="s">
        <v>594</v>
      </c>
      <c r="F1293" s="410" t="s">
        <v>3503</v>
      </c>
      <c r="G1293" s="409" t="s">
        <v>447</v>
      </c>
      <c r="H1293" s="409" t="s">
        <v>595</v>
      </c>
      <c r="I1293" s="409" t="s">
        <v>596</v>
      </c>
      <c r="J1293" s="409" t="s">
        <v>597</v>
      </c>
      <c r="K1293" s="409" t="s">
        <v>598</v>
      </c>
      <c r="L1293" s="411">
        <v>67.890000000000015</v>
      </c>
      <c r="M1293" s="411">
        <v>5</v>
      </c>
      <c r="N1293" s="412">
        <v>339.45000000000005</v>
      </c>
    </row>
    <row r="1294" spans="1:14" ht="14.4" customHeight="1" x14ac:dyDescent="0.3">
      <c r="A1294" s="407" t="s">
        <v>2557</v>
      </c>
      <c r="B1294" s="408" t="s">
        <v>3465</v>
      </c>
      <c r="C1294" s="409" t="s">
        <v>2558</v>
      </c>
      <c r="D1294" s="410" t="s">
        <v>3485</v>
      </c>
      <c r="E1294" s="409" t="s">
        <v>594</v>
      </c>
      <c r="F1294" s="410" t="s">
        <v>3503</v>
      </c>
      <c r="G1294" s="409" t="s">
        <v>447</v>
      </c>
      <c r="H1294" s="409" t="s">
        <v>1851</v>
      </c>
      <c r="I1294" s="409" t="s">
        <v>1852</v>
      </c>
      <c r="J1294" s="409" t="s">
        <v>1853</v>
      </c>
      <c r="K1294" s="409" t="s">
        <v>1854</v>
      </c>
      <c r="L1294" s="411">
        <v>25.629999999999978</v>
      </c>
      <c r="M1294" s="411">
        <v>7</v>
      </c>
      <c r="N1294" s="412">
        <v>179.40999999999985</v>
      </c>
    </row>
    <row r="1295" spans="1:14" ht="14.4" customHeight="1" x14ac:dyDescent="0.3">
      <c r="A1295" s="407" t="s">
        <v>2557</v>
      </c>
      <c r="B1295" s="408" t="s">
        <v>3465</v>
      </c>
      <c r="C1295" s="409" t="s">
        <v>2558</v>
      </c>
      <c r="D1295" s="410" t="s">
        <v>3485</v>
      </c>
      <c r="E1295" s="409" t="s">
        <v>594</v>
      </c>
      <c r="F1295" s="410" t="s">
        <v>3503</v>
      </c>
      <c r="G1295" s="409" t="s">
        <v>447</v>
      </c>
      <c r="H1295" s="409" t="s">
        <v>1855</v>
      </c>
      <c r="I1295" s="409" t="s">
        <v>1856</v>
      </c>
      <c r="J1295" s="409" t="s">
        <v>1857</v>
      </c>
      <c r="K1295" s="409" t="s">
        <v>1858</v>
      </c>
      <c r="L1295" s="411">
        <v>32.604425173993214</v>
      </c>
      <c r="M1295" s="411">
        <v>9</v>
      </c>
      <c r="N1295" s="412">
        <v>293.43982656593892</v>
      </c>
    </row>
    <row r="1296" spans="1:14" ht="14.4" customHeight="1" x14ac:dyDescent="0.3">
      <c r="A1296" s="407" t="s">
        <v>2557</v>
      </c>
      <c r="B1296" s="408" t="s">
        <v>3465</v>
      </c>
      <c r="C1296" s="409" t="s">
        <v>2558</v>
      </c>
      <c r="D1296" s="410" t="s">
        <v>3485</v>
      </c>
      <c r="E1296" s="409" t="s">
        <v>594</v>
      </c>
      <c r="F1296" s="410" t="s">
        <v>3503</v>
      </c>
      <c r="G1296" s="409" t="s">
        <v>447</v>
      </c>
      <c r="H1296" s="409" t="s">
        <v>1867</v>
      </c>
      <c r="I1296" s="409" t="s">
        <v>1868</v>
      </c>
      <c r="J1296" s="409" t="s">
        <v>1869</v>
      </c>
      <c r="K1296" s="409" t="s">
        <v>1866</v>
      </c>
      <c r="L1296" s="411">
        <v>54.88</v>
      </c>
      <c r="M1296" s="411">
        <v>1</v>
      </c>
      <c r="N1296" s="412">
        <v>54.88</v>
      </c>
    </row>
    <row r="1297" spans="1:14" ht="14.4" customHeight="1" x14ac:dyDescent="0.3">
      <c r="A1297" s="407" t="s">
        <v>2557</v>
      </c>
      <c r="B1297" s="408" t="s">
        <v>3465</v>
      </c>
      <c r="C1297" s="409" t="s">
        <v>2558</v>
      </c>
      <c r="D1297" s="410" t="s">
        <v>3485</v>
      </c>
      <c r="E1297" s="409" t="s">
        <v>594</v>
      </c>
      <c r="F1297" s="410" t="s">
        <v>3503</v>
      </c>
      <c r="G1297" s="409" t="s">
        <v>447</v>
      </c>
      <c r="H1297" s="409" t="s">
        <v>2410</v>
      </c>
      <c r="I1297" s="409" t="s">
        <v>2411</v>
      </c>
      <c r="J1297" s="409" t="s">
        <v>2412</v>
      </c>
      <c r="K1297" s="409" t="s">
        <v>1927</v>
      </c>
      <c r="L1297" s="411">
        <v>2784.4137946428577</v>
      </c>
      <c r="M1297" s="411">
        <v>22.4</v>
      </c>
      <c r="N1297" s="412">
        <v>62370.869000000006</v>
      </c>
    </row>
    <row r="1298" spans="1:14" ht="14.4" customHeight="1" x14ac:dyDescent="0.3">
      <c r="A1298" s="407" t="s">
        <v>2557</v>
      </c>
      <c r="B1298" s="408" t="s">
        <v>3465</v>
      </c>
      <c r="C1298" s="409" t="s">
        <v>2558</v>
      </c>
      <c r="D1298" s="410" t="s">
        <v>3485</v>
      </c>
      <c r="E1298" s="409" t="s">
        <v>594</v>
      </c>
      <c r="F1298" s="410" t="s">
        <v>3503</v>
      </c>
      <c r="G1298" s="409" t="s">
        <v>447</v>
      </c>
      <c r="H1298" s="409" t="s">
        <v>3120</v>
      </c>
      <c r="I1298" s="409" t="s">
        <v>3121</v>
      </c>
      <c r="J1298" s="409" t="s">
        <v>3122</v>
      </c>
      <c r="K1298" s="409" t="s">
        <v>3123</v>
      </c>
      <c r="L1298" s="411">
        <v>110.297</v>
      </c>
      <c r="M1298" s="411">
        <v>1</v>
      </c>
      <c r="N1298" s="412">
        <v>110.297</v>
      </c>
    </row>
    <row r="1299" spans="1:14" ht="14.4" customHeight="1" x14ac:dyDescent="0.3">
      <c r="A1299" s="407" t="s">
        <v>2557</v>
      </c>
      <c r="B1299" s="408" t="s">
        <v>3465</v>
      </c>
      <c r="C1299" s="409" t="s">
        <v>2558</v>
      </c>
      <c r="D1299" s="410" t="s">
        <v>3485</v>
      </c>
      <c r="E1299" s="409" t="s">
        <v>594</v>
      </c>
      <c r="F1299" s="410" t="s">
        <v>3503</v>
      </c>
      <c r="G1299" s="409" t="s">
        <v>447</v>
      </c>
      <c r="H1299" s="409" t="s">
        <v>1878</v>
      </c>
      <c r="I1299" s="409" t="s">
        <v>1879</v>
      </c>
      <c r="J1299" s="409" t="s">
        <v>1880</v>
      </c>
      <c r="K1299" s="409" t="s">
        <v>1881</v>
      </c>
      <c r="L1299" s="411">
        <v>12523.921856806459</v>
      </c>
      <c r="M1299" s="411">
        <v>27</v>
      </c>
      <c r="N1299" s="412">
        <v>338145.89013377437</v>
      </c>
    </row>
    <row r="1300" spans="1:14" ht="14.4" customHeight="1" x14ac:dyDescent="0.3">
      <c r="A1300" s="407" t="s">
        <v>2557</v>
      </c>
      <c r="B1300" s="408" t="s">
        <v>3465</v>
      </c>
      <c r="C1300" s="409" t="s">
        <v>2558</v>
      </c>
      <c r="D1300" s="410" t="s">
        <v>3485</v>
      </c>
      <c r="E1300" s="409" t="s">
        <v>594</v>
      </c>
      <c r="F1300" s="410" t="s">
        <v>3503</v>
      </c>
      <c r="G1300" s="409" t="s">
        <v>447</v>
      </c>
      <c r="H1300" s="409" t="s">
        <v>3124</v>
      </c>
      <c r="I1300" s="409" t="s">
        <v>3125</v>
      </c>
      <c r="J1300" s="409" t="s">
        <v>1849</v>
      </c>
      <c r="K1300" s="409" t="s">
        <v>3126</v>
      </c>
      <c r="L1300" s="411">
        <v>48.414940674277418</v>
      </c>
      <c r="M1300" s="411">
        <v>2</v>
      </c>
      <c r="N1300" s="412">
        <v>96.829881348554835</v>
      </c>
    </row>
    <row r="1301" spans="1:14" ht="14.4" customHeight="1" x14ac:dyDescent="0.3">
      <c r="A1301" s="407" t="s">
        <v>2557</v>
      </c>
      <c r="B1301" s="408" t="s">
        <v>3465</v>
      </c>
      <c r="C1301" s="409" t="s">
        <v>2558</v>
      </c>
      <c r="D1301" s="410" t="s">
        <v>3485</v>
      </c>
      <c r="E1301" s="409" t="s">
        <v>594</v>
      </c>
      <c r="F1301" s="410" t="s">
        <v>3503</v>
      </c>
      <c r="G1301" s="409" t="s">
        <v>447</v>
      </c>
      <c r="H1301" s="409" t="s">
        <v>1882</v>
      </c>
      <c r="I1301" s="409" t="s">
        <v>1883</v>
      </c>
      <c r="J1301" s="409" t="s">
        <v>1884</v>
      </c>
      <c r="K1301" s="409" t="s">
        <v>1885</v>
      </c>
      <c r="L1301" s="411">
        <v>235.34650175732011</v>
      </c>
      <c r="M1301" s="411">
        <v>25</v>
      </c>
      <c r="N1301" s="412">
        <v>5883.6625439330028</v>
      </c>
    </row>
    <row r="1302" spans="1:14" ht="14.4" customHeight="1" x14ac:dyDescent="0.3">
      <c r="A1302" s="407" t="s">
        <v>2557</v>
      </c>
      <c r="B1302" s="408" t="s">
        <v>3465</v>
      </c>
      <c r="C1302" s="409" t="s">
        <v>2558</v>
      </c>
      <c r="D1302" s="410" t="s">
        <v>3485</v>
      </c>
      <c r="E1302" s="409" t="s">
        <v>594</v>
      </c>
      <c r="F1302" s="410" t="s">
        <v>3503</v>
      </c>
      <c r="G1302" s="409" t="s">
        <v>447</v>
      </c>
      <c r="H1302" s="409" t="s">
        <v>3127</v>
      </c>
      <c r="I1302" s="409" t="s">
        <v>3128</v>
      </c>
      <c r="J1302" s="409" t="s">
        <v>3129</v>
      </c>
      <c r="K1302" s="409" t="s">
        <v>3130</v>
      </c>
      <c r="L1302" s="411">
        <v>848.69111182887468</v>
      </c>
      <c r="M1302" s="411">
        <v>4</v>
      </c>
      <c r="N1302" s="412">
        <v>3394.7644473154987</v>
      </c>
    </row>
    <row r="1303" spans="1:14" ht="14.4" customHeight="1" x14ac:dyDescent="0.3">
      <c r="A1303" s="407" t="s">
        <v>2557</v>
      </c>
      <c r="B1303" s="408" t="s">
        <v>3465</v>
      </c>
      <c r="C1303" s="409" t="s">
        <v>2558</v>
      </c>
      <c r="D1303" s="410" t="s">
        <v>3485</v>
      </c>
      <c r="E1303" s="409" t="s">
        <v>594</v>
      </c>
      <c r="F1303" s="410" t="s">
        <v>3503</v>
      </c>
      <c r="G1303" s="409" t="s">
        <v>447</v>
      </c>
      <c r="H1303" s="409" t="s">
        <v>2419</v>
      </c>
      <c r="I1303" s="409" t="s">
        <v>2419</v>
      </c>
      <c r="J1303" s="409" t="s">
        <v>2420</v>
      </c>
      <c r="K1303" s="409" t="s">
        <v>1840</v>
      </c>
      <c r="L1303" s="411">
        <v>954.14285734235386</v>
      </c>
      <c r="M1303" s="411">
        <v>28</v>
      </c>
      <c r="N1303" s="412">
        <v>26716.000005585909</v>
      </c>
    </row>
    <row r="1304" spans="1:14" ht="14.4" customHeight="1" x14ac:dyDescent="0.3">
      <c r="A1304" s="407" t="s">
        <v>2557</v>
      </c>
      <c r="B1304" s="408" t="s">
        <v>3465</v>
      </c>
      <c r="C1304" s="409" t="s">
        <v>2558</v>
      </c>
      <c r="D1304" s="410" t="s">
        <v>3485</v>
      </c>
      <c r="E1304" s="409" t="s">
        <v>594</v>
      </c>
      <c r="F1304" s="410" t="s">
        <v>3503</v>
      </c>
      <c r="G1304" s="409" t="s">
        <v>447</v>
      </c>
      <c r="H1304" s="409" t="s">
        <v>1900</v>
      </c>
      <c r="I1304" s="409" t="s">
        <v>1901</v>
      </c>
      <c r="J1304" s="409" t="s">
        <v>1902</v>
      </c>
      <c r="K1304" s="409" t="s">
        <v>1903</v>
      </c>
      <c r="L1304" s="411">
        <v>49.140000000000015</v>
      </c>
      <c r="M1304" s="411">
        <v>1</v>
      </c>
      <c r="N1304" s="412">
        <v>49.140000000000015</v>
      </c>
    </row>
    <row r="1305" spans="1:14" ht="14.4" customHeight="1" x14ac:dyDescent="0.3">
      <c r="A1305" s="407" t="s">
        <v>2557</v>
      </c>
      <c r="B1305" s="408" t="s">
        <v>3465</v>
      </c>
      <c r="C1305" s="409" t="s">
        <v>2558</v>
      </c>
      <c r="D1305" s="410" t="s">
        <v>3485</v>
      </c>
      <c r="E1305" s="409" t="s">
        <v>594</v>
      </c>
      <c r="F1305" s="410" t="s">
        <v>3503</v>
      </c>
      <c r="G1305" s="409" t="s">
        <v>447</v>
      </c>
      <c r="H1305" s="409" t="s">
        <v>1904</v>
      </c>
      <c r="I1305" s="409" t="s">
        <v>1904</v>
      </c>
      <c r="J1305" s="409" t="s">
        <v>1905</v>
      </c>
      <c r="K1305" s="409" t="s">
        <v>1906</v>
      </c>
      <c r="L1305" s="411">
        <v>1116.5</v>
      </c>
      <c r="M1305" s="411">
        <v>20.5</v>
      </c>
      <c r="N1305" s="412">
        <v>22888.25</v>
      </c>
    </row>
    <row r="1306" spans="1:14" ht="14.4" customHeight="1" x14ac:dyDescent="0.3">
      <c r="A1306" s="407" t="s">
        <v>2557</v>
      </c>
      <c r="B1306" s="408" t="s">
        <v>3465</v>
      </c>
      <c r="C1306" s="409" t="s">
        <v>2558</v>
      </c>
      <c r="D1306" s="410" t="s">
        <v>3485</v>
      </c>
      <c r="E1306" s="409" t="s">
        <v>594</v>
      </c>
      <c r="F1306" s="410" t="s">
        <v>3503</v>
      </c>
      <c r="G1306" s="409" t="s">
        <v>447</v>
      </c>
      <c r="H1306" s="409" t="s">
        <v>1907</v>
      </c>
      <c r="I1306" s="409" t="s">
        <v>1907</v>
      </c>
      <c r="J1306" s="409" t="s">
        <v>1908</v>
      </c>
      <c r="K1306" s="409" t="s">
        <v>1909</v>
      </c>
      <c r="L1306" s="411">
        <v>292.96666666666664</v>
      </c>
      <c r="M1306" s="411">
        <v>15</v>
      </c>
      <c r="N1306" s="412">
        <v>4394.5</v>
      </c>
    </row>
    <row r="1307" spans="1:14" ht="14.4" customHeight="1" x14ac:dyDescent="0.3">
      <c r="A1307" s="407" t="s">
        <v>2557</v>
      </c>
      <c r="B1307" s="408" t="s">
        <v>3465</v>
      </c>
      <c r="C1307" s="409" t="s">
        <v>2558</v>
      </c>
      <c r="D1307" s="410" t="s">
        <v>3485</v>
      </c>
      <c r="E1307" s="409" t="s">
        <v>594</v>
      </c>
      <c r="F1307" s="410" t="s">
        <v>3503</v>
      </c>
      <c r="G1307" s="409" t="s">
        <v>447</v>
      </c>
      <c r="H1307" s="409" t="s">
        <v>1912</v>
      </c>
      <c r="I1307" s="409" t="s">
        <v>1912</v>
      </c>
      <c r="J1307" s="409" t="s">
        <v>1913</v>
      </c>
      <c r="K1307" s="409" t="s">
        <v>1840</v>
      </c>
      <c r="L1307" s="411">
        <v>169.79</v>
      </c>
      <c r="M1307" s="411">
        <v>11.5</v>
      </c>
      <c r="N1307" s="412">
        <v>1952.5849999999998</v>
      </c>
    </row>
    <row r="1308" spans="1:14" ht="14.4" customHeight="1" x14ac:dyDescent="0.3">
      <c r="A1308" s="407" t="s">
        <v>2557</v>
      </c>
      <c r="B1308" s="408" t="s">
        <v>3465</v>
      </c>
      <c r="C1308" s="409" t="s">
        <v>2558</v>
      </c>
      <c r="D1308" s="410" t="s">
        <v>3485</v>
      </c>
      <c r="E1308" s="409" t="s">
        <v>594</v>
      </c>
      <c r="F1308" s="410" t="s">
        <v>3503</v>
      </c>
      <c r="G1308" s="409" t="s">
        <v>606</v>
      </c>
      <c r="H1308" s="409" t="s">
        <v>1914</v>
      </c>
      <c r="I1308" s="409" t="s">
        <v>1914</v>
      </c>
      <c r="J1308" s="409" t="s">
        <v>1915</v>
      </c>
      <c r="K1308" s="409" t="s">
        <v>1916</v>
      </c>
      <c r="L1308" s="411">
        <v>68.198620681937797</v>
      </c>
      <c r="M1308" s="411">
        <v>11</v>
      </c>
      <c r="N1308" s="412">
        <v>750.18482750131579</v>
      </c>
    </row>
    <row r="1309" spans="1:14" ht="14.4" customHeight="1" x14ac:dyDescent="0.3">
      <c r="A1309" s="407" t="s">
        <v>2557</v>
      </c>
      <c r="B1309" s="408" t="s">
        <v>3465</v>
      </c>
      <c r="C1309" s="409" t="s">
        <v>2558</v>
      </c>
      <c r="D1309" s="410" t="s">
        <v>3485</v>
      </c>
      <c r="E1309" s="409" t="s">
        <v>594</v>
      </c>
      <c r="F1309" s="410" t="s">
        <v>3503</v>
      </c>
      <c r="G1309" s="409" t="s">
        <v>606</v>
      </c>
      <c r="H1309" s="409" t="s">
        <v>1921</v>
      </c>
      <c r="I1309" s="409" t="s">
        <v>1922</v>
      </c>
      <c r="J1309" s="409" t="s">
        <v>1861</v>
      </c>
      <c r="K1309" s="409" t="s">
        <v>1923</v>
      </c>
      <c r="L1309" s="411">
        <v>23.052127451658045</v>
      </c>
      <c r="M1309" s="411">
        <v>300</v>
      </c>
      <c r="N1309" s="412">
        <v>6915.6382354974139</v>
      </c>
    </row>
    <row r="1310" spans="1:14" ht="14.4" customHeight="1" x14ac:dyDescent="0.3">
      <c r="A1310" s="407" t="s">
        <v>2557</v>
      </c>
      <c r="B1310" s="408" t="s">
        <v>3465</v>
      </c>
      <c r="C1310" s="409" t="s">
        <v>2558</v>
      </c>
      <c r="D1310" s="410" t="s">
        <v>3485</v>
      </c>
      <c r="E1310" s="409" t="s">
        <v>594</v>
      </c>
      <c r="F1310" s="410" t="s">
        <v>3503</v>
      </c>
      <c r="G1310" s="409" t="s">
        <v>606</v>
      </c>
      <c r="H1310" s="409" t="s">
        <v>2424</v>
      </c>
      <c r="I1310" s="409" t="s">
        <v>2425</v>
      </c>
      <c r="J1310" s="409" t="s">
        <v>2426</v>
      </c>
      <c r="K1310" s="409" t="s">
        <v>2427</v>
      </c>
      <c r="L1310" s="411">
        <v>598.84033270730481</v>
      </c>
      <c r="M1310" s="411">
        <v>28.8</v>
      </c>
      <c r="N1310" s="412">
        <v>17246.601581970379</v>
      </c>
    </row>
    <row r="1311" spans="1:14" ht="14.4" customHeight="1" x14ac:dyDescent="0.3">
      <c r="A1311" s="407" t="s">
        <v>2557</v>
      </c>
      <c r="B1311" s="408" t="s">
        <v>3465</v>
      </c>
      <c r="C1311" s="409" t="s">
        <v>2558</v>
      </c>
      <c r="D1311" s="410" t="s">
        <v>3485</v>
      </c>
      <c r="E1311" s="409" t="s">
        <v>594</v>
      </c>
      <c r="F1311" s="410" t="s">
        <v>3503</v>
      </c>
      <c r="G1311" s="409" t="s">
        <v>606</v>
      </c>
      <c r="H1311" s="409" t="s">
        <v>3131</v>
      </c>
      <c r="I1311" s="409" t="s">
        <v>3131</v>
      </c>
      <c r="J1311" s="409" t="s">
        <v>3132</v>
      </c>
      <c r="K1311" s="409" t="s">
        <v>3133</v>
      </c>
      <c r="L1311" s="411">
        <v>375.79047606793006</v>
      </c>
      <c r="M1311" s="411">
        <v>3</v>
      </c>
      <c r="N1311" s="412">
        <v>1127.3714282037902</v>
      </c>
    </row>
    <row r="1312" spans="1:14" ht="14.4" customHeight="1" x14ac:dyDescent="0.3">
      <c r="A1312" s="407" t="s">
        <v>2557</v>
      </c>
      <c r="B1312" s="408" t="s">
        <v>3465</v>
      </c>
      <c r="C1312" s="409" t="s">
        <v>2558</v>
      </c>
      <c r="D1312" s="410" t="s">
        <v>3485</v>
      </c>
      <c r="E1312" s="409" t="s">
        <v>594</v>
      </c>
      <c r="F1312" s="410" t="s">
        <v>3503</v>
      </c>
      <c r="G1312" s="409" t="s">
        <v>606</v>
      </c>
      <c r="H1312" s="409" t="s">
        <v>1924</v>
      </c>
      <c r="I1312" s="409" t="s">
        <v>1925</v>
      </c>
      <c r="J1312" s="409" t="s">
        <v>1926</v>
      </c>
      <c r="K1312" s="409" t="s">
        <v>1927</v>
      </c>
      <c r="L1312" s="411">
        <v>138.6086913172818</v>
      </c>
      <c r="M1312" s="411">
        <v>14</v>
      </c>
      <c r="N1312" s="412">
        <v>1940.5216784419451</v>
      </c>
    </row>
    <row r="1313" spans="1:14" ht="14.4" customHeight="1" x14ac:dyDescent="0.3">
      <c r="A1313" s="407" t="s">
        <v>2557</v>
      </c>
      <c r="B1313" s="408" t="s">
        <v>3465</v>
      </c>
      <c r="C1313" s="409" t="s">
        <v>2558</v>
      </c>
      <c r="D1313" s="410" t="s">
        <v>3485</v>
      </c>
      <c r="E1313" s="409" t="s">
        <v>594</v>
      </c>
      <c r="F1313" s="410" t="s">
        <v>3503</v>
      </c>
      <c r="G1313" s="409" t="s">
        <v>606</v>
      </c>
      <c r="H1313" s="409" t="s">
        <v>1928</v>
      </c>
      <c r="I1313" s="409" t="s">
        <v>1929</v>
      </c>
      <c r="J1313" s="409" t="s">
        <v>1930</v>
      </c>
      <c r="K1313" s="409" t="s">
        <v>1931</v>
      </c>
      <c r="L1313" s="411">
        <v>235.63992295191122</v>
      </c>
      <c r="M1313" s="411">
        <v>2</v>
      </c>
      <c r="N1313" s="412">
        <v>471.27984590382243</v>
      </c>
    </row>
    <row r="1314" spans="1:14" ht="14.4" customHeight="1" x14ac:dyDescent="0.3">
      <c r="A1314" s="407" t="s">
        <v>2557</v>
      </c>
      <c r="B1314" s="408" t="s">
        <v>3465</v>
      </c>
      <c r="C1314" s="409" t="s">
        <v>2558</v>
      </c>
      <c r="D1314" s="410" t="s">
        <v>3485</v>
      </c>
      <c r="E1314" s="409" t="s">
        <v>594</v>
      </c>
      <c r="F1314" s="410" t="s">
        <v>3503</v>
      </c>
      <c r="G1314" s="409" t="s">
        <v>606</v>
      </c>
      <c r="H1314" s="409" t="s">
        <v>1932</v>
      </c>
      <c r="I1314" s="409" t="s">
        <v>1933</v>
      </c>
      <c r="J1314" s="409" t="s">
        <v>1934</v>
      </c>
      <c r="K1314" s="409" t="s">
        <v>1935</v>
      </c>
      <c r="L1314" s="411">
        <v>76.526865512361482</v>
      </c>
      <c r="M1314" s="411">
        <v>211.99999999999994</v>
      </c>
      <c r="N1314" s="412">
        <v>16223.695488620631</v>
      </c>
    </row>
    <row r="1315" spans="1:14" ht="14.4" customHeight="1" x14ac:dyDescent="0.3">
      <c r="A1315" s="407" t="s">
        <v>2557</v>
      </c>
      <c r="B1315" s="408" t="s">
        <v>3465</v>
      </c>
      <c r="C1315" s="409" t="s">
        <v>2558</v>
      </c>
      <c r="D1315" s="410" t="s">
        <v>3485</v>
      </c>
      <c r="E1315" s="409" t="s">
        <v>594</v>
      </c>
      <c r="F1315" s="410" t="s">
        <v>3503</v>
      </c>
      <c r="G1315" s="409" t="s">
        <v>606</v>
      </c>
      <c r="H1315" s="409" t="s">
        <v>3134</v>
      </c>
      <c r="I1315" s="409" t="s">
        <v>3135</v>
      </c>
      <c r="J1315" s="409" t="s">
        <v>3136</v>
      </c>
      <c r="K1315" s="409" t="s">
        <v>3137</v>
      </c>
      <c r="L1315" s="411">
        <v>35.089999999999996</v>
      </c>
      <c r="M1315" s="411">
        <v>120</v>
      </c>
      <c r="N1315" s="412">
        <v>4210.7999999999993</v>
      </c>
    </row>
    <row r="1316" spans="1:14" ht="14.4" customHeight="1" x14ac:dyDescent="0.3">
      <c r="A1316" s="407" t="s">
        <v>2557</v>
      </c>
      <c r="B1316" s="408" t="s">
        <v>3465</v>
      </c>
      <c r="C1316" s="409" t="s">
        <v>2558</v>
      </c>
      <c r="D1316" s="410" t="s">
        <v>3485</v>
      </c>
      <c r="E1316" s="409" t="s">
        <v>594</v>
      </c>
      <c r="F1316" s="410" t="s">
        <v>3503</v>
      </c>
      <c r="G1316" s="409" t="s">
        <v>606</v>
      </c>
      <c r="H1316" s="409" t="s">
        <v>3138</v>
      </c>
      <c r="I1316" s="409" t="s">
        <v>3139</v>
      </c>
      <c r="J1316" s="409" t="s">
        <v>3140</v>
      </c>
      <c r="K1316" s="409" t="s">
        <v>3141</v>
      </c>
      <c r="L1316" s="411">
        <v>642.57736170505405</v>
      </c>
      <c r="M1316" s="411">
        <v>1.6</v>
      </c>
      <c r="N1316" s="412">
        <v>1028.1237787280866</v>
      </c>
    </row>
    <row r="1317" spans="1:14" ht="14.4" customHeight="1" x14ac:dyDescent="0.3">
      <c r="A1317" s="407" t="s">
        <v>2557</v>
      </c>
      <c r="B1317" s="408" t="s">
        <v>3465</v>
      </c>
      <c r="C1317" s="409" t="s">
        <v>2558</v>
      </c>
      <c r="D1317" s="410" t="s">
        <v>3485</v>
      </c>
      <c r="E1317" s="409" t="s">
        <v>594</v>
      </c>
      <c r="F1317" s="410" t="s">
        <v>3503</v>
      </c>
      <c r="G1317" s="409" t="s">
        <v>606</v>
      </c>
      <c r="H1317" s="409" t="s">
        <v>2428</v>
      </c>
      <c r="I1317" s="409" t="s">
        <v>2429</v>
      </c>
      <c r="J1317" s="409" t="s">
        <v>2430</v>
      </c>
      <c r="K1317" s="409" t="s">
        <v>1833</v>
      </c>
      <c r="L1317" s="411">
        <v>41.270125084200536</v>
      </c>
      <c r="M1317" s="411">
        <v>44</v>
      </c>
      <c r="N1317" s="412">
        <v>1815.8855037048236</v>
      </c>
    </row>
    <row r="1318" spans="1:14" ht="14.4" customHeight="1" x14ac:dyDescent="0.3">
      <c r="A1318" s="407" t="s">
        <v>2557</v>
      </c>
      <c r="B1318" s="408" t="s">
        <v>3465</v>
      </c>
      <c r="C1318" s="409" t="s">
        <v>2558</v>
      </c>
      <c r="D1318" s="410" t="s">
        <v>3485</v>
      </c>
      <c r="E1318" s="409" t="s">
        <v>594</v>
      </c>
      <c r="F1318" s="410" t="s">
        <v>3503</v>
      </c>
      <c r="G1318" s="409" t="s">
        <v>606</v>
      </c>
      <c r="H1318" s="409" t="s">
        <v>1940</v>
      </c>
      <c r="I1318" s="409" t="s">
        <v>1940</v>
      </c>
      <c r="J1318" s="409" t="s">
        <v>1941</v>
      </c>
      <c r="K1318" s="409" t="s">
        <v>1942</v>
      </c>
      <c r="L1318" s="411">
        <v>544.05764090610887</v>
      </c>
      <c r="M1318" s="411">
        <v>11</v>
      </c>
      <c r="N1318" s="412">
        <v>5984.6340499671978</v>
      </c>
    </row>
    <row r="1319" spans="1:14" ht="14.4" customHeight="1" x14ac:dyDescent="0.3">
      <c r="A1319" s="407" t="s">
        <v>2557</v>
      </c>
      <c r="B1319" s="408" t="s">
        <v>3465</v>
      </c>
      <c r="C1319" s="409" t="s">
        <v>2558</v>
      </c>
      <c r="D1319" s="410" t="s">
        <v>3485</v>
      </c>
      <c r="E1319" s="409" t="s">
        <v>594</v>
      </c>
      <c r="F1319" s="410" t="s">
        <v>3503</v>
      </c>
      <c r="G1319" s="409" t="s">
        <v>606</v>
      </c>
      <c r="H1319" s="409" t="s">
        <v>3142</v>
      </c>
      <c r="I1319" s="409" t="s">
        <v>3143</v>
      </c>
      <c r="J1319" s="409" t="s">
        <v>3144</v>
      </c>
      <c r="K1319" s="409" t="s">
        <v>3145</v>
      </c>
      <c r="L1319" s="411">
        <v>28.889379942536724</v>
      </c>
      <c r="M1319" s="411">
        <v>470</v>
      </c>
      <c r="N1319" s="412">
        <v>13578.008572992261</v>
      </c>
    </row>
    <row r="1320" spans="1:14" ht="14.4" customHeight="1" x14ac:dyDescent="0.3">
      <c r="A1320" s="407" t="s">
        <v>2557</v>
      </c>
      <c r="B1320" s="408" t="s">
        <v>3465</v>
      </c>
      <c r="C1320" s="409" t="s">
        <v>2558</v>
      </c>
      <c r="D1320" s="410" t="s">
        <v>3485</v>
      </c>
      <c r="E1320" s="409" t="s">
        <v>594</v>
      </c>
      <c r="F1320" s="410" t="s">
        <v>3503</v>
      </c>
      <c r="G1320" s="409" t="s">
        <v>606</v>
      </c>
      <c r="H1320" s="409" t="s">
        <v>3146</v>
      </c>
      <c r="I1320" s="409" t="s">
        <v>3146</v>
      </c>
      <c r="J1320" s="409" t="s">
        <v>3147</v>
      </c>
      <c r="K1320" s="409" t="s">
        <v>1962</v>
      </c>
      <c r="L1320" s="411">
        <v>1005.7814977933051</v>
      </c>
      <c r="M1320" s="411">
        <v>10</v>
      </c>
      <c r="N1320" s="412">
        <v>10057.814977933051</v>
      </c>
    </row>
    <row r="1321" spans="1:14" ht="14.4" customHeight="1" x14ac:dyDescent="0.3">
      <c r="A1321" s="407" t="s">
        <v>2557</v>
      </c>
      <c r="B1321" s="408" t="s">
        <v>3465</v>
      </c>
      <c r="C1321" s="409" t="s">
        <v>2558</v>
      </c>
      <c r="D1321" s="410" t="s">
        <v>3485</v>
      </c>
      <c r="E1321" s="409" t="s">
        <v>594</v>
      </c>
      <c r="F1321" s="410" t="s">
        <v>3503</v>
      </c>
      <c r="G1321" s="409" t="s">
        <v>606</v>
      </c>
      <c r="H1321" s="409" t="s">
        <v>2435</v>
      </c>
      <c r="I1321" s="409" t="s">
        <v>2436</v>
      </c>
      <c r="J1321" s="409" t="s">
        <v>2437</v>
      </c>
      <c r="K1321" s="409" t="s">
        <v>2438</v>
      </c>
      <c r="L1321" s="411">
        <v>77.423241620805925</v>
      </c>
      <c r="M1321" s="411">
        <v>212</v>
      </c>
      <c r="N1321" s="412">
        <v>16413.727223610855</v>
      </c>
    </row>
    <row r="1322" spans="1:14" ht="14.4" customHeight="1" x14ac:dyDescent="0.3">
      <c r="A1322" s="407" t="s">
        <v>2557</v>
      </c>
      <c r="B1322" s="408" t="s">
        <v>3465</v>
      </c>
      <c r="C1322" s="409" t="s">
        <v>2558</v>
      </c>
      <c r="D1322" s="410" t="s">
        <v>3485</v>
      </c>
      <c r="E1322" s="409" t="s">
        <v>594</v>
      </c>
      <c r="F1322" s="410" t="s">
        <v>3503</v>
      </c>
      <c r="G1322" s="409" t="s">
        <v>606</v>
      </c>
      <c r="H1322" s="409" t="s">
        <v>3148</v>
      </c>
      <c r="I1322" s="409" t="s">
        <v>3149</v>
      </c>
      <c r="J1322" s="409" t="s">
        <v>1930</v>
      </c>
      <c r="K1322" s="409" t="s">
        <v>3150</v>
      </c>
      <c r="L1322" s="411">
        <v>135.63</v>
      </c>
      <c r="M1322" s="411">
        <v>6</v>
      </c>
      <c r="N1322" s="412">
        <v>813.78</v>
      </c>
    </row>
    <row r="1323" spans="1:14" ht="14.4" customHeight="1" x14ac:dyDescent="0.3">
      <c r="A1323" s="407" t="s">
        <v>2557</v>
      </c>
      <c r="B1323" s="408" t="s">
        <v>3465</v>
      </c>
      <c r="C1323" s="409" t="s">
        <v>2558</v>
      </c>
      <c r="D1323" s="410" t="s">
        <v>3485</v>
      </c>
      <c r="E1323" s="409" t="s">
        <v>594</v>
      </c>
      <c r="F1323" s="410" t="s">
        <v>3503</v>
      </c>
      <c r="G1323" s="409" t="s">
        <v>606</v>
      </c>
      <c r="H1323" s="409" t="s">
        <v>1943</v>
      </c>
      <c r="I1323" s="409" t="s">
        <v>1944</v>
      </c>
      <c r="J1323" s="409" t="s">
        <v>1945</v>
      </c>
      <c r="K1323" s="409" t="s">
        <v>1946</v>
      </c>
      <c r="L1323" s="411">
        <v>774.51723315615232</v>
      </c>
      <c r="M1323" s="411">
        <v>44</v>
      </c>
      <c r="N1323" s="412">
        <v>34078.758258870701</v>
      </c>
    </row>
    <row r="1324" spans="1:14" ht="14.4" customHeight="1" x14ac:dyDescent="0.3">
      <c r="A1324" s="407" t="s">
        <v>2557</v>
      </c>
      <c r="B1324" s="408" t="s">
        <v>3465</v>
      </c>
      <c r="C1324" s="409" t="s">
        <v>2558</v>
      </c>
      <c r="D1324" s="410" t="s">
        <v>3485</v>
      </c>
      <c r="E1324" s="409" t="s">
        <v>594</v>
      </c>
      <c r="F1324" s="410" t="s">
        <v>3503</v>
      </c>
      <c r="G1324" s="409" t="s">
        <v>606</v>
      </c>
      <c r="H1324" s="409" t="s">
        <v>1947</v>
      </c>
      <c r="I1324" s="409" t="s">
        <v>1947</v>
      </c>
      <c r="J1324" s="409" t="s">
        <v>1948</v>
      </c>
      <c r="K1324" s="409" t="s">
        <v>1949</v>
      </c>
      <c r="L1324" s="411">
        <v>466.65477166559174</v>
      </c>
      <c r="M1324" s="411">
        <v>89.800000000000011</v>
      </c>
      <c r="N1324" s="412">
        <v>41905.598495570142</v>
      </c>
    </row>
    <row r="1325" spans="1:14" ht="14.4" customHeight="1" x14ac:dyDescent="0.3">
      <c r="A1325" s="407" t="s">
        <v>2557</v>
      </c>
      <c r="B1325" s="408" t="s">
        <v>3465</v>
      </c>
      <c r="C1325" s="409" t="s">
        <v>2558</v>
      </c>
      <c r="D1325" s="410" t="s">
        <v>3485</v>
      </c>
      <c r="E1325" s="409" t="s">
        <v>594</v>
      </c>
      <c r="F1325" s="410" t="s">
        <v>3503</v>
      </c>
      <c r="G1325" s="409" t="s">
        <v>606</v>
      </c>
      <c r="H1325" s="409" t="s">
        <v>2439</v>
      </c>
      <c r="I1325" s="409" t="s">
        <v>2439</v>
      </c>
      <c r="J1325" s="409" t="s">
        <v>2440</v>
      </c>
      <c r="K1325" s="409" t="s">
        <v>2216</v>
      </c>
      <c r="L1325" s="411">
        <v>29.939813346203621</v>
      </c>
      <c r="M1325" s="411">
        <v>115</v>
      </c>
      <c r="N1325" s="412">
        <v>3443.0785348134164</v>
      </c>
    </row>
    <row r="1326" spans="1:14" ht="14.4" customHeight="1" x14ac:dyDescent="0.3">
      <c r="A1326" s="407" t="s">
        <v>2557</v>
      </c>
      <c r="B1326" s="408" t="s">
        <v>3465</v>
      </c>
      <c r="C1326" s="409" t="s">
        <v>2558</v>
      </c>
      <c r="D1326" s="410" t="s">
        <v>3485</v>
      </c>
      <c r="E1326" s="409" t="s">
        <v>594</v>
      </c>
      <c r="F1326" s="410" t="s">
        <v>3503</v>
      </c>
      <c r="G1326" s="409" t="s">
        <v>606</v>
      </c>
      <c r="H1326" s="409" t="s">
        <v>3151</v>
      </c>
      <c r="I1326" s="409" t="s">
        <v>3151</v>
      </c>
      <c r="J1326" s="409" t="s">
        <v>3152</v>
      </c>
      <c r="K1326" s="409" t="s">
        <v>3153</v>
      </c>
      <c r="L1326" s="411">
        <v>156.75</v>
      </c>
      <c r="M1326" s="411">
        <v>1</v>
      </c>
      <c r="N1326" s="412">
        <v>156.75</v>
      </c>
    </row>
    <row r="1327" spans="1:14" ht="14.4" customHeight="1" x14ac:dyDescent="0.3">
      <c r="A1327" s="407" t="s">
        <v>2557</v>
      </c>
      <c r="B1327" s="408" t="s">
        <v>3465</v>
      </c>
      <c r="C1327" s="409" t="s">
        <v>2558</v>
      </c>
      <c r="D1327" s="410" t="s">
        <v>3485</v>
      </c>
      <c r="E1327" s="409" t="s">
        <v>594</v>
      </c>
      <c r="F1327" s="410" t="s">
        <v>3503</v>
      </c>
      <c r="G1327" s="409" t="s">
        <v>606</v>
      </c>
      <c r="H1327" s="409" t="s">
        <v>2441</v>
      </c>
      <c r="I1327" s="409" t="s">
        <v>2441</v>
      </c>
      <c r="J1327" s="409" t="s">
        <v>2442</v>
      </c>
      <c r="K1327" s="409" t="s">
        <v>2443</v>
      </c>
      <c r="L1327" s="411">
        <v>2529.9999999999995</v>
      </c>
      <c r="M1327" s="411">
        <v>1.2000000000000002</v>
      </c>
      <c r="N1327" s="412">
        <v>3036</v>
      </c>
    </row>
    <row r="1328" spans="1:14" ht="14.4" customHeight="1" x14ac:dyDescent="0.3">
      <c r="A1328" s="407" t="s">
        <v>2557</v>
      </c>
      <c r="B1328" s="408" t="s">
        <v>3465</v>
      </c>
      <c r="C1328" s="409" t="s">
        <v>2558</v>
      </c>
      <c r="D1328" s="410" t="s">
        <v>3485</v>
      </c>
      <c r="E1328" s="409" t="s">
        <v>594</v>
      </c>
      <c r="F1328" s="410" t="s">
        <v>3503</v>
      </c>
      <c r="G1328" s="409" t="s">
        <v>606</v>
      </c>
      <c r="H1328" s="409" t="s">
        <v>1950</v>
      </c>
      <c r="I1328" s="409" t="s">
        <v>1950</v>
      </c>
      <c r="J1328" s="409" t="s">
        <v>1951</v>
      </c>
      <c r="K1328" s="409" t="s">
        <v>1952</v>
      </c>
      <c r="L1328" s="411">
        <v>142.32986842105259</v>
      </c>
      <c r="M1328" s="411">
        <v>152</v>
      </c>
      <c r="N1328" s="412">
        <v>21634.139999999996</v>
      </c>
    </row>
    <row r="1329" spans="1:14" ht="14.4" customHeight="1" x14ac:dyDescent="0.3">
      <c r="A1329" s="407" t="s">
        <v>2557</v>
      </c>
      <c r="B1329" s="408" t="s">
        <v>3465</v>
      </c>
      <c r="C1329" s="409" t="s">
        <v>2558</v>
      </c>
      <c r="D1329" s="410" t="s">
        <v>3485</v>
      </c>
      <c r="E1329" s="409" t="s">
        <v>594</v>
      </c>
      <c r="F1329" s="410" t="s">
        <v>3503</v>
      </c>
      <c r="G1329" s="409" t="s">
        <v>606</v>
      </c>
      <c r="H1329" s="409" t="s">
        <v>1953</v>
      </c>
      <c r="I1329" s="409" t="s">
        <v>1953</v>
      </c>
      <c r="J1329" s="409" t="s">
        <v>1954</v>
      </c>
      <c r="K1329" s="409" t="s">
        <v>1846</v>
      </c>
      <c r="L1329" s="411">
        <v>217.80000000000004</v>
      </c>
      <c r="M1329" s="411">
        <v>5.3999999999999995</v>
      </c>
      <c r="N1329" s="412">
        <v>1176.1200000000001</v>
      </c>
    </row>
    <row r="1330" spans="1:14" ht="14.4" customHeight="1" x14ac:dyDescent="0.3">
      <c r="A1330" s="407" t="s">
        <v>2557</v>
      </c>
      <c r="B1330" s="408" t="s">
        <v>3465</v>
      </c>
      <c r="C1330" s="409" t="s">
        <v>2558</v>
      </c>
      <c r="D1330" s="410" t="s">
        <v>3485</v>
      </c>
      <c r="E1330" s="409" t="s">
        <v>594</v>
      </c>
      <c r="F1330" s="410" t="s">
        <v>3503</v>
      </c>
      <c r="G1330" s="409" t="s">
        <v>606</v>
      </c>
      <c r="H1330" s="409" t="s">
        <v>1955</v>
      </c>
      <c r="I1330" s="409" t="s">
        <v>1955</v>
      </c>
      <c r="J1330" s="409" t="s">
        <v>1956</v>
      </c>
      <c r="K1330" s="409" t="s">
        <v>1957</v>
      </c>
      <c r="L1330" s="411">
        <v>180.18937558371542</v>
      </c>
      <c r="M1330" s="411">
        <v>12.8</v>
      </c>
      <c r="N1330" s="412">
        <v>2306.4240074715576</v>
      </c>
    </row>
    <row r="1331" spans="1:14" ht="14.4" customHeight="1" x14ac:dyDescent="0.3">
      <c r="A1331" s="407" t="s">
        <v>2557</v>
      </c>
      <c r="B1331" s="408" t="s">
        <v>3465</v>
      </c>
      <c r="C1331" s="409" t="s">
        <v>2558</v>
      </c>
      <c r="D1331" s="410" t="s">
        <v>3485</v>
      </c>
      <c r="E1331" s="409" t="s">
        <v>594</v>
      </c>
      <c r="F1331" s="410" t="s">
        <v>3503</v>
      </c>
      <c r="G1331" s="409" t="s">
        <v>606</v>
      </c>
      <c r="H1331" s="409" t="s">
        <v>1958</v>
      </c>
      <c r="I1331" s="409" t="s">
        <v>1958</v>
      </c>
      <c r="J1331" s="409" t="s">
        <v>1959</v>
      </c>
      <c r="K1331" s="409" t="s">
        <v>1952</v>
      </c>
      <c r="L1331" s="411">
        <v>34.660200000000003</v>
      </c>
      <c r="M1331" s="411">
        <v>50</v>
      </c>
      <c r="N1331" s="412">
        <v>1733.01</v>
      </c>
    </row>
    <row r="1332" spans="1:14" ht="14.4" customHeight="1" x14ac:dyDescent="0.3">
      <c r="A1332" s="407" t="s">
        <v>2557</v>
      </c>
      <c r="B1332" s="408" t="s">
        <v>3465</v>
      </c>
      <c r="C1332" s="409" t="s">
        <v>2558</v>
      </c>
      <c r="D1332" s="410" t="s">
        <v>3485</v>
      </c>
      <c r="E1332" s="409" t="s">
        <v>594</v>
      </c>
      <c r="F1332" s="410" t="s">
        <v>3503</v>
      </c>
      <c r="G1332" s="409" t="s">
        <v>606</v>
      </c>
      <c r="H1332" s="409" t="s">
        <v>1960</v>
      </c>
      <c r="I1332" s="409" t="s">
        <v>1960</v>
      </c>
      <c r="J1332" s="409" t="s">
        <v>1961</v>
      </c>
      <c r="K1332" s="409" t="s">
        <v>1962</v>
      </c>
      <c r="L1332" s="411">
        <v>64.904273272795436</v>
      </c>
      <c r="M1332" s="411">
        <v>225</v>
      </c>
      <c r="N1332" s="412">
        <v>14603.461486378974</v>
      </c>
    </row>
    <row r="1333" spans="1:14" ht="14.4" customHeight="1" x14ac:dyDescent="0.3">
      <c r="A1333" s="407" t="s">
        <v>2557</v>
      </c>
      <c r="B1333" s="408" t="s">
        <v>3465</v>
      </c>
      <c r="C1333" s="409" t="s">
        <v>2558</v>
      </c>
      <c r="D1333" s="410" t="s">
        <v>3485</v>
      </c>
      <c r="E1333" s="409" t="s">
        <v>594</v>
      </c>
      <c r="F1333" s="410" t="s">
        <v>3503</v>
      </c>
      <c r="G1333" s="409" t="s">
        <v>606</v>
      </c>
      <c r="H1333" s="409" t="s">
        <v>1963</v>
      </c>
      <c r="I1333" s="409" t="s">
        <v>1964</v>
      </c>
      <c r="J1333" s="409" t="s">
        <v>1965</v>
      </c>
      <c r="K1333" s="409" t="s">
        <v>1966</v>
      </c>
      <c r="L1333" s="411">
        <v>342.12821349284764</v>
      </c>
      <c r="M1333" s="411">
        <v>12.399999999999999</v>
      </c>
      <c r="N1333" s="412">
        <v>4242.3898473113104</v>
      </c>
    </row>
    <row r="1334" spans="1:14" ht="14.4" customHeight="1" x14ac:dyDescent="0.3">
      <c r="A1334" s="407" t="s">
        <v>2557</v>
      </c>
      <c r="B1334" s="408" t="s">
        <v>3465</v>
      </c>
      <c r="C1334" s="409" t="s">
        <v>2558</v>
      </c>
      <c r="D1334" s="410" t="s">
        <v>3485</v>
      </c>
      <c r="E1334" s="409" t="s">
        <v>594</v>
      </c>
      <c r="F1334" s="410" t="s">
        <v>3503</v>
      </c>
      <c r="G1334" s="409" t="s">
        <v>606</v>
      </c>
      <c r="H1334" s="409" t="s">
        <v>1967</v>
      </c>
      <c r="I1334" s="409" t="s">
        <v>1968</v>
      </c>
      <c r="J1334" s="409" t="s">
        <v>1969</v>
      </c>
      <c r="K1334" s="409"/>
      <c r="L1334" s="411">
        <v>244.07999999999996</v>
      </c>
      <c r="M1334" s="411">
        <v>3.2</v>
      </c>
      <c r="N1334" s="412">
        <v>781.05599999999993</v>
      </c>
    </row>
    <row r="1335" spans="1:14" ht="14.4" customHeight="1" x14ac:dyDescent="0.3">
      <c r="A1335" s="407" t="s">
        <v>2557</v>
      </c>
      <c r="B1335" s="408" t="s">
        <v>3465</v>
      </c>
      <c r="C1335" s="409" t="s">
        <v>2558</v>
      </c>
      <c r="D1335" s="410" t="s">
        <v>3485</v>
      </c>
      <c r="E1335" s="409" t="s">
        <v>1970</v>
      </c>
      <c r="F1335" s="410" t="s">
        <v>3506</v>
      </c>
      <c r="G1335" s="409"/>
      <c r="H1335" s="409" t="s">
        <v>2444</v>
      </c>
      <c r="I1335" s="409" t="s">
        <v>2445</v>
      </c>
      <c r="J1335" s="409" t="s">
        <v>2446</v>
      </c>
      <c r="K1335" s="409"/>
      <c r="L1335" s="411">
        <v>30.276961236748825</v>
      </c>
      <c r="M1335" s="411">
        <v>235</v>
      </c>
      <c r="N1335" s="412">
        <v>7115.0858906359736</v>
      </c>
    </row>
    <row r="1336" spans="1:14" ht="14.4" customHeight="1" x14ac:dyDescent="0.3">
      <c r="A1336" s="407" t="s">
        <v>2557</v>
      </c>
      <c r="B1336" s="408" t="s">
        <v>3465</v>
      </c>
      <c r="C1336" s="409" t="s">
        <v>2558</v>
      </c>
      <c r="D1336" s="410" t="s">
        <v>3485</v>
      </c>
      <c r="E1336" s="409" t="s">
        <v>1970</v>
      </c>
      <c r="F1336" s="410" t="s">
        <v>3506</v>
      </c>
      <c r="G1336" s="409" t="s">
        <v>447</v>
      </c>
      <c r="H1336" s="409" t="s">
        <v>3154</v>
      </c>
      <c r="I1336" s="409" t="s">
        <v>3155</v>
      </c>
      <c r="J1336" s="409" t="s">
        <v>3156</v>
      </c>
      <c r="K1336" s="409" t="s">
        <v>3157</v>
      </c>
      <c r="L1336" s="411">
        <v>158.21000000000006</v>
      </c>
      <c r="M1336" s="411">
        <v>1</v>
      </c>
      <c r="N1336" s="412">
        <v>158.21000000000006</v>
      </c>
    </row>
    <row r="1337" spans="1:14" ht="14.4" customHeight="1" x14ac:dyDescent="0.3">
      <c r="A1337" s="407" t="s">
        <v>2557</v>
      </c>
      <c r="B1337" s="408" t="s">
        <v>3465</v>
      </c>
      <c r="C1337" s="409" t="s">
        <v>2558</v>
      </c>
      <c r="D1337" s="410" t="s">
        <v>3485</v>
      </c>
      <c r="E1337" s="409" t="s">
        <v>1970</v>
      </c>
      <c r="F1337" s="410" t="s">
        <v>3506</v>
      </c>
      <c r="G1337" s="409" t="s">
        <v>447</v>
      </c>
      <c r="H1337" s="409" t="s">
        <v>3158</v>
      </c>
      <c r="I1337" s="409" t="s">
        <v>3159</v>
      </c>
      <c r="J1337" s="409" t="s">
        <v>3160</v>
      </c>
      <c r="K1337" s="409" t="s">
        <v>3161</v>
      </c>
      <c r="L1337" s="411">
        <v>263.10000000000002</v>
      </c>
      <c r="M1337" s="411">
        <v>1</v>
      </c>
      <c r="N1337" s="412">
        <v>263.10000000000002</v>
      </c>
    </row>
    <row r="1338" spans="1:14" ht="14.4" customHeight="1" x14ac:dyDescent="0.3">
      <c r="A1338" s="407" t="s">
        <v>2557</v>
      </c>
      <c r="B1338" s="408" t="s">
        <v>3465</v>
      </c>
      <c r="C1338" s="409" t="s">
        <v>2558</v>
      </c>
      <c r="D1338" s="410" t="s">
        <v>3485</v>
      </c>
      <c r="E1338" s="409" t="s">
        <v>1970</v>
      </c>
      <c r="F1338" s="410" t="s">
        <v>3506</v>
      </c>
      <c r="G1338" s="409" t="s">
        <v>606</v>
      </c>
      <c r="H1338" s="409" t="s">
        <v>3162</v>
      </c>
      <c r="I1338" s="409" t="s">
        <v>3163</v>
      </c>
      <c r="J1338" s="409" t="s">
        <v>3164</v>
      </c>
      <c r="K1338" s="409" t="s">
        <v>3165</v>
      </c>
      <c r="L1338" s="411">
        <v>2867.0618388985436</v>
      </c>
      <c r="M1338" s="411">
        <v>127</v>
      </c>
      <c r="N1338" s="412">
        <v>364116.85354011506</v>
      </c>
    </row>
    <row r="1339" spans="1:14" ht="14.4" customHeight="1" x14ac:dyDescent="0.3">
      <c r="A1339" s="407" t="s">
        <v>2557</v>
      </c>
      <c r="B1339" s="408" t="s">
        <v>3465</v>
      </c>
      <c r="C1339" s="409" t="s">
        <v>2558</v>
      </c>
      <c r="D1339" s="410" t="s">
        <v>3485</v>
      </c>
      <c r="E1339" s="409" t="s">
        <v>1970</v>
      </c>
      <c r="F1339" s="410" t="s">
        <v>3506</v>
      </c>
      <c r="G1339" s="409" t="s">
        <v>606</v>
      </c>
      <c r="H1339" s="409" t="s">
        <v>3166</v>
      </c>
      <c r="I1339" s="409" t="s">
        <v>3167</v>
      </c>
      <c r="J1339" s="409" t="s">
        <v>3168</v>
      </c>
      <c r="K1339" s="409" t="s">
        <v>3169</v>
      </c>
      <c r="L1339" s="411">
        <v>5517.05</v>
      </c>
      <c r="M1339" s="411">
        <v>10</v>
      </c>
      <c r="N1339" s="412">
        <v>55170.5</v>
      </c>
    </row>
    <row r="1340" spans="1:14" ht="14.4" customHeight="1" x14ac:dyDescent="0.3">
      <c r="A1340" s="407" t="s">
        <v>2557</v>
      </c>
      <c r="B1340" s="408" t="s">
        <v>3465</v>
      </c>
      <c r="C1340" s="409" t="s">
        <v>2558</v>
      </c>
      <c r="D1340" s="410" t="s">
        <v>3485</v>
      </c>
      <c r="E1340" s="409" t="s">
        <v>1970</v>
      </c>
      <c r="F1340" s="410" t="s">
        <v>3506</v>
      </c>
      <c r="G1340" s="409" t="s">
        <v>606</v>
      </c>
      <c r="H1340" s="409" t="s">
        <v>2455</v>
      </c>
      <c r="I1340" s="409" t="s">
        <v>2455</v>
      </c>
      <c r="J1340" s="409" t="s">
        <v>2456</v>
      </c>
      <c r="K1340" s="409" t="s">
        <v>2457</v>
      </c>
      <c r="L1340" s="411">
        <v>159.49999999999997</v>
      </c>
      <c r="M1340" s="411">
        <v>33.700000000000003</v>
      </c>
      <c r="N1340" s="412">
        <v>5375.15</v>
      </c>
    </row>
    <row r="1341" spans="1:14" ht="14.4" customHeight="1" x14ac:dyDescent="0.3">
      <c r="A1341" s="407" t="s">
        <v>2557</v>
      </c>
      <c r="B1341" s="408" t="s">
        <v>3465</v>
      </c>
      <c r="C1341" s="409" t="s">
        <v>2558</v>
      </c>
      <c r="D1341" s="410" t="s">
        <v>3485</v>
      </c>
      <c r="E1341" s="409" t="s">
        <v>1970</v>
      </c>
      <c r="F1341" s="410" t="s">
        <v>3506</v>
      </c>
      <c r="G1341" s="409" t="s">
        <v>606</v>
      </c>
      <c r="H1341" s="409" t="s">
        <v>3170</v>
      </c>
      <c r="I1341" s="409" t="s">
        <v>3170</v>
      </c>
      <c r="J1341" s="409" t="s">
        <v>2456</v>
      </c>
      <c r="K1341" s="409" t="s">
        <v>3171</v>
      </c>
      <c r="L1341" s="411">
        <v>308</v>
      </c>
      <c r="M1341" s="411">
        <v>12.899999999999999</v>
      </c>
      <c r="N1341" s="412">
        <v>3973.2</v>
      </c>
    </row>
    <row r="1342" spans="1:14" ht="14.4" customHeight="1" x14ac:dyDescent="0.3">
      <c r="A1342" s="407" t="s">
        <v>2557</v>
      </c>
      <c r="B1342" s="408" t="s">
        <v>3465</v>
      </c>
      <c r="C1342" s="409" t="s">
        <v>2558</v>
      </c>
      <c r="D1342" s="410" t="s">
        <v>3485</v>
      </c>
      <c r="E1342" s="409" t="s">
        <v>2458</v>
      </c>
      <c r="F1342" s="410" t="s">
        <v>3507</v>
      </c>
      <c r="G1342" s="409"/>
      <c r="H1342" s="409"/>
      <c r="I1342" s="409" t="s">
        <v>2461</v>
      </c>
      <c r="J1342" s="409" t="s">
        <v>2462</v>
      </c>
      <c r="K1342" s="409"/>
      <c r="L1342" s="411">
        <v>2145</v>
      </c>
      <c r="M1342" s="411">
        <v>4</v>
      </c>
      <c r="N1342" s="412">
        <v>8580</v>
      </c>
    </row>
    <row r="1343" spans="1:14" ht="14.4" customHeight="1" x14ac:dyDescent="0.3">
      <c r="A1343" s="407" t="s">
        <v>2557</v>
      </c>
      <c r="B1343" s="408" t="s">
        <v>3465</v>
      </c>
      <c r="C1343" s="409" t="s">
        <v>2558</v>
      </c>
      <c r="D1343" s="410" t="s">
        <v>3485</v>
      </c>
      <c r="E1343" s="409" t="s">
        <v>2458</v>
      </c>
      <c r="F1343" s="410" t="s">
        <v>3507</v>
      </c>
      <c r="G1343" s="409"/>
      <c r="H1343" s="409"/>
      <c r="I1343" s="409" t="s">
        <v>2463</v>
      </c>
      <c r="J1343" s="409" t="s">
        <v>2464</v>
      </c>
      <c r="K1343" s="409"/>
      <c r="L1343" s="411">
        <v>6454.1459459459475</v>
      </c>
      <c r="M1343" s="411">
        <v>37</v>
      </c>
      <c r="N1343" s="412">
        <v>238803.40000000005</v>
      </c>
    </row>
    <row r="1344" spans="1:14" ht="14.4" customHeight="1" x14ac:dyDescent="0.3">
      <c r="A1344" s="407" t="s">
        <v>2557</v>
      </c>
      <c r="B1344" s="408" t="s">
        <v>3465</v>
      </c>
      <c r="C1344" s="409" t="s">
        <v>2558</v>
      </c>
      <c r="D1344" s="410" t="s">
        <v>3485</v>
      </c>
      <c r="E1344" s="409" t="s">
        <v>2458</v>
      </c>
      <c r="F1344" s="410" t="s">
        <v>3507</v>
      </c>
      <c r="G1344" s="409"/>
      <c r="H1344" s="409"/>
      <c r="I1344" s="409" t="s">
        <v>2465</v>
      </c>
      <c r="J1344" s="409" t="s">
        <v>2466</v>
      </c>
      <c r="K1344" s="409"/>
      <c r="L1344" s="411">
        <v>3315</v>
      </c>
      <c r="M1344" s="411">
        <v>6</v>
      </c>
      <c r="N1344" s="412">
        <v>19890</v>
      </c>
    </row>
    <row r="1345" spans="1:14" ht="14.4" customHeight="1" x14ac:dyDescent="0.3">
      <c r="A1345" s="407" t="s">
        <v>2557</v>
      </c>
      <c r="B1345" s="408" t="s">
        <v>3465</v>
      </c>
      <c r="C1345" s="409" t="s">
        <v>2558</v>
      </c>
      <c r="D1345" s="410" t="s">
        <v>3485</v>
      </c>
      <c r="E1345" s="409" t="s">
        <v>2458</v>
      </c>
      <c r="F1345" s="410" t="s">
        <v>3507</v>
      </c>
      <c r="G1345" s="409"/>
      <c r="H1345" s="409"/>
      <c r="I1345" s="409" t="s">
        <v>2467</v>
      </c>
      <c r="J1345" s="409" t="s">
        <v>2468</v>
      </c>
      <c r="K1345" s="409"/>
      <c r="L1345" s="411">
        <v>4272.3499999999995</v>
      </c>
      <c r="M1345" s="411">
        <v>6</v>
      </c>
      <c r="N1345" s="412">
        <v>25634.1</v>
      </c>
    </row>
    <row r="1346" spans="1:14" ht="14.4" customHeight="1" x14ac:dyDescent="0.3">
      <c r="A1346" s="407" t="s">
        <v>2557</v>
      </c>
      <c r="B1346" s="408" t="s">
        <v>3465</v>
      </c>
      <c r="C1346" s="409" t="s">
        <v>2558</v>
      </c>
      <c r="D1346" s="410" t="s">
        <v>3485</v>
      </c>
      <c r="E1346" s="409" t="s">
        <v>2458</v>
      </c>
      <c r="F1346" s="410" t="s">
        <v>3507</v>
      </c>
      <c r="G1346" s="409"/>
      <c r="H1346" s="409"/>
      <c r="I1346" s="409" t="s">
        <v>3172</v>
      </c>
      <c r="J1346" s="409" t="s">
        <v>3173</v>
      </c>
      <c r="K1346" s="409" t="s">
        <v>3174</v>
      </c>
      <c r="L1346" s="411">
        <v>16469.2</v>
      </c>
      <c r="M1346" s="411">
        <v>1</v>
      </c>
      <c r="N1346" s="412">
        <v>16469.2</v>
      </c>
    </row>
    <row r="1347" spans="1:14" ht="14.4" customHeight="1" x14ac:dyDescent="0.3">
      <c r="A1347" s="407" t="s">
        <v>2557</v>
      </c>
      <c r="B1347" s="408" t="s">
        <v>3465</v>
      </c>
      <c r="C1347" s="409" t="s">
        <v>2558</v>
      </c>
      <c r="D1347" s="410" t="s">
        <v>3485</v>
      </c>
      <c r="E1347" s="409" t="s">
        <v>2458</v>
      </c>
      <c r="F1347" s="410" t="s">
        <v>3507</v>
      </c>
      <c r="G1347" s="409"/>
      <c r="H1347" s="409"/>
      <c r="I1347" s="409" t="s">
        <v>2469</v>
      </c>
      <c r="J1347" s="409" t="s">
        <v>2470</v>
      </c>
      <c r="K1347" s="409" t="s">
        <v>2471</v>
      </c>
      <c r="L1347" s="411">
        <v>1287</v>
      </c>
      <c r="M1347" s="411">
        <v>58</v>
      </c>
      <c r="N1347" s="412">
        <v>74646</v>
      </c>
    </row>
    <row r="1348" spans="1:14" ht="14.4" customHeight="1" x14ac:dyDescent="0.3">
      <c r="A1348" s="407" t="s">
        <v>2557</v>
      </c>
      <c r="B1348" s="408" t="s">
        <v>3465</v>
      </c>
      <c r="C1348" s="409" t="s">
        <v>2558</v>
      </c>
      <c r="D1348" s="410" t="s">
        <v>3485</v>
      </c>
      <c r="E1348" s="409" t="s">
        <v>2458</v>
      </c>
      <c r="F1348" s="410" t="s">
        <v>3507</v>
      </c>
      <c r="G1348" s="409"/>
      <c r="H1348" s="409"/>
      <c r="I1348" s="409" t="s">
        <v>2472</v>
      </c>
      <c r="J1348" s="409" t="s">
        <v>2473</v>
      </c>
      <c r="K1348" s="409" t="s">
        <v>2471</v>
      </c>
      <c r="L1348" s="411">
        <v>1345.2999999999997</v>
      </c>
      <c r="M1348" s="411">
        <v>24</v>
      </c>
      <c r="N1348" s="412">
        <v>32287.199999999993</v>
      </c>
    </row>
    <row r="1349" spans="1:14" ht="14.4" customHeight="1" x14ac:dyDescent="0.3">
      <c r="A1349" s="407" t="s">
        <v>2557</v>
      </c>
      <c r="B1349" s="408" t="s">
        <v>3465</v>
      </c>
      <c r="C1349" s="409" t="s">
        <v>2558</v>
      </c>
      <c r="D1349" s="410" t="s">
        <v>3485</v>
      </c>
      <c r="E1349" s="409" t="s">
        <v>2458</v>
      </c>
      <c r="F1349" s="410" t="s">
        <v>3507</v>
      </c>
      <c r="G1349" s="409"/>
      <c r="H1349" s="409"/>
      <c r="I1349" s="409" t="s">
        <v>2474</v>
      </c>
      <c r="J1349" s="409" t="s">
        <v>2475</v>
      </c>
      <c r="K1349" s="409"/>
      <c r="L1349" s="411">
        <v>4305.3999999999996</v>
      </c>
      <c r="M1349" s="411">
        <v>25</v>
      </c>
      <c r="N1349" s="412">
        <v>107634.99999999999</v>
      </c>
    </row>
    <row r="1350" spans="1:14" ht="14.4" customHeight="1" x14ac:dyDescent="0.3">
      <c r="A1350" s="407" t="s">
        <v>2557</v>
      </c>
      <c r="B1350" s="408" t="s">
        <v>3465</v>
      </c>
      <c r="C1350" s="409" t="s">
        <v>2558</v>
      </c>
      <c r="D1350" s="410" t="s">
        <v>3485</v>
      </c>
      <c r="E1350" s="409" t="s">
        <v>2458</v>
      </c>
      <c r="F1350" s="410" t="s">
        <v>3507</v>
      </c>
      <c r="G1350" s="409"/>
      <c r="H1350" s="409"/>
      <c r="I1350" s="409" t="s">
        <v>3175</v>
      </c>
      <c r="J1350" s="409" t="s">
        <v>3176</v>
      </c>
      <c r="K1350" s="409" t="s">
        <v>3177</v>
      </c>
      <c r="L1350" s="411">
        <v>1100</v>
      </c>
      <c r="M1350" s="411">
        <v>1</v>
      </c>
      <c r="N1350" s="412">
        <v>1100</v>
      </c>
    </row>
    <row r="1351" spans="1:14" ht="14.4" customHeight="1" x14ac:dyDescent="0.3">
      <c r="A1351" s="407" t="s">
        <v>2557</v>
      </c>
      <c r="B1351" s="408" t="s">
        <v>3465</v>
      </c>
      <c r="C1351" s="409" t="s">
        <v>2558</v>
      </c>
      <c r="D1351" s="410" t="s">
        <v>3485</v>
      </c>
      <c r="E1351" s="409" t="s">
        <v>2458</v>
      </c>
      <c r="F1351" s="410" t="s">
        <v>3507</v>
      </c>
      <c r="G1351" s="409"/>
      <c r="H1351" s="409"/>
      <c r="I1351" s="409" t="s">
        <v>3178</v>
      </c>
      <c r="J1351" s="409" t="s">
        <v>3179</v>
      </c>
      <c r="K1351" s="409"/>
      <c r="L1351" s="411">
        <v>2945.8</v>
      </c>
      <c r="M1351" s="411">
        <v>2</v>
      </c>
      <c r="N1351" s="412">
        <v>5891.6</v>
      </c>
    </row>
    <row r="1352" spans="1:14" ht="14.4" customHeight="1" x14ac:dyDescent="0.3">
      <c r="A1352" s="407" t="s">
        <v>2557</v>
      </c>
      <c r="B1352" s="408" t="s">
        <v>3465</v>
      </c>
      <c r="C1352" s="409" t="s">
        <v>2558</v>
      </c>
      <c r="D1352" s="410" t="s">
        <v>3485</v>
      </c>
      <c r="E1352" s="409" t="s">
        <v>3180</v>
      </c>
      <c r="F1352" s="410" t="s">
        <v>3508</v>
      </c>
      <c r="G1352" s="409"/>
      <c r="H1352" s="409"/>
      <c r="I1352" s="409" t="s">
        <v>3181</v>
      </c>
      <c r="J1352" s="409" t="s">
        <v>3182</v>
      </c>
      <c r="K1352" s="409"/>
      <c r="L1352" s="411">
        <v>4008.7908823529415</v>
      </c>
      <c r="M1352" s="411">
        <v>68</v>
      </c>
      <c r="N1352" s="412">
        <v>272597.78000000003</v>
      </c>
    </row>
    <row r="1353" spans="1:14" ht="14.4" customHeight="1" x14ac:dyDescent="0.3">
      <c r="A1353" s="407" t="s">
        <v>2557</v>
      </c>
      <c r="B1353" s="408" t="s">
        <v>3465</v>
      </c>
      <c r="C1353" s="409" t="s">
        <v>2558</v>
      </c>
      <c r="D1353" s="410" t="s">
        <v>3485</v>
      </c>
      <c r="E1353" s="409" t="s">
        <v>3180</v>
      </c>
      <c r="F1353" s="410" t="s">
        <v>3508</v>
      </c>
      <c r="G1353" s="409"/>
      <c r="H1353" s="409"/>
      <c r="I1353" s="409" t="s">
        <v>3183</v>
      </c>
      <c r="J1353" s="409" t="s">
        <v>3184</v>
      </c>
      <c r="K1353" s="409"/>
      <c r="L1353" s="411">
        <v>4340.875</v>
      </c>
      <c r="M1353" s="411">
        <v>8</v>
      </c>
      <c r="N1353" s="412">
        <v>34727</v>
      </c>
    </row>
    <row r="1354" spans="1:14" ht="14.4" customHeight="1" x14ac:dyDescent="0.3">
      <c r="A1354" s="407" t="s">
        <v>2557</v>
      </c>
      <c r="B1354" s="408" t="s">
        <v>3465</v>
      </c>
      <c r="C1354" s="409" t="s">
        <v>2558</v>
      </c>
      <c r="D1354" s="410" t="s">
        <v>3485</v>
      </c>
      <c r="E1354" s="409" t="s">
        <v>3180</v>
      </c>
      <c r="F1354" s="410" t="s">
        <v>3508</v>
      </c>
      <c r="G1354" s="409"/>
      <c r="H1354" s="409"/>
      <c r="I1354" s="409" t="s">
        <v>3185</v>
      </c>
      <c r="J1354" s="409" t="s">
        <v>3186</v>
      </c>
      <c r="K1354" s="409" t="s">
        <v>3187</v>
      </c>
      <c r="L1354" s="411">
        <v>12758.089999999998</v>
      </c>
      <c r="M1354" s="411">
        <v>6</v>
      </c>
      <c r="N1354" s="412">
        <v>76548.539999999994</v>
      </c>
    </row>
    <row r="1355" spans="1:14" ht="14.4" customHeight="1" x14ac:dyDescent="0.3">
      <c r="A1355" s="407" t="s">
        <v>3188</v>
      </c>
      <c r="B1355" s="408" t="s">
        <v>3466</v>
      </c>
      <c r="C1355" s="409" t="s">
        <v>3189</v>
      </c>
      <c r="D1355" s="410" t="s">
        <v>3486</v>
      </c>
      <c r="E1355" s="409" t="s">
        <v>446</v>
      </c>
      <c r="F1355" s="410" t="s">
        <v>3502</v>
      </c>
      <c r="G1355" s="409"/>
      <c r="H1355" s="409" t="s">
        <v>706</v>
      </c>
      <c r="I1355" s="409" t="s">
        <v>707</v>
      </c>
      <c r="J1355" s="409" t="s">
        <v>708</v>
      </c>
      <c r="K1355" s="409" t="s">
        <v>709</v>
      </c>
      <c r="L1355" s="411">
        <v>108.27408516987674</v>
      </c>
      <c r="M1355" s="411">
        <v>2</v>
      </c>
      <c r="N1355" s="412">
        <v>216.54817033975348</v>
      </c>
    </row>
    <row r="1356" spans="1:14" ht="14.4" customHeight="1" x14ac:dyDescent="0.3">
      <c r="A1356" s="407" t="s">
        <v>3188</v>
      </c>
      <c r="B1356" s="408" t="s">
        <v>3466</v>
      </c>
      <c r="C1356" s="409" t="s">
        <v>3189</v>
      </c>
      <c r="D1356" s="410" t="s">
        <v>3486</v>
      </c>
      <c r="E1356" s="409" t="s">
        <v>446</v>
      </c>
      <c r="F1356" s="410" t="s">
        <v>3502</v>
      </c>
      <c r="G1356" s="409"/>
      <c r="H1356" s="409" t="s">
        <v>717</v>
      </c>
      <c r="I1356" s="409" t="s">
        <v>717</v>
      </c>
      <c r="J1356" s="409" t="s">
        <v>718</v>
      </c>
      <c r="K1356" s="409" t="s">
        <v>719</v>
      </c>
      <c r="L1356" s="411">
        <v>553.99000000000012</v>
      </c>
      <c r="M1356" s="411">
        <v>0.1</v>
      </c>
      <c r="N1356" s="412">
        <v>55.399000000000015</v>
      </c>
    </row>
    <row r="1357" spans="1:14" ht="14.4" customHeight="1" x14ac:dyDescent="0.3">
      <c r="A1357" s="407" t="s">
        <v>3188</v>
      </c>
      <c r="B1357" s="408" t="s">
        <v>3466</v>
      </c>
      <c r="C1357" s="409" t="s">
        <v>3189</v>
      </c>
      <c r="D1357" s="410" t="s">
        <v>3486</v>
      </c>
      <c r="E1357" s="409" t="s">
        <v>446</v>
      </c>
      <c r="F1357" s="410" t="s">
        <v>3502</v>
      </c>
      <c r="G1357" s="409" t="s">
        <v>447</v>
      </c>
      <c r="H1357" s="409" t="s">
        <v>729</v>
      </c>
      <c r="I1357" s="409" t="s">
        <v>729</v>
      </c>
      <c r="J1357" s="409" t="s">
        <v>730</v>
      </c>
      <c r="K1357" s="409" t="s">
        <v>731</v>
      </c>
      <c r="L1357" s="411">
        <v>171.67027027027024</v>
      </c>
      <c r="M1357" s="411">
        <v>111</v>
      </c>
      <c r="N1357" s="412">
        <v>19055.399999999998</v>
      </c>
    </row>
    <row r="1358" spans="1:14" ht="14.4" customHeight="1" x14ac:dyDescent="0.3">
      <c r="A1358" s="407" t="s">
        <v>3188</v>
      </c>
      <c r="B1358" s="408" t="s">
        <v>3466</v>
      </c>
      <c r="C1358" s="409" t="s">
        <v>3189</v>
      </c>
      <c r="D1358" s="410" t="s">
        <v>3486</v>
      </c>
      <c r="E1358" s="409" t="s">
        <v>446</v>
      </c>
      <c r="F1358" s="410" t="s">
        <v>3502</v>
      </c>
      <c r="G1358" s="409" t="s">
        <v>447</v>
      </c>
      <c r="H1358" s="409" t="s">
        <v>732</v>
      </c>
      <c r="I1358" s="409" t="s">
        <v>732</v>
      </c>
      <c r="J1358" s="409" t="s">
        <v>733</v>
      </c>
      <c r="K1358" s="409" t="s">
        <v>734</v>
      </c>
      <c r="L1358" s="411">
        <v>173.69</v>
      </c>
      <c r="M1358" s="411">
        <v>2</v>
      </c>
      <c r="N1358" s="412">
        <v>347.38</v>
      </c>
    </row>
    <row r="1359" spans="1:14" ht="14.4" customHeight="1" x14ac:dyDescent="0.3">
      <c r="A1359" s="407" t="s">
        <v>3188</v>
      </c>
      <c r="B1359" s="408" t="s">
        <v>3466</v>
      </c>
      <c r="C1359" s="409" t="s">
        <v>3189</v>
      </c>
      <c r="D1359" s="410" t="s">
        <v>3486</v>
      </c>
      <c r="E1359" s="409" t="s">
        <v>446</v>
      </c>
      <c r="F1359" s="410" t="s">
        <v>3502</v>
      </c>
      <c r="G1359" s="409" t="s">
        <v>447</v>
      </c>
      <c r="H1359" s="409" t="s">
        <v>735</v>
      </c>
      <c r="I1359" s="409" t="s">
        <v>735</v>
      </c>
      <c r="J1359" s="409" t="s">
        <v>736</v>
      </c>
      <c r="K1359" s="409" t="s">
        <v>734</v>
      </c>
      <c r="L1359" s="411">
        <v>146.24999999999997</v>
      </c>
      <c r="M1359" s="411">
        <v>4</v>
      </c>
      <c r="N1359" s="412">
        <v>584.99999999999989</v>
      </c>
    </row>
    <row r="1360" spans="1:14" ht="14.4" customHeight="1" x14ac:dyDescent="0.3">
      <c r="A1360" s="407" t="s">
        <v>3188</v>
      </c>
      <c r="B1360" s="408" t="s">
        <v>3466</v>
      </c>
      <c r="C1360" s="409" t="s">
        <v>3189</v>
      </c>
      <c r="D1360" s="410" t="s">
        <v>3486</v>
      </c>
      <c r="E1360" s="409" t="s">
        <v>446</v>
      </c>
      <c r="F1360" s="410" t="s">
        <v>3502</v>
      </c>
      <c r="G1360" s="409" t="s">
        <v>447</v>
      </c>
      <c r="H1360" s="409" t="s">
        <v>1999</v>
      </c>
      <c r="I1360" s="409" t="s">
        <v>1999</v>
      </c>
      <c r="J1360" s="409" t="s">
        <v>736</v>
      </c>
      <c r="K1360" s="409" t="s">
        <v>2000</v>
      </c>
      <c r="L1360" s="411">
        <v>126.5</v>
      </c>
      <c r="M1360" s="411">
        <v>1</v>
      </c>
      <c r="N1360" s="412">
        <v>126.5</v>
      </c>
    </row>
    <row r="1361" spans="1:14" ht="14.4" customHeight="1" x14ac:dyDescent="0.3">
      <c r="A1361" s="407" t="s">
        <v>3188</v>
      </c>
      <c r="B1361" s="408" t="s">
        <v>3466</v>
      </c>
      <c r="C1361" s="409" t="s">
        <v>3189</v>
      </c>
      <c r="D1361" s="410" t="s">
        <v>3486</v>
      </c>
      <c r="E1361" s="409" t="s">
        <v>446</v>
      </c>
      <c r="F1361" s="410" t="s">
        <v>3502</v>
      </c>
      <c r="G1361" s="409" t="s">
        <v>447</v>
      </c>
      <c r="H1361" s="409" t="s">
        <v>739</v>
      </c>
      <c r="I1361" s="409" t="s">
        <v>739</v>
      </c>
      <c r="J1361" s="409" t="s">
        <v>730</v>
      </c>
      <c r="K1361" s="409" t="s">
        <v>740</v>
      </c>
      <c r="L1361" s="411">
        <v>93.172631578947374</v>
      </c>
      <c r="M1361" s="411">
        <v>76</v>
      </c>
      <c r="N1361" s="412">
        <v>7081.1200000000008</v>
      </c>
    </row>
    <row r="1362" spans="1:14" ht="14.4" customHeight="1" x14ac:dyDescent="0.3">
      <c r="A1362" s="407" t="s">
        <v>3188</v>
      </c>
      <c r="B1362" s="408" t="s">
        <v>3466</v>
      </c>
      <c r="C1362" s="409" t="s">
        <v>3189</v>
      </c>
      <c r="D1362" s="410" t="s">
        <v>3486</v>
      </c>
      <c r="E1362" s="409" t="s">
        <v>446</v>
      </c>
      <c r="F1362" s="410" t="s">
        <v>3502</v>
      </c>
      <c r="G1362" s="409" t="s">
        <v>447</v>
      </c>
      <c r="H1362" s="409" t="s">
        <v>741</v>
      </c>
      <c r="I1362" s="409" t="s">
        <v>741</v>
      </c>
      <c r="J1362" s="409" t="s">
        <v>730</v>
      </c>
      <c r="K1362" s="409" t="s">
        <v>742</v>
      </c>
      <c r="L1362" s="411">
        <v>93.82692307692308</v>
      </c>
      <c r="M1362" s="411">
        <v>39</v>
      </c>
      <c r="N1362" s="412">
        <v>3659.25</v>
      </c>
    </row>
    <row r="1363" spans="1:14" ht="14.4" customHeight="1" x14ac:dyDescent="0.3">
      <c r="A1363" s="407" t="s">
        <v>3188</v>
      </c>
      <c r="B1363" s="408" t="s">
        <v>3466</v>
      </c>
      <c r="C1363" s="409" t="s">
        <v>3189</v>
      </c>
      <c r="D1363" s="410" t="s">
        <v>3486</v>
      </c>
      <c r="E1363" s="409" t="s">
        <v>446</v>
      </c>
      <c r="F1363" s="410" t="s">
        <v>3502</v>
      </c>
      <c r="G1363" s="409" t="s">
        <v>447</v>
      </c>
      <c r="H1363" s="409" t="s">
        <v>747</v>
      </c>
      <c r="I1363" s="409" t="s">
        <v>748</v>
      </c>
      <c r="J1363" s="409" t="s">
        <v>749</v>
      </c>
      <c r="K1363" s="409" t="s">
        <v>750</v>
      </c>
      <c r="L1363" s="411">
        <v>41.049886859877937</v>
      </c>
      <c r="M1363" s="411">
        <v>3</v>
      </c>
      <c r="N1363" s="412">
        <v>123.1496605796338</v>
      </c>
    </row>
    <row r="1364" spans="1:14" ht="14.4" customHeight="1" x14ac:dyDescent="0.3">
      <c r="A1364" s="407" t="s">
        <v>3188</v>
      </c>
      <c r="B1364" s="408" t="s">
        <v>3466</v>
      </c>
      <c r="C1364" s="409" t="s">
        <v>3189</v>
      </c>
      <c r="D1364" s="410" t="s">
        <v>3486</v>
      </c>
      <c r="E1364" s="409" t="s">
        <v>446</v>
      </c>
      <c r="F1364" s="410" t="s">
        <v>3502</v>
      </c>
      <c r="G1364" s="409" t="s">
        <v>447</v>
      </c>
      <c r="H1364" s="409" t="s">
        <v>751</v>
      </c>
      <c r="I1364" s="409" t="s">
        <v>752</v>
      </c>
      <c r="J1364" s="409" t="s">
        <v>753</v>
      </c>
      <c r="K1364" s="409" t="s">
        <v>754</v>
      </c>
      <c r="L1364" s="411">
        <v>97.545890713824861</v>
      </c>
      <c r="M1364" s="411">
        <v>125</v>
      </c>
      <c r="N1364" s="412">
        <v>12193.236339228108</v>
      </c>
    </row>
    <row r="1365" spans="1:14" ht="14.4" customHeight="1" x14ac:dyDescent="0.3">
      <c r="A1365" s="407" t="s">
        <v>3188</v>
      </c>
      <c r="B1365" s="408" t="s">
        <v>3466</v>
      </c>
      <c r="C1365" s="409" t="s">
        <v>3189</v>
      </c>
      <c r="D1365" s="410" t="s">
        <v>3486</v>
      </c>
      <c r="E1365" s="409" t="s">
        <v>446</v>
      </c>
      <c r="F1365" s="410" t="s">
        <v>3502</v>
      </c>
      <c r="G1365" s="409" t="s">
        <v>447</v>
      </c>
      <c r="H1365" s="409" t="s">
        <v>755</v>
      </c>
      <c r="I1365" s="409" t="s">
        <v>756</v>
      </c>
      <c r="J1365" s="409" t="s">
        <v>753</v>
      </c>
      <c r="K1365" s="409" t="s">
        <v>757</v>
      </c>
      <c r="L1365" s="411">
        <v>100.79518326261854</v>
      </c>
      <c r="M1365" s="411">
        <v>165</v>
      </c>
      <c r="N1365" s="412">
        <v>16631.205238332059</v>
      </c>
    </row>
    <row r="1366" spans="1:14" ht="14.4" customHeight="1" x14ac:dyDescent="0.3">
      <c r="A1366" s="407" t="s">
        <v>3188</v>
      </c>
      <c r="B1366" s="408" t="s">
        <v>3466</v>
      </c>
      <c r="C1366" s="409" t="s">
        <v>3189</v>
      </c>
      <c r="D1366" s="410" t="s">
        <v>3486</v>
      </c>
      <c r="E1366" s="409" t="s">
        <v>446</v>
      </c>
      <c r="F1366" s="410" t="s">
        <v>3502</v>
      </c>
      <c r="G1366" s="409" t="s">
        <v>447</v>
      </c>
      <c r="H1366" s="409" t="s">
        <v>485</v>
      </c>
      <c r="I1366" s="409" t="s">
        <v>486</v>
      </c>
      <c r="J1366" s="409" t="s">
        <v>487</v>
      </c>
      <c r="K1366" s="409" t="s">
        <v>488</v>
      </c>
      <c r="L1366" s="411">
        <v>167.51686956005517</v>
      </c>
      <c r="M1366" s="411">
        <v>166</v>
      </c>
      <c r="N1366" s="412">
        <v>27807.800346969158</v>
      </c>
    </row>
    <row r="1367" spans="1:14" ht="14.4" customHeight="1" x14ac:dyDescent="0.3">
      <c r="A1367" s="407" t="s">
        <v>3188</v>
      </c>
      <c r="B1367" s="408" t="s">
        <v>3466</v>
      </c>
      <c r="C1367" s="409" t="s">
        <v>3189</v>
      </c>
      <c r="D1367" s="410" t="s">
        <v>3486</v>
      </c>
      <c r="E1367" s="409" t="s">
        <v>446</v>
      </c>
      <c r="F1367" s="410" t="s">
        <v>3502</v>
      </c>
      <c r="G1367" s="409" t="s">
        <v>447</v>
      </c>
      <c r="H1367" s="409" t="s">
        <v>758</v>
      </c>
      <c r="I1367" s="409" t="s">
        <v>759</v>
      </c>
      <c r="J1367" s="409" t="s">
        <v>760</v>
      </c>
      <c r="K1367" s="409" t="s">
        <v>761</v>
      </c>
      <c r="L1367" s="411">
        <v>64.78628662588828</v>
      </c>
      <c r="M1367" s="411">
        <v>18</v>
      </c>
      <c r="N1367" s="412">
        <v>1166.153159265989</v>
      </c>
    </row>
    <row r="1368" spans="1:14" ht="14.4" customHeight="1" x14ac:dyDescent="0.3">
      <c r="A1368" s="407" t="s">
        <v>3188</v>
      </c>
      <c r="B1368" s="408" t="s">
        <v>3466</v>
      </c>
      <c r="C1368" s="409" t="s">
        <v>3189</v>
      </c>
      <c r="D1368" s="410" t="s">
        <v>3486</v>
      </c>
      <c r="E1368" s="409" t="s">
        <v>446</v>
      </c>
      <c r="F1368" s="410" t="s">
        <v>3502</v>
      </c>
      <c r="G1368" s="409" t="s">
        <v>447</v>
      </c>
      <c r="H1368" s="409" t="s">
        <v>778</v>
      </c>
      <c r="I1368" s="409" t="s">
        <v>779</v>
      </c>
      <c r="J1368" s="409" t="s">
        <v>780</v>
      </c>
      <c r="K1368" s="409" t="s">
        <v>781</v>
      </c>
      <c r="L1368" s="411">
        <v>27.749943848316253</v>
      </c>
      <c r="M1368" s="411">
        <v>40</v>
      </c>
      <c r="N1368" s="412">
        <v>1109.9977539326501</v>
      </c>
    </row>
    <row r="1369" spans="1:14" ht="14.4" customHeight="1" x14ac:dyDescent="0.3">
      <c r="A1369" s="407" t="s">
        <v>3188</v>
      </c>
      <c r="B1369" s="408" t="s">
        <v>3466</v>
      </c>
      <c r="C1369" s="409" t="s">
        <v>3189</v>
      </c>
      <c r="D1369" s="410" t="s">
        <v>3486</v>
      </c>
      <c r="E1369" s="409" t="s">
        <v>446</v>
      </c>
      <c r="F1369" s="410" t="s">
        <v>3502</v>
      </c>
      <c r="G1369" s="409" t="s">
        <v>447</v>
      </c>
      <c r="H1369" s="409" t="s">
        <v>782</v>
      </c>
      <c r="I1369" s="409" t="s">
        <v>783</v>
      </c>
      <c r="J1369" s="409" t="s">
        <v>784</v>
      </c>
      <c r="K1369" s="409" t="s">
        <v>785</v>
      </c>
      <c r="L1369" s="411">
        <v>77.60966858642999</v>
      </c>
      <c r="M1369" s="411">
        <v>9</v>
      </c>
      <c r="N1369" s="412">
        <v>698.48701727786988</v>
      </c>
    </row>
    <row r="1370" spans="1:14" ht="14.4" customHeight="1" x14ac:dyDescent="0.3">
      <c r="A1370" s="407" t="s">
        <v>3188</v>
      </c>
      <c r="B1370" s="408" t="s">
        <v>3466</v>
      </c>
      <c r="C1370" s="409" t="s">
        <v>3189</v>
      </c>
      <c r="D1370" s="410" t="s">
        <v>3486</v>
      </c>
      <c r="E1370" s="409" t="s">
        <v>446</v>
      </c>
      <c r="F1370" s="410" t="s">
        <v>3502</v>
      </c>
      <c r="G1370" s="409" t="s">
        <v>447</v>
      </c>
      <c r="H1370" s="409" t="s">
        <v>786</v>
      </c>
      <c r="I1370" s="409" t="s">
        <v>787</v>
      </c>
      <c r="J1370" s="409" t="s">
        <v>788</v>
      </c>
      <c r="K1370" s="409" t="s">
        <v>789</v>
      </c>
      <c r="L1370" s="411">
        <v>64.09</v>
      </c>
      <c r="M1370" s="411">
        <v>3</v>
      </c>
      <c r="N1370" s="412">
        <v>192.27</v>
      </c>
    </row>
    <row r="1371" spans="1:14" ht="14.4" customHeight="1" x14ac:dyDescent="0.3">
      <c r="A1371" s="407" t="s">
        <v>3188</v>
      </c>
      <c r="B1371" s="408" t="s">
        <v>3466</v>
      </c>
      <c r="C1371" s="409" t="s">
        <v>3189</v>
      </c>
      <c r="D1371" s="410" t="s">
        <v>3486</v>
      </c>
      <c r="E1371" s="409" t="s">
        <v>446</v>
      </c>
      <c r="F1371" s="410" t="s">
        <v>3502</v>
      </c>
      <c r="G1371" s="409" t="s">
        <v>447</v>
      </c>
      <c r="H1371" s="409" t="s">
        <v>794</v>
      </c>
      <c r="I1371" s="409" t="s">
        <v>795</v>
      </c>
      <c r="J1371" s="409" t="s">
        <v>796</v>
      </c>
      <c r="K1371" s="409" t="s">
        <v>797</v>
      </c>
      <c r="L1371" s="411">
        <v>168.64066666666668</v>
      </c>
      <c r="M1371" s="411">
        <v>3</v>
      </c>
      <c r="N1371" s="412">
        <v>505.92200000000003</v>
      </c>
    </row>
    <row r="1372" spans="1:14" ht="14.4" customHeight="1" x14ac:dyDescent="0.3">
      <c r="A1372" s="407" t="s">
        <v>3188</v>
      </c>
      <c r="B1372" s="408" t="s">
        <v>3466</v>
      </c>
      <c r="C1372" s="409" t="s">
        <v>3189</v>
      </c>
      <c r="D1372" s="410" t="s">
        <v>3486</v>
      </c>
      <c r="E1372" s="409" t="s">
        <v>446</v>
      </c>
      <c r="F1372" s="410" t="s">
        <v>3502</v>
      </c>
      <c r="G1372" s="409" t="s">
        <v>447</v>
      </c>
      <c r="H1372" s="409" t="s">
        <v>809</v>
      </c>
      <c r="I1372" s="409" t="s">
        <v>810</v>
      </c>
      <c r="J1372" s="409" t="s">
        <v>811</v>
      </c>
      <c r="K1372" s="409" t="s">
        <v>812</v>
      </c>
      <c r="L1372" s="411">
        <v>58.899999999999977</v>
      </c>
      <c r="M1372" s="411">
        <v>8</v>
      </c>
      <c r="N1372" s="412">
        <v>471.19999999999982</v>
      </c>
    </row>
    <row r="1373" spans="1:14" ht="14.4" customHeight="1" x14ac:dyDescent="0.3">
      <c r="A1373" s="407" t="s">
        <v>3188</v>
      </c>
      <c r="B1373" s="408" t="s">
        <v>3466</v>
      </c>
      <c r="C1373" s="409" t="s">
        <v>3189</v>
      </c>
      <c r="D1373" s="410" t="s">
        <v>3486</v>
      </c>
      <c r="E1373" s="409" t="s">
        <v>446</v>
      </c>
      <c r="F1373" s="410" t="s">
        <v>3502</v>
      </c>
      <c r="G1373" s="409" t="s">
        <v>447</v>
      </c>
      <c r="H1373" s="409" t="s">
        <v>817</v>
      </c>
      <c r="I1373" s="409" t="s">
        <v>818</v>
      </c>
      <c r="J1373" s="409" t="s">
        <v>819</v>
      </c>
      <c r="K1373" s="409" t="s">
        <v>820</v>
      </c>
      <c r="L1373" s="411">
        <v>57.945667764140651</v>
      </c>
      <c r="M1373" s="411">
        <v>170</v>
      </c>
      <c r="N1373" s="412">
        <v>9850.7635199039105</v>
      </c>
    </row>
    <row r="1374" spans="1:14" ht="14.4" customHeight="1" x14ac:dyDescent="0.3">
      <c r="A1374" s="407" t="s">
        <v>3188</v>
      </c>
      <c r="B1374" s="408" t="s">
        <v>3466</v>
      </c>
      <c r="C1374" s="409" t="s">
        <v>3189</v>
      </c>
      <c r="D1374" s="410" t="s">
        <v>3486</v>
      </c>
      <c r="E1374" s="409" t="s">
        <v>446</v>
      </c>
      <c r="F1374" s="410" t="s">
        <v>3502</v>
      </c>
      <c r="G1374" s="409" t="s">
        <v>447</v>
      </c>
      <c r="H1374" s="409" t="s">
        <v>825</v>
      </c>
      <c r="I1374" s="409" t="s">
        <v>826</v>
      </c>
      <c r="J1374" s="409" t="s">
        <v>827</v>
      </c>
      <c r="K1374" s="409" t="s">
        <v>828</v>
      </c>
      <c r="L1374" s="411">
        <v>41.243206508587065</v>
      </c>
      <c r="M1374" s="411">
        <v>9</v>
      </c>
      <c r="N1374" s="412">
        <v>371.18885857728355</v>
      </c>
    </row>
    <row r="1375" spans="1:14" ht="14.4" customHeight="1" x14ac:dyDescent="0.3">
      <c r="A1375" s="407" t="s">
        <v>3188</v>
      </c>
      <c r="B1375" s="408" t="s">
        <v>3466</v>
      </c>
      <c r="C1375" s="409" t="s">
        <v>3189</v>
      </c>
      <c r="D1375" s="410" t="s">
        <v>3486</v>
      </c>
      <c r="E1375" s="409" t="s">
        <v>446</v>
      </c>
      <c r="F1375" s="410" t="s">
        <v>3502</v>
      </c>
      <c r="G1375" s="409" t="s">
        <v>447</v>
      </c>
      <c r="H1375" s="409" t="s">
        <v>833</v>
      </c>
      <c r="I1375" s="409" t="s">
        <v>834</v>
      </c>
      <c r="J1375" s="409" t="s">
        <v>835</v>
      </c>
      <c r="K1375" s="409" t="s">
        <v>531</v>
      </c>
      <c r="L1375" s="411">
        <v>234.81290701804039</v>
      </c>
      <c r="M1375" s="411">
        <v>54</v>
      </c>
      <c r="N1375" s="412">
        <v>12679.89697897418</v>
      </c>
    </row>
    <row r="1376" spans="1:14" ht="14.4" customHeight="1" x14ac:dyDescent="0.3">
      <c r="A1376" s="407" t="s">
        <v>3188</v>
      </c>
      <c r="B1376" s="408" t="s">
        <v>3466</v>
      </c>
      <c r="C1376" s="409" t="s">
        <v>3189</v>
      </c>
      <c r="D1376" s="410" t="s">
        <v>3486</v>
      </c>
      <c r="E1376" s="409" t="s">
        <v>446</v>
      </c>
      <c r="F1376" s="410" t="s">
        <v>3502</v>
      </c>
      <c r="G1376" s="409" t="s">
        <v>447</v>
      </c>
      <c r="H1376" s="409" t="s">
        <v>840</v>
      </c>
      <c r="I1376" s="409" t="s">
        <v>841</v>
      </c>
      <c r="J1376" s="409" t="s">
        <v>842</v>
      </c>
      <c r="K1376" s="409" t="s">
        <v>843</v>
      </c>
      <c r="L1376" s="411">
        <v>283.55858072166677</v>
      </c>
      <c r="M1376" s="411">
        <v>3</v>
      </c>
      <c r="N1376" s="412">
        <v>850.67574216500032</v>
      </c>
    </row>
    <row r="1377" spans="1:14" ht="14.4" customHeight="1" x14ac:dyDescent="0.3">
      <c r="A1377" s="407" t="s">
        <v>3188</v>
      </c>
      <c r="B1377" s="408" t="s">
        <v>3466</v>
      </c>
      <c r="C1377" s="409" t="s">
        <v>3189</v>
      </c>
      <c r="D1377" s="410" t="s">
        <v>3486</v>
      </c>
      <c r="E1377" s="409" t="s">
        <v>446</v>
      </c>
      <c r="F1377" s="410" t="s">
        <v>3502</v>
      </c>
      <c r="G1377" s="409" t="s">
        <v>447</v>
      </c>
      <c r="H1377" s="409" t="s">
        <v>3190</v>
      </c>
      <c r="I1377" s="409" t="s">
        <v>3191</v>
      </c>
      <c r="J1377" s="409" t="s">
        <v>3192</v>
      </c>
      <c r="K1377" s="409" t="s">
        <v>1392</v>
      </c>
      <c r="L1377" s="411">
        <v>138.30333333333337</v>
      </c>
      <c r="M1377" s="411">
        <v>3</v>
      </c>
      <c r="N1377" s="412">
        <v>414.91000000000008</v>
      </c>
    </row>
    <row r="1378" spans="1:14" ht="14.4" customHeight="1" x14ac:dyDescent="0.3">
      <c r="A1378" s="407" t="s">
        <v>3188</v>
      </c>
      <c r="B1378" s="408" t="s">
        <v>3466</v>
      </c>
      <c r="C1378" s="409" t="s">
        <v>3189</v>
      </c>
      <c r="D1378" s="410" t="s">
        <v>3486</v>
      </c>
      <c r="E1378" s="409" t="s">
        <v>446</v>
      </c>
      <c r="F1378" s="410" t="s">
        <v>3502</v>
      </c>
      <c r="G1378" s="409" t="s">
        <v>447</v>
      </c>
      <c r="H1378" s="409" t="s">
        <v>848</v>
      </c>
      <c r="I1378" s="409" t="s">
        <v>849</v>
      </c>
      <c r="J1378" s="409" t="s">
        <v>850</v>
      </c>
      <c r="K1378" s="409" t="s">
        <v>851</v>
      </c>
      <c r="L1378" s="411">
        <v>41.239737498601642</v>
      </c>
      <c r="M1378" s="411">
        <v>1</v>
      </c>
      <c r="N1378" s="412">
        <v>41.239737498601642</v>
      </c>
    </row>
    <row r="1379" spans="1:14" ht="14.4" customHeight="1" x14ac:dyDescent="0.3">
      <c r="A1379" s="407" t="s">
        <v>3188</v>
      </c>
      <c r="B1379" s="408" t="s">
        <v>3466</v>
      </c>
      <c r="C1379" s="409" t="s">
        <v>3189</v>
      </c>
      <c r="D1379" s="410" t="s">
        <v>3486</v>
      </c>
      <c r="E1379" s="409" t="s">
        <v>446</v>
      </c>
      <c r="F1379" s="410" t="s">
        <v>3502</v>
      </c>
      <c r="G1379" s="409" t="s">
        <v>447</v>
      </c>
      <c r="H1379" s="409" t="s">
        <v>2012</v>
      </c>
      <c r="I1379" s="409" t="s">
        <v>2013</v>
      </c>
      <c r="J1379" s="409" t="s">
        <v>1180</v>
      </c>
      <c r="K1379" s="409" t="s">
        <v>2014</v>
      </c>
      <c r="L1379" s="411">
        <v>185.61</v>
      </c>
      <c r="M1379" s="411">
        <v>1</v>
      </c>
      <c r="N1379" s="412">
        <v>185.61</v>
      </c>
    </row>
    <row r="1380" spans="1:14" ht="14.4" customHeight="1" x14ac:dyDescent="0.3">
      <c r="A1380" s="407" t="s">
        <v>3188</v>
      </c>
      <c r="B1380" s="408" t="s">
        <v>3466</v>
      </c>
      <c r="C1380" s="409" t="s">
        <v>3189</v>
      </c>
      <c r="D1380" s="410" t="s">
        <v>3486</v>
      </c>
      <c r="E1380" s="409" t="s">
        <v>446</v>
      </c>
      <c r="F1380" s="410" t="s">
        <v>3502</v>
      </c>
      <c r="G1380" s="409" t="s">
        <v>447</v>
      </c>
      <c r="H1380" s="409" t="s">
        <v>852</v>
      </c>
      <c r="I1380" s="409" t="s">
        <v>852</v>
      </c>
      <c r="J1380" s="409" t="s">
        <v>853</v>
      </c>
      <c r="K1380" s="409" t="s">
        <v>854</v>
      </c>
      <c r="L1380" s="411">
        <v>36.635693483707456</v>
      </c>
      <c r="M1380" s="411">
        <v>370</v>
      </c>
      <c r="N1380" s="412">
        <v>13555.20658897176</v>
      </c>
    </row>
    <row r="1381" spans="1:14" ht="14.4" customHeight="1" x14ac:dyDescent="0.3">
      <c r="A1381" s="407" t="s">
        <v>3188</v>
      </c>
      <c r="B1381" s="408" t="s">
        <v>3466</v>
      </c>
      <c r="C1381" s="409" t="s">
        <v>3189</v>
      </c>
      <c r="D1381" s="410" t="s">
        <v>3486</v>
      </c>
      <c r="E1381" s="409" t="s">
        <v>446</v>
      </c>
      <c r="F1381" s="410" t="s">
        <v>3502</v>
      </c>
      <c r="G1381" s="409" t="s">
        <v>447</v>
      </c>
      <c r="H1381" s="409" t="s">
        <v>3193</v>
      </c>
      <c r="I1381" s="409" t="s">
        <v>3194</v>
      </c>
      <c r="J1381" s="409" t="s">
        <v>3195</v>
      </c>
      <c r="K1381" s="409" t="s">
        <v>3196</v>
      </c>
      <c r="L1381" s="411">
        <v>54.404591342626311</v>
      </c>
      <c r="M1381" s="411">
        <v>14</v>
      </c>
      <c r="N1381" s="412">
        <v>761.66427879676837</v>
      </c>
    </row>
    <row r="1382" spans="1:14" ht="14.4" customHeight="1" x14ac:dyDescent="0.3">
      <c r="A1382" s="407" t="s">
        <v>3188</v>
      </c>
      <c r="B1382" s="408" t="s">
        <v>3466</v>
      </c>
      <c r="C1382" s="409" t="s">
        <v>3189</v>
      </c>
      <c r="D1382" s="410" t="s">
        <v>3486</v>
      </c>
      <c r="E1382" s="409" t="s">
        <v>446</v>
      </c>
      <c r="F1382" s="410" t="s">
        <v>3502</v>
      </c>
      <c r="G1382" s="409" t="s">
        <v>447</v>
      </c>
      <c r="H1382" s="409" t="s">
        <v>879</v>
      </c>
      <c r="I1382" s="409" t="s">
        <v>880</v>
      </c>
      <c r="J1382" s="409" t="s">
        <v>881</v>
      </c>
      <c r="K1382" s="409" t="s">
        <v>882</v>
      </c>
      <c r="L1382" s="411">
        <v>113.5595151878606</v>
      </c>
      <c r="M1382" s="411">
        <v>1</v>
      </c>
      <c r="N1382" s="412">
        <v>113.5595151878606</v>
      </c>
    </row>
    <row r="1383" spans="1:14" ht="14.4" customHeight="1" x14ac:dyDescent="0.3">
      <c r="A1383" s="407" t="s">
        <v>3188</v>
      </c>
      <c r="B1383" s="408" t="s">
        <v>3466</v>
      </c>
      <c r="C1383" s="409" t="s">
        <v>3189</v>
      </c>
      <c r="D1383" s="410" t="s">
        <v>3486</v>
      </c>
      <c r="E1383" s="409" t="s">
        <v>446</v>
      </c>
      <c r="F1383" s="410" t="s">
        <v>3502</v>
      </c>
      <c r="G1383" s="409" t="s">
        <v>447</v>
      </c>
      <c r="H1383" s="409" t="s">
        <v>898</v>
      </c>
      <c r="I1383" s="409" t="s">
        <v>899</v>
      </c>
      <c r="J1383" s="409" t="s">
        <v>900</v>
      </c>
      <c r="K1383" s="409" t="s">
        <v>901</v>
      </c>
      <c r="L1383" s="411">
        <v>324.84983143720621</v>
      </c>
      <c r="M1383" s="411">
        <v>3</v>
      </c>
      <c r="N1383" s="412">
        <v>974.54949431161856</v>
      </c>
    </row>
    <row r="1384" spans="1:14" ht="14.4" customHeight="1" x14ac:dyDescent="0.3">
      <c r="A1384" s="407" t="s">
        <v>3188</v>
      </c>
      <c r="B1384" s="408" t="s">
        <v>3466</v>
      </c>
      <c r="C1384" s="409" t="s">
        <v>3189</v>
      </c>
      <c r="D1384" s="410" t="s">
        <v>3486</v>
      </c>
      <c r="E1384" s="409" t="s">
        <v>446</v>
      </c>
      <c r="F1384" s="410" t="s">
        <v>3502</v>
      </c>
      <c r="G1384" s="409" t="s">
        <v>447</v>
      </c>
      <c r="H1384" s="409" t="s">
        <v>917</v>
      </c>
      <c r="I1384" s="409" t="s">
        <v>918</v>
      </c>
      <c r="J1384" s="409" t="s">
        <v>919</v>
      </c>
      <c r="K1384" s="409" t="s">
        <v>920</v>
      </c>
      <c r="L1384" s="411">
        <v>316.63066666666668</v>
      </c>
      <c r="M1384" s="411">
        <v>1</v>
      </c>
      <c r="N1384" s="412">
        <v>316.63066666666668</v>
      </c>
    </row>
    <row r="1385" spans="1:14" ht="14.4" customHeight="1" x14ac:dyDescent="0.3">
      <c r="A1385" s="407" t="s">
        <v>3188</v>
      </c>
      <c r="B1385" s="408" t="s">
        <v>3466</v>
      </c>
      <c r="C1385" s="409" t="s">
        <v>3189</v>
      </c>
      <c r="D1385" s="410" t="s">
        <v>3486</v>
      </c>
      <c r="E1385" s="409" t="s">
        <v>446</v>
      </c>
      <c r="F1385" s="410" t="s">
        <v>3502</v>
      </c>
      <c r="G1385" s="409" t="s">
        <v>447</v>
      </c>
      <c r="H1385" s="409" t="s">
        <v>925</v>
      </c>
      <c r="I1385" s="409" t="s">
        <v>926</v>
      </c>
      <c r="J1385" s="409" t="s">
        <v>819</v>
      </c>
      <c r="K1385" s="409" t="s">
        <v>927</v>
      </c>
      <c r="L1385" s="411">
        <v>27.020494595171133</v>
      </c>
      <c r="M1385" s="411">
        <v>56</v>
      </c>
      <c r="N1385" s="412">
        <v>1513.1476973295835</v>
      </c>
    </row>
    <row r="1386" spans="1:14" ht="14.4" customHeight="1" x14ac:dyDescent="0.3">
      <c r="A1386" s="407" t="s">
        <v>3188</v>
      </c>
      <c r="B1386" s="408" t="s">
        <v>3466</v>
      </c>
      <c r="C1386" s="409" t="s">
        <v>3189</v>
      </c>
      <c r="D1386" s="410" t="s">
        <v>3486</v>
      </c>
      <c r="E1386" s="409" t="s">
        <v>446</v>
      </c>
      <c r="F1386" s="410" t="s">
        <v>3502</v>
      </c>
      <c r="G1386" s="409" t="s">
        <v>447</v>
      </c>
      <c r="H1386" s="409" t="s">
        <v>3197</v>
      </c>
      <c r="I1386" s="409" t="s">
        <v>3198</v>
      </c>
      <c r="J1386" s="409" t="s">
        <v>3199</v>
      </c>
      <c r="K1386" s="409" t="s">
        <v>3200</v>
      </c>
      <c r="L1386" s="411">
        <v>62.63680377172841</v>
      </c>
      <c r="M1386" s="411">
        <v>20</v>
      </c>
      <c r="N1386" s="412">
        <v>1252.7360754345682</v>
      </c>
    </row>
    <row r="1387" spans="1:14" ht="14.4" customHeight="1" x14ac:dyDescent="0.3">
      <c r="A1387" s="407" t="s">
        <v>3188</v>
      </c>
      <c r="B1387" s="408" t="s">
        <v>3466</v>
      </c>
      <c r="C1387" s="409" t="s">
        <v>3189</v>
      </c>
      <c r="D1387" s="410" t="s">
        <v>3486</v>
      </c>
      <c r="E1387" s="409" t="s">
        <v>446</v>
      </c>
      <c r="F1387" s="410" t="s">
        <v>3502</v>
      </c>
      <c r="G1387" s="409" t="s">
        <v>447</v>
      </c>
      <c r="H1387" s="409" t="s">
        <v>931</v>
      </c>
      <c r="I1387" s="409" t="s">
        <v>932</v>
      </c>
      <c r="J1387" s="409" t="s">
        <v>933</v>
      </c>
      <c r="K1387" s="409" t="s">
        <v>934</v>
      </c>
      <c r="L1387" s="411">
        <v>74.20974588540335</v>
      </c>
      <c r="M1387" s="411">
        <v>20</v>
      </c>
      <c r="N1387" s="412">
        <v>1484.1949177080671</v>
      </c>
    </row>
    <row r="1388" spans="1:14" ht="14.4" customHeight="1" x14ac:dyDescent="0.3">
      <c r="A1388" s="407" t="s">
        <v>3188</v>
      </c>
      <c r="B1388" s="408" t="s">
        <v>3466</v>
      </c>
      <c r="C1388" s="409" t="s">
        <v>3189</v>
      </c>
      <c r="D1388" s="410" t="s">
        <v>3486</v>
      </c>
      <c r="E1388" s="409" t="s">
        <v>446</v>
      </c>
      <c r="F1388" s="410" t="s">
        <v>3502</v>
      </c>
      <c r="G1388" s="409" t="s">
        <v>447</v>
      </c>
      <c r="H1388" s="409" t="s">
        <v>2015</v>
      </c>
      <c r="I1388" s="409" t="s">
        <v>2016</v>
      </c>
      <c r="J1388" s="409" t="s">
        <v>2017</v>
      </c>
      <c r="K1388" s="409"/>
      <c r="L1388" s="411">
        <v>206.24758863088539</v>
      </c>
      <c r="M1388" s="411">
        <v>32</v>
      </c>
      <c r="N1388" s="412">
        <v>6599.9228361883324</v>
      </c>
    </row>
    <row r="1389" spans="1:14" ht="14.4" customHeight="1" x14ac:dyDescent="0.3">
      <c r="A1389" s="407" t="s">
        <v>3188</v>
      </c>
      <c r="B1389" s="408" t="s">
        <v>3466</v>
      </c>
      <c r="C1389" s="409" t="s">
        <v>3189</v>
      </c>
      <c r="D1389" s="410" t="s">
        <v>3486</v>
      </c>
      <c r="E1389" s="409" t="s">
        <v>446</v>
      </c>
      <c r="F1389" s="410" t="s">
        <v>3502</v>
      </c>
      <c r="G1389" s="409" t="s">
        <v>447</v>
      </c>
      <c r="H1389" s="409" t="s">
        <v>2018</v>
      </c>
      <c r="I1389" s="409" t="s">
        <v>2019</v>
      </c>
      <c r="J1389" s="409" t="s">
        <v>2020</v>
      </c>
      <c r="K1389" s="409" t="s">
        <v>2021</v>
      </c>
      <c r="L1389" s="411">
        <v>155.94000000000003</v>
      </c>
      <c r="M1389" s="411">
        <v>3</v>
      </c>
      <c r="N1389" s="412">
        <v>467.82000000000011</v>
      </c>
    </row>
    <row r="1390" spans="1:14" ht="14.4" customHeight="1" x14ac:dyDescent="0.3">
      <c r="A1390" s="407" t="s">
        <v>3188</v>
      </c>
      <c r="B1390" s="408" t="s">
        <v>3466</v>
      </c>
      <c r="C1390" s="409" t="s">
        <v>3189</v>
      </c>
      <c r="D1390" s="410" t="s">
        <v>3486</v>
      </c>
      <c r="E1390" s="409" t="s">
        <v>446</v>
      </c>
      <c r="F1390" s="410" t="s">
        <v>3502</v>
      </c>
      <c r="G1390" s="409" t="s">
        <v>447</v>
      </c>
      <c r="H1390" s="409" t="s">
        <v>493</v>
      </c>
      <c r="I1390" s="409" t="s">
        <v>494</v>
      </c>
      <c r="J1390" s="409" t="s">
        <v>495</v>
      </c>
      <c r="K1390" s="409" t="s">
        <v>496</v>
      </c>
      <c r="L1390" s="411">
        <v>74.535731084696891</v>
      </c>
      <c r="M1390" s="411">
        <v>45</v>
      </c>
      <c r="N1390" s="412">
        <v>3354.10789881136</v>
      </c>
    </row>
    <row r="1391" spans="1:14" ht="14.4" customHeight="1" x14ac:dyDescent="0.3">
      <c r="A1391" s="407" t="s">
        <v>3188</v>
      </c>
      <c r="B1391" s="408" t="s">
        <v>3466</v>
      </c>
      <c r="C1391" s="409" t="s">
        <v>3189</v>
      </c>
      <c r="D1391" s="410" t="s">
        <v>3486</v>
      </c>
      <c r="E1391" s="409" t="s">
        <v>446</v>
      </c>
      <c r="F1391" s="410" t="s">
        <v>3502</v>
      </c>
      <c r="G1391" s="409" t="s">
        <v>447</v>
      </c>
      <c r="H1391" s="409" t="s">
        <v>3201</v>
      </c>
      <c r="I1391" s="409" t="s">
        <v>3202</v>
      </c>
      <c r="J1391" s="409" t="s">
        <v>3203</v>
      </c>
      <c r="K1391" s="409" t="s">
        <v>3204</v>
      </c>
      <c r="L1391" s="411">
        <v>125.06950380609653</v>
      </c>
      <c r="M1391" s="411">
        <v>5</v>
      </c>
      <c r="N1391" s="412">
        <v>625.34751903048266</v>
      </c>
    </row>
    <row r="1392" spans="1:14" ht="14.4" customHeight="1" x14ac:dyDescent="0.3">
      <c r="A1392" s="407" t="s">
        <v>3188</v>
      </c>
      <c r="B1392" s="408" t="s">
        <v>3466</v>
      </c>
      <c r="C1392" s="409" t="s">
        <v>3189</v>
      </c>
      <c r="D1392" s="410" t="s">
        <v>3486</v>
      </c>
      <c r="E1392" s="409" t="s">
        <v>446</v>
      </c>
      <c r="F1392" s="410" t="s">
        <v>3502</v>
      </c>
      <c r="G1392" s="409" t="s">
        <v>447</v>
      </c>
      <c r="H1392" s="409" t="s">
        <v>978</v>
      </c>
      <c r="I1392" s="409" t="s">
        <v>979</v>
      </c>
      <c r="J1392" s="409" t="s">
        <v>980</v>
      </c>
      <c r="K1392" s="409" t="s">
        <v>981</v>
      </c>
      <c r="L1392" s="411">
        <v>63.788333477754975</v>
      </c>
      <c r="M1392" s="411">
        <v>42</v>
      </c>
      <c r="N1392" s="412">
        <v>2679.1100060657091</v>
      </c>
    </row>
    <row r="1393" spans="1:14" ht="14.4" customHeight="1" x14ac:dyDescent="0.3">
      <c r="A1393" s="407" t="s">
        <v>3188</v>
      </c>
      <c r="B1393" s="408" t="s">
        <v>3466</v>
      </c>
      <c r="C1393" s="409" t="s">
        <v>3189</v>
      </c>
      <c r="D1393" s="410" t="s">
        <v>3486</v>
      </c>
      <c r="E1393" s="409" t="s">
        <v>446</v>
      </c>
      <c r="F1393" s="410" t="s">
        <v>3502</v>
      </c>
      <c r="G1393" s="409" t="s">
        <v>447</v>
      </c>
      <c r="H1393" s="409" t="s">
        <v>982</v>
      </c>
      <c r="I1393" s="409" t="s">
        <v>983</v>
      </c>
      <c r="J1393" s="409" t="s">
        <v>984</v>
      </c>
      <c r="K1393" s="409" t="s">
        <v>985</v>
      </c>
      <c r="L1393" s="411">
        <v>162.40171652737095</v>
      </c>
      <c r="M1393" s="411">
        <v>9</v>
      </c>
      <c r="N1393" s="412">
        <v>1461.6154487463386</v>
      </c>
    </row>
    <row r="1394" spans="1:14" ht="14.4" customHeight="1" x14ac:dyDescent="0.3">
      <c r="A1394" s="407" t="s">
        <v>3188</v>
      </c>
      <c r="B1394" s="408" t="s">
        <v>3466</v>
      </c>
      <c r="C1394" s="409" t="s">
        <v>3189</v>
      </c>
      <c r="D1394" s="410" t="s">
        <v>3486</v>
      </c>
      <c r="E1394" s="409" t="s">
        <v>446</v>
      </c>
      <c r="F1394" s="410" t="s">
        <v>3502</v>
      </c>
      <c r="G1394" s="409" t="s">
        <v>447</v>
      </c>
      <c r="H1394" s="409" t="s">
        <v>2037</v>
      </c>
      <c r="I1394" s="409" t="s">
        <v>2038</v>
      </c>
      <c r="J1394" s="409" t="s">
        <v>996</v>
      </c>
      <c r="K1394" s="409" t="s">
        <v>2039</v>
      </c>
      <c r="L1394" s="411">
        <v>126.35799794132858</v>
      </c>
      <c r="M1394" s="411">
        <v>44</v>
      </c>
      <c r="N1394" s="412">
        <v>5559.7519094184572</v>
      </c>
    </row>
    <row r="1395" spans="1:14" ht="14.4" customHeight="1" x14ac:dyDescent="0.3">
      <c r="A1395" s="407" t="s">
        <v>3188</v>
      </c>
      <c r="B1395" s="408" t="s">
        <v>3466</v>
      </c>
      <c r="C1395" s="409" t="s">
        <v>3189</v>
      </c>
      <c r="D1395" s="410" t="s">
        <v>3486</v>
      </c>
      <c r="E1395" s="409" t="s">
        <v>446</v>
      </c>
      <c r="F1395" s="410" t="s">
        <v>3502</v>
      </c>
      <c r="G1395" s="409" t="s">
        <v>447</v>
      </c>
      <c r="H1395" s="409" t="s">
        <v>1002</v>
      </c>
      <c r="I1395" s="409" t="s">
        <v>1003</v>
      </c>
      <c r="J1395" s="409" t="s">
        <v>1004</v>
      </c>
      <c r="K1395" s="409" t="s">
        <v>1005</v>
      </c>
      <c r="L1395" s="411">
        <v>67.779938974237524</v>
      </c>
      <c r="M1395" s="411">
        <v>1</v>
      </c>
      <c r="N1395" s="412">
        <v>67.779938974237524</v>
      </c>
    </row>
    <row r="1396" spans="1:14" ht="14.4" customHeight="1" x14ac:dyDescent="0.3">
      <c r="A1396" s="407" t="s">
        <v>3188</v>
      </c>
      <c r="B1396" s="408" t="s">
        <v>3466</v>
      </c>
      <c r="C1396" s="409" t="s">
        <v>3189</v>
      </c>
      <c r="D1396" s="410" t="s">
        <v>3486</v>
      </c>
      <c r="E1396" s="409" t="s">
        <v>446</v>
      </c>
      <c r="F1396" s="410" t="s">
        <v>3502</v>
      </c>
      <c r="G1396" s="409" t="s">
        <v>447</v>
      </c>
      <c r="H1396" s="409" t="s">
        <v>3205</v>
      </c>
      <c r="I1396" s="409" t="s">
        <v>3206</v>
      </c>
      <c r="J1396" s="409" t="s">
        <v>2142</v>
      </c>
      <c r="K1396" s="409" t="s">
        <v>3207</v>
      </c>
      <c r="L1396" s="411">
        <v>42.468000000000004</v>
      </c>
      <c r="M1396" s="411">
        <v>100</v>
      </c>
      <c r="N1396" s="412">
        <v>4246.8</v>
      </c>
    </row>
    <row r="1397" spans="1:14" ht="14.4" customHeight="1" x14ac:dyDescent="0.3">
      <c r="A1397" s="407" t="s">
        <v>3188</v>
      </c>
      <c r="B1397" s="408" t="s">
        <v>3466</v>
      </c>
      <c r="C1397" s="409" t="s">
        <v>3189</v>
      </c>
      <c r="D1397" s="410" t="s">
        <v>3486</v>
      </c>
      <c r="E1397" s="409" t="s">
        <v>446</v>
      </c>
      <c r="F1397" s="410" t="s">
        <v>3502</v>
      </c>
      <c r="G1397" s="409" t="s">
        <v>447</v>
      </c>
      <c r="H1397" s="409" t="s">
        <v>1010</v>
      </c>
      <c r="I1397" s="409" t="s">
        <v>1011</v>
      </c>
      <c r="J1397" s="409" t="s">
        <v>1012</v>
      </c>
      <c r="K1397" s="409" t="s">
        <v>1013</v>
      </c>
      <c r="L1397" s="411">
        <v>88.638000000000005</v>
      </c>
      <c r="M1397" s="411">
        <v>1</v>
      </c>
      <c r="N1397" s="412">
        <v>88.638000000000005</v>
      </c>
    </row>
    <row r="1398" spans="1:14" ht="14.4" customHeight="1" x14ac:dyDescent="0.3">
      <c r="A1398" s="407" t="s">
        <v>3188</v>
      </c>
      <c r="B1398" s="408" t="s">
        <v>3466</v>
      </c>
      <c r="C1398" s="409" t="s">
        <v>3189</v>
      </c>
      <c r="D1398" s="410" t="s">
        <v>3486</v>
      </c>
      <c r="E1398" s="409" t="s">
        <v>446</v>
      </c>
      <c r="F1398" s="410" t="s">
        <v>3502</v>
      </c>
      <c r="G1398" s="409" t="s">
        <v>447</v>
      </c>
      <c r="H1398" s="409" t="s">
        <v>2643</v>
      </c>
      <c r="I1398" s="409" t="s">
        <v>2644</v>
      </c>
      <c r="J1398" s="409" t="s">
        <v>2509</v>
      </c>
      <c r="K1398" s="409" t="s">
        <v>2645</v>
      </c>
      <c r="L1398" s="411">
        <v>48.679709052205695</v>
      </c>
      <c r="M1398" s="411">
        <v>5</v>
      </c>
      <c r="N1398" s="412">
        <v>243.39854526102846</v>
      </c>
    </row>
    <row r="1399" spans="1:14" ht="14.4" customHeight="1" x14ac:dyDescent="0.3">
      <c r="A1399" s="407" t="s">
        <v>3188</v>
      </c>
      <c r="B1399" s="408" t="s">
        <v>3466</v>
      </c>
      <c r="C1399" s="409" t="s">
        <v>3189</v>
      </c>
      <c r="D1399" s="410" t="s">
        <v>3486</v>
      </c>
      <c r="E1399" s="409" t="s">
        <v>446</v>
      </c>
      <c r="F1399" s="410" t="s">
        <v>3502</v>
      </c>
      <c r="G1399" s="409" t="s">
        <v>447</v>
      </c>
      <c r="H1399" s="409" t="s">
        <v>1014</v>
      </c>
      <c r="I1399" s="409" t="s">
        <v>1014</v>
      </c>
      <c r="J1399" s="409" t="s">
        <v>831</v>
      </c>
      <c r="K1399" s="409" t="s">
        <v>1015</v>
      </c>
      <c r="L1399" s="411">
        <v>103.95596548494946</v>
      </c>
      <c r="M1399" s="411">
        <v>10</v>
      </c>
      <c r="N1399" s="412">
        <v>1039.5596548494946</v>
      </c>
    </row>
    <row r="1400" spans="1:14" ht="14.4" customHeight="1" x14ac:dyDescent="0.3">
      <c r="A1400" s="407" t="s">
        <v>3188</v>
      </c>
      <c r="B1400" s="408" t="s">
        <v>3466</v>
      </c>
      <c r="C1400" s="409" t="s">
        <v>3189</v>
      </c>
      <c r="D1400" s="410" t="s">
        <v>3486</v>
      </c>
      <c r="E1400" s="409" t="s">
        <v>446</v>
      </c>
      <c r="F1400" s="410" t="s">
        <v>3502</v>
      </c>
      <c r="G1400" s="409" t="s">
        <v>447</v>
      </c>
      <c r="H1400" s="409" t="s">
        <v>1016</v>
      </c>
      <c r="I1400" s="409" t="s">
        <v>1017</v>
      </c>
      <c r="J1400" s="409" t="s">
        <v>1018</v>
      </c>
      <c r="K1400" s="409" t="s">
        <v>1019</v>
      </c>
      <c r="L1400" s="411">
        <v>40.429668831275222</v>
      </c>
      <c r="M1400" s="411">
        <v>1</v>
      </c>
      <c r="N1400" s="412">
        <v>40.429668831275222</v>
      </c>
    </row>
    <row r="1401" spans="1:14" ht="14.4" customHeight="1" x14ac:dyDescent="0.3">
      <c r="A1401" s="407" t="s">
        <v>3188</v>
      </c>
      <c r="B1401" s="408" t="s">
        <v>3466</v>
      </c>
      <c r="C1401" s="409" t="s">
        <v>3189</v>
      </c>
      <c r="D1401" s="410" t="s">
        <v>3486</v>
      </c>
      <c r="E1401" s="409" t="s">
        <v>446</v>
      </c>
      <c r="F1401" s="410" t="s">
        <v>3502</v>
      </c>
      <c r="G1401" s="409" t="s">
        <v>447</v>
      </c>
      <c r="H1401" s="409" t="s">
        <v>1020</v>
      </c>
      <c r="I1401" s="409" t="s">
        <v>1021</v>
      </c>
      <c r="J1401" s="409" t="s">
        <v>1018</v>
      </c>
      <c r="K1401" s="409" t="s">
        <v>1022</v>
      </c>
      <c r="L1401" s="411">
        <v>279.78566484910294</v>
      </c>
      <c r="M1401" s="411">
        <v>15</v>
      </c>
      <c r="N1401" s="412">
        <v>4196.7849727365438</v>
      </c>
    </row>
    <row r="1402" spans="1:14" ht="14.4" customHeight="1" x14ac:dyDescent="0.3">
      <c r="A1402" s="407" t="s">
        <v>3188</v>
      </c>
      <c r="B1402" s="408" t="s">
        <v>3466</v>
      </c>
      <c r="C1402" s="409" t="s">
        <v>3189</v>
      </c>
      <c r="D1402" s="410" t="s">
        <v>3486</v>
      </c>
      <c r="E1402" s="409" t="s">
        <v>446</v>
      </c>
      <c r="F1402" s="410" t="s">
        <v>3502</v>
      </c>
      <c r="G1402" s="409" t="s">
        <v>447</v>
      </c>
      <c r="H1402" s="409" t="s">
        <v>3208</v>
      </c>
      <c r="I1402" s="409" t="s">
        <v>3209</v>
      </c>
      <c r="J1402" s="409" t="s">
        <v>3210</v>
      </c>
      <c r="K1402" s="409" t="s">
        <v>3211</v>
      </c>
      <c r="L1402" s="411">
        <v>72.559898719724359</v>
      </c>
      <c r="M1402" s="411">
        <v>3</v>
      </c>
      <c r="N1402" s="412">
        <v>217.67969615917306</v>
      </c>
    </row>
    <row r="1403" spans="1:14" ht="14.4" customHeight="1" x14ac:dyDescent="0.3">
      <c r="A1403" s="407" t="s">
        <v>3188</v>
      </c>
      <c r="B1403" s="408" t="s">
        <v>3466</v>
      </c>
      <c r="C1403" s="409" t="s">
        <v>3189</v>
      </c>
      <c r="D1403" s="410" t="s">
        <v>3486</v>
      </c>
      <c r="E1403" s="409" t="s">
        <v>446</v>
      </c>
      <c r="F1403" s="410" t="s">
        <v>3502</v>
      </c>
      <c r="G1403" s="409" t="s">
        <v>447</v>
      </c>
      <c r="H1403" s="409" t="s">
        <v>497</v>
      </c>
      <c r="I1403" s="409" t="s">
        <v>498</v>
      </c>
      <c r="J1403" s="409" t="s">
        <v>499</v>
      </c>
      <c r="K1403" s="409" t="s">
        <v>500</v>
      </c>
      <c r="L1403" s="411">
        <v>376.11734381843098</v>
      </c>
      <c r="M1403" s="411">
        <v>7</v>
      </c>
      <c r="N1403" s="412">
        <v>2632.8214067290169</v>
      </c>
    </row>
    <row r="1404" spans="1:14" ht="14.4" customHeight="1" x14ac:dyDescent="0.3">
      <c r="A1404" s="407" t="s">
        <v>3188</v>
      </c>
      <c r="B1404" s="408" t="s">
        <v>3466</v>
      </c>
      <c r="C1404" s="409" t="s">
        <v>3189</v>
      </c>
      <c r="D1404" s="410" t="s">
        <v>3486</v>
      </c>
      <c r="E1404" s="409" t="s">
        <v>446</v>
      </c>
      <c r="F1404" s="410" t="s">
        <v>3502</v>
      </c>
      <c r="G1404" s="409" t="s">
        <v>447</v>
      </c>
      <c r="H1404" s="409" t="s">
        <v>3212</v>
      </c>
      <c r="I1404" s="409" t="s">
        <v>3213</v>
      </c>
      <c r="J1404" s="409" t="s">
        <v>3214</v>
      </c>
      <c r="K1404" s="409" t="s">
        <v>3215</v>
      </c>
      <c r="L1404" s="411">
        <v>37.840000000000003</v>
      </c>
      <c r="M1404" s="411">
        <v>1</v>
      </c>
      <c r="N1404" s="412">
        <v>37.840000000000003</v>
      </c>
    </row>
    <row r="1405" spans="1:14" ht="14.4" customHeight="1" x14ac:dyDescent="0.3">
      <c r="A1405" s="407" t="s">
        <v>3188</v>
      </c>
      <c r="B1405" s="408" t="s">
        <v>3466</v>
      </c>
      <c r="C1405" s="409" t="s">
        <v>3189</v>
      </c>
      <c r="D1405" s="410" t="s">
        <v>3486</v>
      </c>
      <c r="E1405" s="409" t="s">
        <v>446</v>
      </c>
      <c r="F1405" s="410" t="s">
        <v>3502</v>
      </c>
      <c r="G1405" s="409" t="s">
        <v>447</v>
      </c>
      <c r="H1405" s="409" t="s">
        <v>2650</v>
      </c>
      <c r="I1405" s="409" t="s">
        <v>2651</v>
      </c>
      <c r="J1405" s="409" t="s">
        <v>2652</v>
      </c>
      <c r="K1405" s="409" t="s">
        <v>2653</v>
      </c>
      <c r="L1405" s="411">
        <v>112.60000000000002</v>
      </c>
      <c r="M1405" s="411">
        <v>1</v>
      </c>
      <c r="N1405" s="412">
        <v>112.60000000000002</v>
      </c>
    </row>
    <row r="1406" spans="1:14" ht="14.4" customHeight="1" x14ac:dyDescent="0.3">
      <c r="A1406" s="407" t="s">
        <v>3188</v>
      </c>
      <c r="B1406" s="408" t="s">
        <v>3466</v>
      </c>
      <c r="C1406" s="409" t="s">
        <v>3189</v>
      </c>
      <c r="D1406" s="410" t="s">
        <v>3486</v>
      </c>
      <c r="E1406" s="409" t="s">
        <v>446</v>
      </c>
      <c r="F1406" s="410" t="s">
        <v>3502</v>
      </c>
      <c r="G1406" s="409" t="s">
        <v>447</v>
      </c>
      <c r="H1406" s="409" t="s">
        <v>448</v>
      </c>
      <c r="I1406" s="409" t="s">
        <v>134</v>
      </c>
      <c r="J1406" s="409" t="s">
        <v>449</v>
      </c>
      <c r="K1406" s="409"/>
      <c r="L1406" s="411">
        <v>97.320220670761643</v>
      </c>
      <c r="M1406" s="411">
        <v>140</v>
      </c>
      <c r="N1406" s="412">
        <v>13624.83089390663</v>
      </c>
    </row>
    <row r="1407" spans="1:14" ht="14.4" customHeight="1" x14ac:dyDescent="0.3">
      <c r="A1407" s="407" t="s">
        <v>3188</v>
      </c>
      <c r="B1407" s="408" t="s">
        <v>3466</v>
      </c>
      <c r="C1407" s="409" t="s">
        <v>3189</v>
      </c>
      <c r="D1407" s="410" t="s">
        <v>3486</v>
      </c>
      <c r="E1407" s="409" t="s">
        <v>446</v>
      </c>
      <c r="F1407" s="410" t="s">
        <v>3502</v>
      </c>
      <c r="G1407" s="409" t="s">
        <v>447</v>
      </c>
      <c r="H1407" s="409" t="s">
        <v>3216</v>
      </c>
      <c r="I1407" s="409" t="s">
        <v>134</v>
      </c>
      <c r="J1407" s="409" t="s">
        <v>3217</v>
      </c>
      <c r="K1407" s="409" t="s">
        <v>3218</v>
      </c>
      <c r="L1407" s="411">
        <v>181.05499999999998</v>
      </c>
      <c r="M1407" s="411">
        <v>3</v>
      </c>
      <c r="N1407" s="412">
        <v>543.16499999999996</v>
      </c>
    </row>
    <row r="1408" spans="1:14" ht="14.4" customHeight="1" x14ac:dyDescent="0.3">
      <c r="A1408" s="407" t="s">
        <v>3188</v>
      </c>
      <c r="B1408" s="408" t="s">
        <v>3466</v>
      </c>
      <c r="C1408" s="409" t="s">
        <v>3189</v>
      </c>
      <c r="D1408" s="410" t="s">
        <v>3486</v>
      </c>
      <c r="E1408" s="409" t="s">
        <v>446</v>
      </c>
      <c r="F1408" s="410" t="s">
        <v>3502</v>
      </c>
      <c r="G1408" s="409" t="s">
        <v>447</v>
      </c>
      <c r="H1408" s="409" t="s">
        <v>1057</v>
      </c>
      <c r="I1408" s="409" t="s">
        <v>134</v>
      </c>
      <c r="J1408" s="409" t="s">
        <v>1058</v>
      </c>
      <c r="K1408" s="409"/>
      <c r="L1408" s="411">
        <v>90.061058131431082</v>
      </c>
      <c r="M1408" s="411">
        <v>36</v>
      </c>
      <c r="N1408" s="412">
        <v>3242.198092731519</v>
      </c>
    </row>
    <row r="1409" spans="1:14" ht="14.4" customHeight="1" x14ac:dyDescent="0.3">
      <c r="A1409" s="407" t="s">
        <v>3188</v>
      </c>
      <c r="B1409" s="408" t="s">
        <v>3466</v>
      </c>
      <c r="C1409" s="409" t="s">
        <v>3189</v>
      </c>
      <c r="D1409" s="410" t="s">
        <v>3486</v>
      </c>
      <c r="E1409" s="409" t="s">
        <v>446</v>
      </c>
      <c r="F1409" s="410" t="s">
        <v>3502</v>
      </c>
      <c r="G1409" s="409" t="s">
        <v>447</v>
      </c>
      <c r="H1409" s="409" t="s">
        <v>1067</v>
      </c>
      <c r="I1409" s="409" t="s">
        <v>134</v>
      </c>
      <c r="J1409" s="409" t="s">
        <v>1068</v>
      </c>
      <c r="K1409" s="409" t="s">
        <v>1069</v>
      </c>
      <c r="L1409" s="411">
        <v>1440.12</v>
      </c>
      <c r="M1409" s="411">
        <v>1</v>
      </c>
      <c r="N1409" s="412">
        <v>1440.12</v>
      </c>
    </row>
    <row r="1410" spans="1:14" ht="14.4" customHeight="1" x14ac:dyDescent="0.3">
      <c r="A1410" s="407" t="s">
        <v>3188</v>
      </c>
      <c r="B1410" s="408" t="s">
        <v>3466</v>
      </c>
      <c r="C1410" s="409" t="s">
        <v>3189</v>
      </c>
      <c r="D1410" s="410" t="s">
        <v>3486</v>
      </c>
      <c r="E1410" s="409" t="s">
        <v>446</v>
      </c>
      <c r="F1410" s="410" t="s">
        <v>3502</v>
      </c>
      <c r="G1410" s="409" t="s">
        <v>447</v>
      </c>
      <c r="H1410" s="409" t="s">
        <v>1073</v>
      </c>
      <c r="I1410" s="409" t="s">
        <v>1074</v>
      </c>
      <c r="J1410" s="409" t="s">
        <v>1075</v>
      </c>
      <c r="K1410" s="409" t="s">
        <v>1076</v>
      </c>
      <c r="L1410" s="411">
        <v>63.599999999999994</v>
      </c>
      <c r="M1410" s="411">
        <v>2</v>
      </c>
      <c r="N1410" s="412">
        <v>127.19999999999999</v>
      </c>
    </row>
    <row r="1411" spans="1:14" ht="14.4" customHeight="1" x14ac:dyDescent="0.3">
      <c r="A1411" s="407" t="s">
        <v>3188</v>
      </c>
      <c r="B1411" s="408" t="s">
        <v>3466</v>
      </c>
      <c r="C1411" s="409" t="s">
        <v>3189</v>
      </c>
      <c r="D1411" s="410" t="s">
        <v>3486</v>
      </c>
      <c r="E1411" s="409" t="s">
        <v>446</v>
      </c>
      <c r="F1411" s="410" t="s">
        <v>3502</v>
      </c>
      <c r="G1411" s="409" t="s">
        <v>447</v>
      </c>
      <c r="H1411" s="409" t="s">
        <v>1077</v>
      </c>
      <c r="I1411" s="409" t="s">
        <v>1078</v>
      </c>
      <c r="J1411" s="409" t="s">
        <v>1079</v>
      </c>
      <c r="K1411" s="409" t="s">
        <v>1080</v>
      </c>
      <c r="L1411" s="411">
        <v>112.99499024534282</v>
      </c>
      <c r="M1411" s="411">
        <v>200</v>
      </c>
      <c r="N1411" s="412">
        <v>22598.998049068563</v>
      </c>
    </row>
    <row r="1412" spans="1:14" ht="14.4" customHeight="1" x14ac:dyDescent="0.3">
      <c r="A1412" s="407" t="s">
        <v>3188</v>
      </c>
      <c r="B1412" s="408" t="s">
        <v>3466</v>
      </c>
      <c r="C1412" s="409" t="s">
        <v>3189</v>
      </c>
      <c r="D1412" s="410" t="s">
        <v>3486</v>
      </c>
      <c r="E1412" s="409" t="s">
        <v>446</v>
      </c>
      <c r="F1412" s="410" t="s">
        <v>3502</v>
      </c>
      <c r="G1412" s="409" t="s">
        <v>447</v>
      </c>
      <c r="H1412" s="409" t="s">
        <v>1085</v>
      </c>
      <c r="I1412" s="409" t="s">
        <v>1086</v>
      </c>
      <c r="J1412" s="409" t="s">
        <v>1087</v>
      </c>
      <c r="K1412" s="409" t="s">
        <v>1088</v>
      </c>
      <c r="L1412" s="411">
        <v>111.42901791635579</v>
      </c>
      <c r="M1412" s="411">
        <v>2</v>
      </c>
      <c r="N1412" s="412">
        <v>222.85803583271158</v>
      </c>
    </row>
    <row r="1413" spans="1:14" ht="14.4" customHeight="1" x14ac:dyDescent="0.3">
      <c r="A1413" s="407" t="s">
        <v>3188</v>
      </c>
      <c r="B1413" s="408" t="s">
        <v>3466</v>
      </c>
      <c r="C1413" s="409" t="s">
        <v>3189</v>
      </c>
      <c r="D1413" s="410" t="s">
        <v>3486</v>
      </c>
      <c r="E1413" s="409" t="s">
        <v>446</v>
      </c>
      <c r="F1413" s="410" t="s">
        <v>3502</v>
      </c>
      <c r="G1413" s="409" t="s">
        <v>447</v>
      </c>
      <c r="H1413" s="409" t="s">
        <v>3219</v>
      </c>
      <c r="I1413" s="409" t="s">
        <v>3220</v>
      </c>
      <c r="J1413" s="409" t="s">
        <v>3221</v>
      </c>
      <c r="K1413" s="409" t="s">
        <v>3222</v>
      </c>
      <c r="L1413" s="411">
        <v>638.44441646214727</v>
      </c>
      <c r="M1413" s="411">
        <v>1</v>
      </c>
      <c r="N1413" s="412">
        <v>638.44441646214727</v>
      </c>
    </row>
    <row r="1414" spans="1:14" ht="14.4" customHeight="1" x14ac:dyDescent="0.3">
      <c r="A1414" s="407" t="s">
        <v>3188</v>
      </c>
      <c r="B1414" s="408" t="s">
        <v>3466</v>
      </c>
      <c r="C1414" s="409" t="s">
        <v>3189</v>
      </c>
      <c r="D1414" s="410" t="s">
        <v>3486</v>
      </c>
      <c r="E1414" s="409" t="s">
        <v>446</v>
      </c>
      <c r="F1414" s="410" t="s">
        <v>3502</v>
      </c>
      <c r="G1414" s="409" t="s">
        <v>447</v>
      </c>
      <c r="H1414" s="409" t="s">
        <v>475</v>
      </c>
      <c r="I1414" s="409" t="s">
        <v>476</v>
      </c>
      <c r="J1414" s="409" t="s">
        <v>477</v>
      </c>
      <c r="K1414" s="409" t="s">
        <v>478</v>
      </c>
      <c r="L1414" s="411">
        <v>90.262767503492839</v>
      </c>
      <c r="M1414" s="411">
        <v>14</v>
      </c>
      <c r="N1414" s="412">
        <v>1263.6787450488998</v>
      </c>
    </row>
    <row r="1415" spans="1:14" ht="14.4" customHeight="1" x14ac:dyDescent="0.3">
      <c r="A1415" s="407" t="s">
        <v>3188</v>
      </c>
      <c r="B1415" s="408" t="s">
        <v>3466</v>
      </c>
      <c r="C1415" s="409" t="s">
        <v>3189</v>
      </c>
      <c r="D1415" s="410" t="s">
        <v>3486</v>
      </c>
      <c r="E1415" s="409" t="s">
        <v>446</v>
      </c>
      <c r="F1415" s="410" t="s">
        <v>3502</v>
      </c>
      <c r="G1415" s="409" t="s">
        <v>447</v>
      </c>
      <c r="H1415" s="409" t="s">
        <v>657</v>
      </c>
      <c r="I1415" s="409" t="s">
        <v>658</v>
      </c>
      <c r="J1415" s="409" t="s">
        <v>659</v>
      </c>
      <c r="K1415" s="409" t="s">
        <v>660</v>
      </c>
      <c r="L1415" s="411">
        <v>26.871366722802534</v>
      </c>
      <c r="M1415" s="411">
        <v>42</v>
      </c>
      <c r="N1415" s="412">
        <v>1128.5974023577064</v>
      </c>
    </row>
    <row r="1416" spans="1:14" ht="14.4" customHeight="1" x14ac:dyDescent="0.3">
      <c r="A1416" s="407" t="s">
        <v>3188</v>
      </c>
      <c r="B1416" s="408" t="s">
        <v>3466</v>
      </c>
      <c r="C1416" s="409" t="s">
        <v>3189</v>
      </c>
      <c r="D1416" s="410" t="s">
        <v>3486</v>
      </c>
      <c r="E1416" s="409" t="s">
        <v>446</v>
      </c>
      <c r="F1416" s="410" t="s">
        <v>3502</v>
      </c>
      <c r="G1416" s="409" t="s">
        <v>447</v>
      </c>
      <c r="H1416" s="409" t="s">
        <v>3223</v>
      </c>
      <c r="I1416" s="409" t="s">
        <v>3224</v>
      </c>
      <c r="J1416" s="409" t="s">
        <v>3225</v>
      </c>
      <c r="K1416" s="409" t="s">
        <v>3226</v>
      </c>
      <c r="L1416" s="411">
        <v>99.479999999999947</v>
      </c>
      <c r="M1416" s="411">
        <v>3</v>
      </c>
      <c r="N1416" s="412">
        <v>298.43999999999983</v>
      </c>
    </row>
    <row r="1417" spans="1:14" ht="14.4" customHeight="1" x14ac:dyDescent="0.3">
      <c r="A1417" s="407" t="s">
        <v>3188</v>
      </c>
      <c r="B1417" s="408" t="s">
        <v>3466</v>
      </c>
      <c r="C1417" s="409" t="s">
        <v>3189</v>
      </c>
      <c r="D1417" s="410" t="s">
        <v>3486</v>
      </c>
      <c r="E1417" s="409" t="s">
        <v>446</v>
      </c>
      <c r="F1417" s="410" t="s">
        <v>3502</v>
      </c>
      <c r="G1417" s="409" t="s">
        <v>447</v>
      </c>
      <c r="H1417" s="409" t="s">
        <v>507</v>
      </c>
      <c r="I1417" s="409" t="s">
        <v>508</v>
      </c>
      <c r="J1417" s="409" t="s">
        <v>509</v>
      </c>
      <c r="K1417" s="409"/>
      <c r="L1417" s="411">
        <v>496.25941857368514</v>
      </c>
      <c r="M1417" s="411">
        <v>9</v>
      </c>
      <c r="N1417" s="412">
        <v>4466.3347671631664</v>
      </c>
    </row>
    <row r="1418" spans="1:14" ht="14.4" customHeight="1" x14ac:dyDescent="0.3">
      <c r="A1418" s="407" t="s">
        <v>3188</v>
      </c>
      <c r="B1418" s="408" t="s">
        <v>3466</v>
      </c>
      <c r="C1418" s="409" t="s">
        <v>3189</v>
      </c>
      <c r="D1418" s="410" t="s">
        <v>3486</v>
      </c>
      <c r="E1418" s="409" t="s">
        <v>446</v>
      </c>
      <c r="F1418" s="410" t="s">
        <v>3502</v>
      </c>
      <c r="G1418" s="409" t="s">
        <v>447</v>
      </c>
      <c r="H1418" s="409" t="s">
        <v>1141</v>
      </c>
      <c r="I1418" s="409" t="s">
        <v>134</v>
      </c>
      <c r="J1418" s="409" t="s">
        <v>1142</v>
      </c>
      <c r="K1418" s="409"/>
      <c r="L1418" s="411">
        <v>161.86333333333332</v>
      </c>
      <c r="M1418" s="411">
        <v>3</v>
      </c>
      <c r="N1418" s="412">
        <v>485.58999999999992</v>
      </c>
    </row>
    <row r="1419" spans="1:14" ht="14.4" customHeight="1" x14ac:dyDescent="0.3">
      <c r="A1419" s="407" t="s">
        <v>3188</v>
      </c>
      <c r="B1419" s="408" t="s">
        <v>3466</v>
      </c>
      <c r="C1419" s="409" t="s">
        <v>3189</v>
      </c>
      <c r="D1419" s="410" t="s">
        <v>3486</v>
      </c>
      <c r="E1419" s="409" t="s">
        <v>446</v>
      </c>
      <c r="F1419" s="410" t="s">
        <v>3502</v>
      </c>
      <c r="G1419" s="409" t="s">
        <v>447</v>
      </c>
      <c r="H1419" s="409" t="s">
        <v>1152</v>
      </c>
      <c r="I1419" s="409" t="s">
        <v>1153</v>
      </c>
      <c r="J1419" s="409" t="s">
        <v>764</v>
      </c>
      <c r="K1419" s="409" t="s">
        <v>1154</v>
      </c>
      <c r="L1419" s="411">
        <v>42.24</v>
      </c>
      <c r="M1419" s="411">
        <v>2</v>
      </c>
      <c r="N1419" s="412">
        <v>84.48</v>
      </c>
    </row>
    <row r="1420" spans="1:14" ht="14.4" customHeight="1" x14ac:dyDescent="0.3">
      <c r="A1420" s="407" t="s">
        <v>3188</v>
      </c>
      <c r="B1420" s="408" t="s">
        <v>3466</v>
      </c>
      <c r="C1420" s="409" t="s">
        <v>3189</v>
      </c>
      <c r="D1420" s="410" t="s">
        <v>3486</v>
      </c>
      <c r="E1420" s="409" t="s">
        <v>446</v>
      </c>
      <c r="F1420" s="410" t="s">
        <v>3502</v>
      </c>
      <c r="G1420" s="409" t="s">
        <v>447</v>
      </c>
      <c r="H1420" s="409" t="s">
        <v>2665</v>
      </c>
      <c r="I1420" s="409" t="s">
        <v>2666</v>
      </c>
      <c r="J1420" s="409" t="s">
        <v>2123</v>
      </c>
      <c r="K1420" s="409" t="s">
        <v>754</v>
      </c>
      <c r="L1420" s="411">
        <v>57.179999999999986</v>
      </c>
      <c r="M1420" s="411">
        <v>3</v>
      </c>
      <c r="N1420" s="412">
        <v>171.53999999999996</v>
      </c>
    </row>
    <row r="1421" spans="1:14" ht="14.4" customHeight="1" x14ac:dyDescent="0.3">
      <c r="A1421" s="407" t="s">
        <v>3188</v>
      </c>
      <c r="B1421" s="408" t="s">
        <v>3466</v>
      </c>
      <c r="C1421" s="409" t="s">
        <v>3189</v>
      </c>
      <c r="D1421" s="410" t="s">
        <v>3486</v>
      </c>
      <c r="E1421" s="409" t="s">
        <v>446</v>
      </c>
      <c r="F1421" s="410" t="s">
        <v>3502</v>
      </c>
      <c r="G1421" s="409" t="s">
        <v>447</v>
      </c>
      <c r="H1421" s="409" t="s">
        <v>1158</v>
      </c>
      <c r="I1421" s="409" t="s">
        <v>1159</v>
      </c>
      <c r="J1421" s="409" t="s">
        <v>1160</v>
      </c>
      <c r="K1421" s="409" t="s">
        <v>1161</v>
      </c>
      <c r="L1421" s="411">
        <v>65.88</v>
      </c>
      <c r="M1421" s="411">
        <v>2</v>
      </c>
      <c r="N1421" s="412">
        <v>131.76</v>
      </c>
    </row>
    <row r="1422" spans="1:14" ht="14.4" customHeight="1" x14ac:dyDescent="0.3">
      <c r="A1422" s="407" t="s">
        <v>3188</v>
      </c>
      <c r="B1422" s="408" t="s">
        <v>3466</v>
      </c>
      <c r="C1422" s="409" t="s">
        <v>3189</v>
      </c>
      <c r="D1422" s="410" t="s">
        <v>3486</v>
      </c>
      <c r="E1422" s="409" t="s">
        <v>446</v>
      </c>
      <c r="F1422" s="410" t="s">
        <v>3502</v>
      </c>
      <c r="G1422" s="409" t="s">
        <v>447</v>
      </c>
      <c r="H1422" s="409" t="s">
        <v>450</v>
      </c>
      <c r="I1422" s="409" t="s">
        <v>451</v>
      </c>
      <c r="J1422" s="409" t="s">
        <v>452</v>
      </c>
      <c r="K1422" s="409" t="s">
        <v>453</v>
      </c>
      <c r="L1422" s="411">
        <v>105.70970864695973</v>
      </c>
      <c r="M1422" s="411">
        <v>1</v>
      </c>
      <c r="N1422" s="412">
        <v>105.70970864695973</v>
      </c>
    </row>
    <row r="1423" spans="1:14" ht="14.4" customHeight="1" x14ac:dyDescent="0.3">
      <c r="A1423" s="407" t="s">
        <v>3188</v>
      </c>
      <c r="B1423" s="408" t="s">
        <v>3466</v>
      </c>
      <c r="C1423" s="409" t="s">
        <v>3189</v>
      </c>
      <c r="D1423" s="410" t="s">
        <v>3486</v>
      </c>
      <c r="E1423" s="409" t="s">
        <v>446</v>
      </c>
      <c r="F1423" s="410" t="s">
        <v>3502</v>
      </c>
      <c r="G1423" s="409" t="s">
        <v>447</v>
      </c>
      <c r="H1423" s="409" t="s">
        <v>1170</v>
      </c>
      <c r="I1423" s="409" t="s">
        <v>1171</v>
      </c>
      <c r="J1423" s="409" t="s">
        <v>1172</v>
      </c>
      <c r="K1423" s="409" t="s">
        <v>1173</v>
      </c>
      <c r="L1423" s="411">
        <v>1604.8582768400611</v>
      </c>
      <c r="M1423" s="411">
        <v>12</v>
      </c>
      <c r="N1423" s="412">
        <v>19258.299322080733</v>
      </c>
    </row>
    <row r="1424" spans="1:14" ht="14.4" customHeight="1" x14ac:dyDescent="0.3">
      <c r="A1424" s="407" t="s">
        <v>3188</v>
      </c>
      <c r="B1424" s="408" t="s">
        <v>3466</v>
      </c>
      <c r="C1424" s="409" t="s">
        <v>3189</v>
      </c>
      <c r="D1424" s="410" t="s">
        <v>3486</v>
      </c>
      <c r="E1424" s="409" t="s">
        <v>446</v>
      </c>
      <c r="F1424" s="410" t="s">
        <v>3502</v>
      </c>
      <c r="G1424" s="409" t="s">
        <v>447</v>
      </c>
      <c r="H1424" s="409" t="s">
        <v>3227</v>
      </c>
      <c r="I1424" s="409" t="s">
        <v>3228</v>
      </c>
      <c r="J1424" s="409" t="s">
        <v>3229</v>
      </c>
      <c r="K1424" s="409" t="s">
        <v>1310</v>
      </c>
      <c r="L1424" s="411">
        <v>126.03</v>
      </c>
      <c r="M1424" s="411">
        <v>2</v>
      </c>
      <c r="N1424" s="412">
        <v>252.06</v>
      </c>
    </row>
    <row r="1425" spans="1:14" ht="14.4" customHeight="1" x14ac:dyDescent="0.3">
      <c r="A1425" s="407" t="s">
        <v>3188</v>
      </c>
      <c r="B1425" s="408" t="s">
        <v>3466</v>
      </c>
      <c r="C1425" s="409" t="s">
        <v>3189</v>
      </c>
      <c r="D1425" s="410" t="s">
        <v>3486</v>
      </c>
      <c r="E1425" s="409" t="s">
        <v>446</v>
      </c>
      <c r="F1425" s="410" t="s">
        <v>3502</v>
      </c>
      <c r="G1425" s="409" t="s">
        <v>447</v>
      </c>
      <c r="H1425" s="409" t="s">
        <v>3230</v>
      </c>
      <c r="I1425" s="409" t="s">
        <v>3231</v>
      </c>
      <c r="J1425" s="409" t="s">
        <v>3232</v>
      </c>
      <c r="K1425" s="409" t="s">
        <v>3233</v>
      </c>
      <c r="L1425" s="411">
        <v>138.83919875290954</v>
      </c>
      <c r="M1425" s="411">
        <v>2</v>
      </c>
      <c r="N1425" s="412">
        <v>277.67839750581908</v>
      </c>
    </row>
    <row r="1426" spans="1:14" ht="14.4" customHeight="1" x14ac:dyDescent="0.3">
      <c r="A1426" s="407" t="s">
        <v>3188</v>
      </c>
      <c r="B1426" s="408" t="s">
        <v>3466</v>
      </c>
      <c r="C1426" s="409" t="s">
        <v>3189</v>
      </c>
      <c r="D1426" s="410" t="s">
        <v>3486</v>
      </c>
      <c r="E1426" s="409" t="s">
        <v>446</v>
      </c>
      <c r="F1426" s="410" t="s">
        <v>3502</v>
      </c>
      <c r="G1426" s="409" t="s">
        <v>447</v>
      </c>
      <c r="H1426" s="409" t="s">
        <v>1186</v>
      </c>
      <c r="I1426" s="409" t="s">
        <v>1187</v>
      </c>
      <c r="J1426" s="409" t="s">
        <v>819</v>
      </c>
      <c r="K1426" s="409" t="s">
        <v>1188</v>
      </c>
      <c r="L1426" s="411">
        <v>57.871328123051271</v>
      </c>
      <c r="M1426" s="411">
        <v>100</v>
      </c>
      <c r="N1426" s="412">
        <v>5787.1328123051271</v>
      </c>
    </row>
    <row r="1427" spans="1:14" ht="14.4" customHeight="1" x14ac:dyDescent="0.3">
      <c r="A1427" s="407" t="s">
        <v>3188</v>
      </c>
      <c r="B1427" s="408" t="s">
        <v>3466</v>
      </c>
      <c r="C1427" s="409" t="s">
        <v>3189</v>
      </c>
      <c r="D1427" s="410" t="s">
        <v>3486</v>
      </c>
      <c r="E1427" s="409" t="s">
        <v>446</v>
      </c>
      <c r="F1427" s="410" t="s">
        <v>3502</v>
      </c>
      <c r="G1427" s="409" t="s">
        <v>447</v>
      </c>
      <c r="H1427" s="409" t="s">
        <v>1192</v>
      </c>
      <c r="I1427" s="409" t="s">
        <v>1193</v>
      </c>
      <c r="J1427" s="409" t="s">
        <v>1194</v>
      </c>
      <c r="K1427" s="409" t="s">
        <v>1195</v>
      </c>
      <c r="L1427" s="411">
        <v>188.88000000000002</v>
      </c>
      <c r="M1427" s="411">
        <v>1</v>
      </c>
      <c r="N1427" s="412">
        <v>188.88000000000002</v>
      </c>
    </row>
    <row r="1428" spans="1:14" ht="14.4" customHeight="1" x14ac:dyDescent="0.3">
      <c r="A1428" s="407" t="s">
        <v>3188</v>
      </c>
      <c r="B1428" s="408" t="s">
        <v>3466</v>
      </c>
      <c r="C1428" s="409" t="s">
        <v>3189</v>
      </c>
      <c r="D1428" s="410" t="s">
        <v>3486</v>
      </c>
      <c r="E1428" s="409" t="s">
        <v>446</v>
      </c>
      <c r="F1428" s="410" t="s">
        <v>3502</v>
      </c>
      <c r="G1428" s="409" t="s">
        <v>447</v>
      </c>
      <c r="H1428" s="409" t="s">
        <v>1198</v>
      </c>
      <c r="I1428" s="409" t="s">
        <v>1199</v>
      </c>
      <c r="J1428" s="409" t="s">
        <v>1200</v>
      </c>
      <c r="K1428" s="409" t="s">
        <v>1201</v>
      </c>
      <c r="L1428" s="411">
        <v>592.20000000000005</v>
      </c>
      <c r="M1428" s="411">
        <v>1</v>
      </c>
      <c r="N1428" s="412">
        <v>592.20000000000005</v>
      </c>
    </row>
    <row r="1429" spans="1:14" ht="14.4" customHeight="1" x14ac:dyDescent="0.3">
      <c r="A1429" s="407" t="s">
        <v>3188</v>
      </c>
      <c r="B1429" s="408" t="s">
        <v>3466</v>
      </c>
      <c r="C1429" s="409" t="s">
        <v>3189</v>
      </c>
      <c r="D1429" s="410" t="s">
        <v>3486</v>
      </c>
      <c r="E1429" s="409" t="s">
        <v>446</v>
      </c>
      <c r="F1429" s="410" t="s">
        <v>3502</v>
      </c>
      <c r="G1429" s="409" t="s">
        <v>447</v>
      </c>
      <c r="H1429" s="409" t="s">
        <v>3234</v>
      </c>
      <c r="I1429" s="409" t="s">
        <v>3235</v>
      </c>
      <c r="J1429" s="409" t="s">
        <v>3236</v>
      </c>
      <c r="K1429" s="409" t="s">
        <v>3237</v>
      </c>
      <c r="L1429" s="411">
        <v>63.062008783510443</v>
      </c>
      <c r="M1429" s="411">
        <v>5</v>
      </c>
      <c r="N1429" s="412">
        <v>315.31004391755221</v>
      </c>
    </row>
    <row r="1430" spans="1:14" ht="14.4" customHeight="1" x14ac:dyDescent="0.3">
      <c r="A1430" s="407" t="s">
        <v>3188</v>
      </c>
      <c r="B1430" s="408" t="s">
        <v>3466</v>
      </c>
      <c r="C1430" s="409" t="s">
        <v>3189</v>
      </c>
      <c r="D1430" s="410" t="s">
        <v>3486</v>
      </c>
      <c r="E1430" s="409" t="s">
        <v>446</v>
      </c>
      <c r="F1430" s="410" t="s">
        <v>3502</v>
      </c>
      <c r="G1430" s="409" t="s">
        <v>447</v>
      </c>
      <c r="H1430" s="409" t="s">
        <v>1208</v>
      </c>
      <c r="I1430" s="409" t="s">
        <v>1209</v>
      </c>
      <c r="J1430" s="409" t="s">
        <v>1210</v>
      </c>
      <c r="K1430" s="409" t="s">
        <v>1211</v>
      </c>
      <c r="L1430" s="411">
        <v>68.94</v>
      </c>
      <c r="M1430" s="411">
        <v>6</v>
      </c>
      <c r="N1430" s="412">
        <v>413.64</v>
      </c>
    </row>
    <row r="1431" spans="1:14" ht="14.4" customHeight="1" x14ac:dyDescent="0.3">
      <c r="A1431" s="407" t="s">
        <v>3188</v>
      </c>
      <c r="B1431" s="408" t="s">
        <v>3466</v>
      </c>
      <c r="C1431" s="409" t="s">
        <v>3189</v>
      </c>
      <c r="D1431" s="410" t="s">
        <v>3486</v>
      </c>
      <c r="E1431" s="409" t="s">
        <v>446</v>
      </c>
      <c r="F1431" s="410" t="s">
        <v>3502</v>
      </c>
      <c r="G1431" s="409" t="s">
        <v>447</v>
      </c>
      <c r="H1431" s="409" t="s">
        <v>2487</v>
      </c>
      <c r="I1431" s="409" t="s">
        <v>2488</v>
      </c>
      <c r="J1431" s="409" t="s">
        <v>2489</v>
      </c>
      <c r="K1431" s="409" t="s">
        <v>2490</v>
      </c>
      <c r="L1431" s="411">
        <v>52.170003268845633</v>
      </c>
      <c r="M1431" s="411">
        <v>23</v>
      </c>
      <c r="N1431" s="412">
        <v>1199.9100751834496</v>
      </c>
    </row>
    <row r="1432" spans="1:14" ht="14.4" customHeight="1" x14ac:dyDescent="0.3">
      <c r="A1432" s="407" t="s">
        <v>3188</v>
      </c>
      <c r="B1432" s="408" t="s">
        <v>3466</v>
      </c>
      <c r="C1432" s="409" t="s">
        <v>3189</v>
      </c>
      <c r="D1432" s="410" t="s">
        <v>3486</v>
      </c>
      <c r="E1432" s="409" t="s">
        <v>446</v>
      </c>
      <c r="F1432" s="410" t="s">
        <v>3502</v>
      </c>
      <c r="G1432" s="409" t="s">
        <v>447</v>
      </c>
      <c r="H1432" s="409" t="s">
        <v>1244</v>
      </c>
      <c r="I1432" s="409" t="s">
        <v>1245</v>
      </c>
      <c r="J1432" s="409" t="s">
        <v>487</v>
      </c>
      <c r="K1432" s="409" t="s">
        <v>1246</v>
      </c>
      <c r="L1432" s="411">
        <v>61.036392757788676</v>
      </c>
      <c r="M1432" s="411">
        <v>140</v>
      </c>
      <c r="N1432" s="412">
        <v>8545.0949860904147</v>
      </c>
    </row>
    <row r="1433" spans="1:14" ht="14.4" customHeight="1" x14ac:dyDescent="0.3">
      <c r="A1433" s="407" t="s">
        <v>3188</v>
      </c>
      <c r="B1433" s="408" t="s">
        <v>3466</v>
      </c>
      <c r="C1433" s="409" t="s">
        <v>3189</v>
      </c>
      <c r="D1433" s="410" t="s">
        <v>3486</v>
      </c>
      <c r="E1433" s="409" t="s">
        <v>446</v>
      </c>
      <c r="F1433" s="410" t="s">
        <v>3502</v>
      </c>
      <c r="G1433" s="409" t="s">
        <v>447</v>
      </c>
      <c r="H1433" s="409" t="s">
        <v>1247</v>
      </c>
      <c r="I1433" s="409" t="s">
        <v>1248</v>
      </c>
      <c r="J1433" s="409" t="s">
        <v>788</v>
      </c>
      <c r="K1433" s="409" t="s">
        <v>1249</v>
      </c>
      <c r="L1433" s="411">
        <v>142.94866938907236</v>
      </c>
      <c r="M1433" s="411">
        <v>23</v>
      </c>
      <c r="N1433" s="412">
        <v>3287.8193959486644</v>
      </c>
    </row>
    <row r="1434" spans="1:14" ht="14.4" customHeight="1" x14ac:dyDescent="0.3">
      <c r="A1434" s="407" t="s">
        <v>3188</v>
      </c>
      <c r="B1434" s="408" t="s">
        <v>3466</v>
      </c>
      <c r="C1434" s="409" t="s">
        <v>3189</v>
      </c>
      <c r="D1434" s="410" t="s">
        <v>3486</v>
      </c>
      <c r="E1434" s="409" t="s">
        <v>446</v>
      </c>
      <c r="F1434" s="410" t="s">
        <v>3502</v>
      </c>
      <c r="G1434" s="409" t="s">
        <v>447</v>
      </c>
      <c r="H1434" s="409" t="s">
        <v>1250</v>
      </c>
      <c r="I1434" s="409" t="s">
        <v>1251</v>
      </c>
      <c r="J1434" s="409" t="s">
        <v>1252</v>
      </c>
      <c r="K1434" s="409" t="s">
        <v>1253</v>
      </c>
      <c r="L1434" s="411">
        <v>297.52493378371651</v>
      </c>
      <c r="M1434" s="411">
        <v>4</v>
      </c>
      <c r="N1434" s="412">
        <v>1190.099735134866</v>
      </c>
    </row>
    <row r="1435" spans="1:14" ht="14.4" customHeight="1" x14ac:dyDescent="0.3">
      <c r="A1435" s="407" t="s">
        <v>3188</v>
      </c>
      <c r="B1435" s="408" t="s">
        <v>3466</v>
      </c>
      <c r="C1435" s="409" t="s">
        <v>3189</v>
      </c>
      <c r="D1435" s="410" t="s">
        <v>3486</v>
      </c>
      <c r="E1435" s="409" t="s">
        <v>446</v>
      </c>
      <c r="F1435" s="410" t="s">
        <v>3502</v>
      </c>
      <c r="G1435" s="409" t="s">
        <v>447</v>
      </c>
      <c r="H1435" s="409" t="s">
        <v>2703</v>
      </c>
      <c r="I1435" s="409" t="s">
        <v>2703</v>
      </c>
      <c r="J1435" s="409" t="s">
        <v>2704</v>
      </c>
      <c r="K1435" s="409" t="s">
        <v>734</v>
      </c>
      <c r="L1435" s="411">
        <v>288.52999999999997</v>
      </c>
      <c r="M1435" s="411">
        <v>1</v>
      </c>
      <c r="N1435" s="412">
        <v>288.52999999999997</v>
      </c>
    </row>
    <row r="1436" spans="1:14" ht="14.4" customHeight="1" x14ac:dyDescent="0.3">
      <c r="A1436" s="407" t="s">
        <v>3188</v>
      </c>
      <c r="B1436" s="408" t="s">
        <v>3466</v>
      </c>
      <c r="C1436" s="409" t="s">
        <v>3189</v>
      </c>
      <c r="D1436" s="410" t="s">
        <v>3486</v>
      </c>
      <c r="E1436" s="409" t="s">
        <v>446</v>
      </c>
      <c r="F1436" s="410" t="s">
        <v>3502</v>
      </c>
      <c r="G1436" s="409" t="s">
        <v>447</v>
      </c>
      <c r="H1436" s="409" t="s">
        <v>1258</v>
      </c>
      <c r="I1436" s="409" t="s">
        <v>1258</v>
      </c>
      <c r="J1436" s="409" t="s">
        <v>1259</v>
      </c>
      <c r="K1436" s="409" t="s">
        <v>1260</v>
      </c>
      <c r="L1436" s="411">
        <v>255.34888677599633</v>
      </c>
      <c r="M1436" s="411">
        <v>1</v>
      </c>
      <c r="N1436" s="412">
        <v>255.34888677599633</v>
      </c>
    </row>
    <row r="1437" spans="1:14" ht="14.4" customHeight="1" x14ac:dyDescent="0.3">
      <c r="A1437" s="407" t="s">
        <v>3188</v>
      </c>
      <c r="B1437" s="408" t="s">
        <v>3466</v>
      </c>
      <c r="C1437" s="409" t="s">
        <v>3189</v>
      </c>
      <c r="D1437" s="410" t="s">
        <v>3486</v>
      </c>
      <c r="E1437" s="409" t="s">
        <v>446</v>
      </c>
      <c r="F1437" s="410" t="s">
        <v>3502</v>
      </c>
      <c r="G1437" s="409" t="s">
        <v>447</v>
      </c>
      <c r="H1437" s="409" t="s">
        <v>1261</v>
      </c>
      <c r="I1437" s="409" t="s">
        <v>1262</v>
      </c>
      <c r="J1437" s="409" t="s">
        <v>1263</v>
      </c>
      <c r="K1437" s="409" t="s">
        <v>754</v>
      </c>
      <c r="L1437" s="411">
        <v>71.127668386776364</v>
      </c>
      <c r="M1437" s="411">
        <v>1</v>
      </c>
      <c r="N1437" s="412">
        <v>71.127668386776364</v>
      </c>
    </row>
    <row r="1438" spans="1:14" ht="14.4" customHeight="1" x14ac:dyDescent="0.3">
      <c r="A1438" s="407" t="s">
        <v>3188</v>
      </c>
      <c r="B1438" s="408" t="s">
        <v>3466</v>
      </c>
      <c r="C1438" s="409" t="s">
        <v>3189</v>
      </c>
      <c r="D1438" s="410" t="s">
        <v>3486</v>
      </c>
      <c r="E1438" s="409" t="s">
        <v>446</v>
      </c>
      <c r="F1438" s="410" t="s">
        <v>3502</v>
      </c>
      <c r="G1438" s="409" t="s">
        <v>447</v>
      </c>
      <c r="H1438" s="409" t="s">
        <v>1275</v>
      </c>
      <c r="I1438" s="409" t="s">
        <v>1275</v>
      </c>
      <c r="J1438" s="409" t="s">
        <v>1276</v>
      </c>
      <c r="K1438" s="409" t="s">
        <v>854</v>
      </c>
      <c r="L1438" s="411">
        <v>53.979759024868116</v>
      </c>
      <c r="M1438" s="411">
        <v>15</v>
      </c>
      <c r="N1438" s="412">
        <v>809.69638537302171</v>
      </c>
    </row>
    <row r="1439" spans="1:14" ht="14.4" customHeight="1" x14ac:dyDescent="0.3">
      <c r="A1439" s="407" t="s">
        <v>3188</v>
      </c>
      <c r="B1439" s="408" t="s">
        <v>3466</v>
      </c>
      <c r="C1439" s="409" t="s">
        <v>3189</v>
      </c>
      <c r="D1439" s="410" t="s">
        <v>3486</v>
      </c>
      <c r="E1439" s="409" t="s">
        <v>446</v>
      </c>
      <c r="F1439" s="410" t="s">
        <v>3502</v>
      </c>
      <c r="G1439" s="409" t="s">
        <v>447</v>
      </c>
      <c r="H1439" s="409" t="s">
        <v>2095</v>
      </c>
      <c r="I1439" s="409" t="s">
        <v>2096</v>
      </c>
      <c r="J1439" s="409" t="s">
        <v>2097</v>
      </c>
      <c r="K1439" s="409" t="s">
        <v>2098</v>
      </c>
      <c r="L1439" s="411">
        <v>1335.1383235013484</v>
      </c>
      <c r="M1439" s="411">
        <v>1</v>
      </c>
      <c r="N1439" s="412">
        <v>1335.1383235013484</v>
      </c>
    </row>
    <row r="1440" spans="1:14" ht="14.4" customHeight="1" x14ac:dyDescent="0.3">
      <c r="A1440" s="407" t="s">
        <v>3188</v>
      </c>
      <c r="B1440" s="408" t="s">
        <v>3466</v>
      </c>
      <c r="C1440" s="409" t="s">
        <v>3189</v>
      </c>
      <c r="D1440" s="410" t="s">
        <v>3486</v>
      </c>
      <c r="E1440" s="409" t="s">
        <v>446</v>
      </c>
      <c r="F1440" s="410" t="s">
        <v>3502</v>
      </c>
      <c r="G1440" s="409" t="s">
        <v>447</v>
      </c>
      <c r="H1440" s="409" t="s">
        <v>2713</v>
      </c>
      <c r="I1440" s="409" t="s">
        <v>2714</v>
      </c>
      <c r="J1440" s="409" t="s">
        <v>2715</v>
      </c>
      <c r="K1440" s="409" t="s">
        <v>2716</v>
      </c>
      <c r="L1440" s="411">
        <v>277.19932129218734</v>
      </c>
      <c r="M1440" s="411">
        <v>2</v>
      </c>
      <c r="N1440" s="412">
        <v>554.39864258437467</v>
      </c>
    </row>
    <row r="1441" spans="1:14" ht="14.4" customHeight="1" x14ac:dyDescent="0.3">
      <c r="A1441" s="407" t="s">
        <v>3188</v>
      </c>
      <c r="B1441" s="408" t="s">
        <v>3466</v>
      </c>
      <c r="C1441" s="409" t="s">
        <v>3189</v>
      </c>
      <c r="D1441" s="410" t="s">
        <v>3486</v>
      </c>
      <c r="E1441" s="409" t="s">
        <v>446</v>
      </c>
      <c r="F1441" s="410" t="s">
        <v>3502</v>
      </c>
      <c r="G1441" s="409" t="s">
        <v>447</v>
      </c>
      <c r="H1441" s="409" t="s">
        <v>3238</v>
      </c>
      <c r="I1441" s="409" t="s">
        <v>134</v>
      </c>
      <c r="J1441" s="409" t="s">
        <v>3239</v>
      </c>
      <c r="K1441" s="409"/>
      <c r="L1441" s="411">
        <v>91.054550828456669</v>
      </c>
      <c r="M1441" s="411">
        <v>1</v>
      </c>
      <c r="N1441" s="412">
        <v>91.054550828456669</v>
      </c>
    </row>
    <row r="1442" spans="1:14" ht="14.4" customHeight="1" x14ac:dyDescent="0.3">
      <c r="A1442" s="407" t="s">
        <v>3188</v>
      </c>
      <c r="B1442" s="408" t="s">
        <v>3466</v>
      </c>
      <c r="C1442" s="409" t="s">
        <v>3189</v>
      </c>
      <c r="D1442" s="410" t="s">
        <v>3486</v>
      </c>
      <c r="E1442" s="409" t="s">
        <v>446</v>
      </c>
      <c r="F1442" s="410" t="s">
        <v>3502</v>
      </c>
      <c r="G1442" s="409" t="s">
        <v>447</v>
      </c>
      <c r="H1442" s="409" t="s">
        <v>2497</v>
      </c>
      <c r="I1442" s="409" t="s">
        <v>2498</v>
      </c>
      <c r="J1442" s="409" t="s">
        <v>2499</v>
      </c>
      <c r="K1442" s="409" t="s">
        <v>2500</v>
      </c>
      <c r="L1442" s="411">
        <v>186.41200000000003</v>
      </c>
      <c r="M1442" s="411">
        <v>5</v>
      </c>
      <c r="N1442" s="412">
        <v>932.06000000000017</v>
      </c>
    </row>
    <row r="1443" spans="1:14" ht="14.4" customHeight="1" x14ac:dyDescent="0.3">
      <c r="A1443" s="407" t="s">
        <v>3188</v>
      </c>
      <c r="B1443" s="408" t="s">
        <v>3466</v>
      </c>
      <c r="C1443" s="409" t="s">
        <v>3189</v>
      </c>
      <c r="D1443" s="410" t="s">
        <v>3486</v>
      </c>
      <c r="E1443" s="409" t="s">
        <v>446</v>
      </c>
      <c r="F1443" s="410" t="s">
        <v>3502</v>
      </c>
      <c r="G1443" s="409" t="s">
        <v>447</v>
      </c>
      <c r="H1443" s="409" t="s">
        <v>1293</v>
      </c>
      <c r="I1443" s="409" t="s">
        <v>1294</v>
      </c>
      <c r="J1443" s="409" t="s">
        <v>1295</v>
      </c>
      <c r="K1443" s="409" t="s">
        <v>1296</v>
      </c>
      <c r="L1443" s="411">
        <v>98.45</v>
      </c>
      <c r="M1443" s="411">
        <v>3</v>
      </c>
      <c r="N1443" s="412">
        <v>295.35000000000002</v>
      </c>
    </row>
    <row r="1444" spans="1:14" ht="14.4" customHeight="1" x14ac:dyDescent="0.3">
      <c r="A1444" s="407" t="s">
        <v>3188</v>
      </c>
      <c r="B1444" s="408" t="s">
        <v>3466</v>
      </c>
      <c r="C1444" s="409" t="s">
        <v>3189</v>
      </c>
      <c r="D1444" s="410" t="s">
        <v>3486</v>
      </c>
      <c r="E1444" s="409" t="s">
        <v>446</v>
      </c>
      <c r="F1444" s="410" t="s">
        <v>3502</v>
      </c>
      <c r="G1444" s="409" t="s">
        <v>447</v>
      </c>
      <c r="H1444" s="409" t="s">
        <v>3240</v>
      </c>
      <c r="I1444" s="409" t="s">
        <v>3241</v>
      </c>
      <c r="J1444" s="409" t="s">
        <v>3242</v>
      </c>
      <c r="K1444" s="409" t="s">
        <v>3243</v>
      </c>
      <c r="L1444" s="411">
        <v>52.129999999999995</v>
      </c>
      <c r="M1444" s="411">
        <v>3</v>
      </c>
      <c r="N1444" s="412">
        <v>156.38999999999999</v>
      </c>
    </row>
    <row r="1445" spans="1:14" ht="14.4" customHeight="1" x14ac:dyDescent="0.3">
      <c r="A1445" s="407" t="s">
        <v>3188</v>
      </c>
      <c r="B1445" s="408" t="s">
        <v>3466</v>
      </c>
      <c r="C1445" s="409" t="s">
        <v>3189</v>
      </c>
      <c r="D1445" s="410" t="s">
        <v>3486</v>
      </c>
      <c r="E1445" s="409" t="s">
        <v>446</v>
      </c>
      <c r="F1445" s="410" t="s">
        <v>3502</v>
      </c>
      <c r="G1445" s="409" t="s">
        <v>447</v>
      </c>
      <c r="H1445" s="409" t="s">
        <v>2121</v>
      </c>
      <c r="I1445" s="409" t="s">
        <v>2122</v>
      </c>
      <c r="J1445" s="409" t="s">
        <v>2123</v>
      </c>
      <c r="K1445" s="409" t="s">
        <v>2124</v>
      </c>
      <c r="L1445" s="411">
        <v>56.749430257227822</v>
      </c>
      <c r="M1445" s="411">
        <v>3</v>
      </c>
      <c r="N1445" s="412">
        <v>170.24829077168346</v>
      </c>
    </row>
    <row r="1446" spans="1:14" ht="14.4" customHeight="1" x14ac:dyDescent="0.3">
      <c r="A1446" s="407" t="s">
        <v>3188</v>
      </c>
      <c r="B1446" s="408" t="s">
        <v>3466</v>
      </c>
      <c r="C1446" s="409" t="s">
        <v>3189</v>
      </c>
      <c r="D1446" s="410" t="s">
        <v>3486</v>
      </c>
      <c r="E1446" s="409" t="s">
        <v>446</v>
      </c>
      <c r="F1446" s="410" t="s">
        <v>3502</v>
      </c>
      <c r="G1446" s="409" t="s">
        <v>447</v>
      </c>
      <c r="H1446" s="409" t="s">
        <v>518</v>
      </c>
      <c r="I1446" s="409" t="s">
        <v>519</v>
      </c>
      <c r="J1446" s="409" t="s">
        <v>520</v>
      </c>
      <c r="K1446" s="409" t="s">
        <v>521</v>
      </c>
      <c r="L1446" s="411">
        <v>104.07000000000001</v>
      </c>
      <c r="M1446" s="411">
        <v>3</v>
      </c>
      <c r="N1446" s="412">
        <v>312.21000000000004</v>
      </c>
    </row>
    <row r="1447" spans="1:14" ht="14.4" customHeight="1" x14ac:dyDescent="0.3">
      <c r="A1447" s="407" t="s">
        <v>3188</v>
      </c>
      <c r="B1447" s="408" t="s">
        <v>3466</v>
      </c>
      <c r="C1447" s="409" t="s">
        <v>3189</v>
      </c>
      <c r="D1447" s="410" t="s">
        <v>3486</v>
      </c>
      <c r="E1447" s="409" t="s">
        <v>446</v>
      </c>
      <c r="F1447" s="410" t="s">
        <v>3502</v>
      </c>
      <c r="G1447" s="409" t="s">
        <v>447</v>
      </c>
      <c r="H1447" s="409" t="s">
        <v>2125</v>
      </c>
      <c r="I1447" s="409" t="s">
        <v>2126</v>
      </c>
      <c r="J1447" s="409" t="s">
        <v>2127</v>
      </c>
      <c r="K1447" s="409" t="s">
        <v>1631</v>
      </c>
      <c r="L1447" s="411">
        <v>320.96333333333331</v>
      </c>
      <c r="M1447" s="411">
        <v>3</v>
      </c>
      <c r="N1447" s="412">
        <v>962.88999999999987</v>
      </c>
    </row>
    <row r="1448" spans="1:14" ht="14.4" customHeight="1" x14ac:dyDescent="0.3">
      <c r="A1448" s="407" t="s">
        <v>3188</v>
      </c>
      <c r="B1448" s="408" t="s">
        <v>3466</v>
      </c>
      <c r="C1448" s="409" t="s">
        <v>3189</v>
      </c>
      <c r="D1448" s="410" t="s">
        <v>3486</v>
      </c>
      <c r="E1448" s="409" t="s">
        <v>446</v>
      </c>
      <c r="F1448" s="410" t="s">
        <v>3502</v>
      </c>
      <c r="G1448" s="409" t="s">
        <v>447</v>
      </c>
      <c r="H1448" s="409" t="s">
        <v>2733</v>
      </c>
      <c r="I1448" s="409" t="s">
        <v>2734</v>
      </c>
      <c r="J1448" s="409" t="s">
        <v>2735</v>
      </c>
      <c r="K1448" s="409" t="s">
        <v>1419</v>
      </c>
      <c r="L1448" s="411">
        <v>47.824545454545472</v>
      </c>
      <c r="M1448" s="411">
        <v>11</v>
      </c>
      <c r="N1448" s="412">
        <v>526.07000000000016</v>
      </c>
    </row>
    <row r="1449" spans="1:14" ht="14.4" customHeight="1" x14ac:dyDescent="0.3">
      <c r="A1449" s="407" t="s">
        <v>3188</v>
      </c>
      <c r="B1449" s="408" t="s">
        <v>3466</v>
      </c>
      <c r="C1449" s="409" t="s">
        <v>3189</v>
      </c>
      <c r="D1449" s="410" t="s">
        <v>3486</v>
      </c>
      <c r="E1449" s="409" t="s">
        <v>446</v>
      </c>
      <c r="F1449" s="410" t="s">
        <v>3502</v>
      </c>
      <c r="G1449" s="409" t="s">
        <v>447</v>
      </c>
      <c r="H1449" s="409" t="s">
        <v>2136</v>
      </c>
      <c r="I1449" s="409" t="s">
        <v>2137</v>
      </c>
      <c r="J1449" s="409" t="s">
        <v>2138</v>
      </c>
      <c r="K1449" s="409" t="s">
        <v>2139</v>
      </c>
      <c r="L1449" s="411">
        <v>54.462814871142136</v>
      </c>
      <c r="M1449" s="411">
        <v>135</v>
      </c>
      <c r="N1449" s="412">
        <v>7352.4800076041884</v>
      </c>
    </row>
    <row r="1450" spans="1:14" ht="14.4" customHeight="1" x14ac:dyDescent="0.3">
      <c r="A1450" s="407" t="s">
        <v>3188</v>
      </c>
      <c r="B1450" s="408" t="s">
        <v>3466</v>
      </c>
      <c r="C1450" s="409" t="s">
        <v>3189</v>
      </c>
      <c r="D1450" s="410" t="s">
        <v>3486</v>
      </c>
      <c r="E1450" s="409" t="s">
        <v>446</v>
      </c>
      <c r="F1450" s="410" t="s">
        <v>3502</v>
      </c>
      <c r="G1450" s="409" t="s">
        <v>447</v>
      </c>
      <c r="H1450" s="409" t="s">
        <v>2140</v>
      </c>
      <c r="I1450" s="409" t="s">
        <v>2141</v>
      </c>
      <c r="J1450" s="409" t="s">
        <v>2142</v>
      </c>
      <c r="K1450" s="409" t="s">
        <v>2143</v>
      </c>
      <c r="L1450" s="411">
        <v>107.33625000000001</v>
      </c>
      <c r="M1450" s="411">
        <v>96</v>
      </c>
      <c r="N1450" s="412">
        <v>10304.280000000001</v>
      </c>
    </row>
    <row r="1451" spans="1:14" ht="14.4" customHeight="1" x14ac:dyDescent="0.3">
      <c r="A1451" s="407" t="s">
        <v>3188</v>
      </c>
      <c r="B1451" s="408" t="s">
        <v>3466</v>
      </c>
      <c r="C1451" s="409" t="s">
        <v>3189</v>
      </c>
      <c r="D1451" s="410" t="s">
        <v>3486</v>
      </c>
      <c r="E1451" s="409" t="s">
        <v>446</v>
      </c>
      <c r="F1451" s="410" t="s">
        <v>3502</v>
      </c>
      <c r="G1451" s="409" t="s">
        <v>447</v>
      </c>
      <c r="H1451" s="409" t="s">
        <v>2747</v>
      </c>
      <c r="I1451" s="409" t="s">
        <v>134</v>
      </c>
      <c r="J1451" s="409" t="s">
        <v>2748</v>
      </c>
      <c r="K1451" s="409"/>
      <c r="L1451" s="411">
        <v>147.49895668503669</v>
      </c>
      <c r="M1451" s="411">
        <v>2</v>
      </c>
      <c r="N1451" s="412">
        <v>294.99791337007338</v>
      </c>
    </row>
    <row r="1452" spans="1:14" ht="14.4" customHeight="1" x14ac:dyDescent="0.3">
      <c r="A1452" s="407" t="s">
        <v>3188</v>
      </c>
      <c r="B1452" s="408" t="s">
        <v>3466</v>
      </c>
      <c r="C1452" s="409" t="s">
        <v>3189</v>
      </c>
      <c r="D1452" s="410" t="s">
        <v>3486</v>
      </c>
      <c r="E1452" s="409" t="s">
        <v>446</v>
      </c>
      <c r="F1452" s="410" t="s">
        <v>3502</v>
      </c>
      <c r="G1452" s="409" t="s">
        <v>447</v>
      </c>
      <c r="H1452" s="409" t="s">
        <v>3244</v>
      </c>
      <c r="I1452" s="409" t="s">
        <v>3245</v>
      </c>
      <c r="J1452" s="409" t="s">
        <v>2150</v>
      </c>
      <c r="K1452" s="409" t="s">
        <v>3246</v>
      </c>
      <c r="L1452" s="411">
        <v>178.94000000000003</v>
      </c>
      <c r="M1452" s="411">
        <v>2</v>
      </c>
      <c r="N1452" s="412">
        <v>357.88000000000005</v>
      </c>
    </row>
    <row r="1453" spans="1:14" ht="14.4" customHeight="1" x14ac:dyDescent="0.3">
      <c r="A1453" s="407" t="s">
        <v>3188</v>
      </c>
      <c r="B1453" s="408" t="s">
        <v>3466</v>
      </c>
      <c r="C1453" s="409" t="s">
        <v>3189</v>
      </c>
      <c r="D1453" s="410" t="s">
        <v>3486</v>
      </c>
      <c r="E1453" s="409" t="s">
        <v>446</v>
      </c>
      <c r="F1453" s="410" t="s">
        <v>3502</v>
      </c>
      <c r="G1453" s="409" t="s">
        <v>447</v>
      </c>
      <c r="H1453" s="409" t="s">
        <v>2148</v>
      </c>
      <c r="I1453" s="409" t="s">
        <v>2149</v>
      </c>
      <c r="J1453" s="409" t="s">
        <v>2150</v>
      </c>
      <c r="K1453" s="409" t="s">
        <v>2151</v>
      </c>
      <c r="L1453" s="411">
        <v>364.67862985735763</v>
      </c>
      <c r="M1453" s="411">
        <v>3</v>
      </c>
      <c r="N1453" s="412">
        <v>1094.0358895720728</v>
      </c>
    </row>
    <row r="1454" spans="1:14" ht="14.4" customHeight="1" x14ac:dyDescent="0.3">
      <c r="A1454" s="407" t="s">
        <v>3188</v>
      </c>
      <c r="B1454" s="408" t="s">
        <v>3466</v>
      </c>
      <c r="C1454" s="409" t="s">
        <v>3189</v>
      </c>
      <c r="D1454" s="410" t="s">
        <v>3486</v>
      </c>
      <c r="E1454" s="409" t="s">
        <v>446</v>
      </c>
      <c r="F1454" s="410" t="s">
        <v>3502</v>
      </c>
      <c r="G1454" s="409" t="s">
        <v>447</v>
      </c>
      <c r="H1454" s="409" t="s">
        <v>1336</v>
      </c>
      <c r="I1454" s="409" t="s">
        <v>1337</v>
      </c>
      <c r="J1454" s="409" t="s">
        <v>1338</v>
      </c>
      <c r="K1454" s="409" t="s">
        <v>1339</v>
      </c>
      <c r="L1454" s="411">
        <v>387.90000000000003</v>
      </c>
      <c r="M1454" s="411">
        <v>3</v>
      </c>
      <c r="N1454" s="412">
        <v>1163.7</v>
      </c>
    </row>
    <row r="1455" spans="1:14" ht="14.4" customHeight="1" x14ac:dyDescent="0.3">
      <c r="A1455" s="407" t="s">
        <v>3188</v>
      </c>
      <c r="B1455" s="408" t="s">
        <v>3466</v>
      </c>
      <c r="C1455" s="409" t="s">
        <v>3189</v>
      </c>
      <c r="D1455" s="410" t="s">
        <v>3486</v>
      </c>
      <c r="E1455" s="409" t="s">
        <v>446</v>
      </c>
      <c r="F1455" s="410" t="s">
        <v>3502</v>
      </c>
      <c r="G1455" s="409" t="s">
        <v>447</v>
      </c>
      <c r="H1455" s="409" t="s">
        <v>3247</v>
      </c>
      <c r="I1455" s="409" t="s">
        <v>3248</v>
      </c>
      <c r="J1455" s="409" t="s">
        <v>3195</v>
      </c>
      <c r="K1455" s="409" t="s">
        <v>3249</v>
      </c>
      <c r="L1455" s="411">
        <v>37.819793285663522</v>
      </c>
      <c r="M1455" s="411">
        <v>12</v>
      </c>
      <c r="N1455" s="412">
        <v>453.83751942796226</v>
      </c>
    </row>
    <row r="1456" spans="1:14" ht="14.4" customHeight="1" x14ac:dyDescent="0.3">
      <c r="A1456" s="407" t="s">
        <v>3188</v>
      </c>
      <c r="B1456" s="408" t="s">
        <v>3466</v>
      </c>
      <c r="C1456" s="409" t="s">
        <v>3189</v>
      </c>
      <c r="D1456" s="410" t="s">
        <v>3486</v>
      </c>
      <c r="E1456" s="409" t="s">
        <v>446</v>
      </c>
      <c r="F1456" s="410" t="s">
        <v>3502</v>
      </c>
      <c r="G1456" s="409" t="s">
        <v>447</v>
      </c>
      <c r="H1456" s="409" t="s">
        <v>3250</v>
      </c>
      <c r="I1456" s="409" t="s">
        <v>3251</v>
      </c>
      <c r="J1456" s="409" t="s">
        <v>3252</v>
      </c>
      <c r="K1456" s="409" t="s">
        <v>3253</v>
      </c>
      <c r="L1456" s="411">
        <v>88.829999999999984</v>
      </c>
      <c r="M1456" s="411">
        <v>30</v>
      </c>
      <c r="N1456" s="412">
        <v>2664.8999999999996</v>
      </c>
    </row>
    <row r="1457" spans="1:14" ht="14.4" customHeight="1" x14ac:dyDescent="0.3">
      <c r="A1457" s="407" t="s">
        <v>3188</v>
      </c>
      <c r="B1457" s="408" t="s">
        <v>3466</v>
      </c>
      <c r="C1457" s="409" t="s">
        <v>3189</v>
      </c>
      <c r="D1457" s="410" t="s">
        <v>3486</v>
      </c>
      <c r="E1457" s="409" t="s">
        <v>446</v>
      </c>
      <c r="F1457" s="410" t="s">
        <v>3502</v>
      </c>
      <c r="G1457" s="409" t="s">
        <v>447</v>
      </c>
      <c r="H1457" s="409" t="s">
        <v>3254</v>
      </c>
      <c r="I1457" s="409" t="s">
        <v>134</v>
      </c>
      <c r="J1457" s="409" t="s">
        <v>3255</v>
      </c>
      <c r="K1457" s="409"/>
      <c r="L1457" s="411">
        <v>129.90379083204914</v>
      </c>
      <c r="M1457" s="411">
        <v>30</v>
      </c>
      <c r="N1457" s="412">
        <v>3897.113724961474</v>
      </c>
    </row>
    <row r="1458" spans="1:14" ht="14.4" customHeight="1" x14ac:dyDescent="0.3">
      <c r="A1458" s="407" t="s">
        <v>3188</v>
      </c>
      <c r="B1458" s="408" t="s">
        <v>3466</v>
      </c>
      <c r="C1458" s="409" t="s">
        <v>3189</v>
      </c>
      <c r="D1458" s="410" t="s">
        <v>3486</v>
      </c>
      <c r="E1458" s="409" t="s">
        <v>446</v>
      </c>
      <c r="F1458" s="410" t="s">
        <v>3502</v>
      </c>
      <c r="G1458" s="409" t="s">
        <v>447</v>
      </c>
      <c r="H1458" s="409" t="s">
        <v>2834</v>
      </c>
      <c r="I1458" s="409" t="s">
        <v>2835</v>
      </c>
      <c r="J1458" s="409" t="s">
        <v>2836</v>
      </c>
      <c r="K1458" s="409" t="s">
        <v>2837</v>
      </c>
      <c r="L1458" s="411">
        <v>151.00815511469915</v>
      </c>
      <c r="M1458" s="411">
        <v>1</v>
      </c>
      <c r="N1458" s="412">
        <v>151.00815511469915</v>
      </c>
    </row>
    <row r="1459" spans="1:14" ht="14.4" customHeight="1" x14ac:dyDescent="0.3">
      <c r="A1459" s="407" t="s">
        <v>3188</v>
      </c>
      <c r="B1459" s="408" t="s">
        <v>3466</v>
      </c>
      <c r="C1459" s="409" t="s">
        <v>3189</v>
      </c>
      <c r="D1459" s="410" t="s">
        <v>3486</v>
      </c>
      <c r="E1459" s="409" t="s">
        <v>446</v>
      </c>
      <c r="F1459" s="410" t="s">
        <v>3502</v>
      </c>
      <c r="G1459" s="409" t="s">
        <v>447</v>
      </c>
      <c r="H1459" s="409" t="s">
        <v>1378</v>
      </c>
      <c r="I1459" s="409" t="s">
        <v>1379</v>
      </c>
      <c r="J1459" s="409" t="s">
        <v>1380</v>
      </c>
      <c r="K1459" s="409" t="s">
        <v>1381</v>
      </c>
      <c r="L1459" s="411">
        <v>327.84698996792935</v>
      </c>
      <c r="M1459" s="411">
        <v>11</v>
      </c>
      <c r="N1459" s="412">
        <v>3606.3168896472225</v>
      </c>
    </row>
    <row r="1460" spans="1:14" ht="14.4" customHeight="1" x14ac:dyDescent="0.3">
      <c r="A1460" s="407" t="s">
        <v>3188</v>
      </c>
      <c r="B1460" s="408" t="s">
        <v>3466</v>
      </c>
      <c r="C1460" s="409" t="s">
        <v>3189</v>
      </c>
      <c r="D1460" s="410" t="s">
        <v>3486</v>
      </c>
      <c r="E1460" s="409" t="s">
        <v>446</v>
      </c>
      <c r="F1460" s="410" t="s">
        <v>3502</v>
      </c>
      <c r="G1460" s="409" t="s">
        <v>447</v>
      </c>
      <c r="H1460" s="409" t="s">
        <v>2844</v>
      </c>
      <c r="I1460" s="409" t="s">
        <v>134</v>
      </c>
      <c r="J1460" s="409" t="s">
        <v>2845</v>
      </c>
      <c r="K1460" s="409"/>
      <c r="L1460" s="411">
        <v>51.925561446668119</v>
      </c>
      <c r="M1460" s="411">
        <v>11</v>
      </c>
      <c r="N1460" s="412">
        <v>571.18117591334931</v>
      </c>
    </row>
    <row r="1461" spans="1:14" ht="14.4" customHeight="1" x14ac:dyDescent="0.3">
      <c r="A1461" s="407" t="s">
        <v>3188</v>
      </c>
      <c r="B1461" s="408" t="s">
        <v>3466</v>
      </c>
      <c r="C1461" s="409" t="s">
        <v>3189</v>
      </c>
      <c r="D1461" s="410" t="s">
        <v>3486</v>
      </c>
      <c r="E1461" s="409" t="s">
        <v>446</v>
      </c>
      <c r="F1461" s="410" t="s">
        <v>3502</v>
      </c>
      <c r="G1461" s="409" t="s">
        <v>447</v>
      </c>
      <c r="H1461" s="409" t="s">
        <v>532</v>
      </c>
      <c r="I1461" s="409" t="s">
        <v>533</v>
      </c>
      <c r="J1461" s="409" t="s">
        <v>534</v>
      </c>
      <c r="K1461" s="409"/>
      <c r="L1461" s="411">
        <v>252.97799258274557</v>
      </c>
      <c r="M1461" s="411">
        <v>25</v>
      </c>
      <c r="N1461" s="412">
        <v>6324.4498145686393</v>
      </c>
    </row>
    <row r="1462" spans="1:14" ht="14.4" customHeight="1" x14ac:dyDescent="0.3">
      <c r="A1462" s="407" t="s">
        <v>3188</v>
      </c>
      <c r="B1462" s="408" t="s">
        <v>3466</v>
      </c>
      <c r="C1462" s="409" t="s">
        <v>3189</v>
      </c>
      <c r="D1462" s="410" t="s">
        <v>3486</v>
      </c>
      <c r="E1462" s="409" t="s">
        <v>446</v>
      </c>
      <c r="F1462" s="410" t="s">
        <v>3502</v>
      </c>
      <c r="G1462" s="409" t="s">
        <v>447</v>
      </c>
      <c r="H1462" s="409" t="s">
        <v>2511</v>
      </c>
      <c r="I1462" s="409" t="s">
        <v>134</v>
      </c>
      <c r="J1462" s="409" t="s">
        <v>2512</v>
      </c>
      <c r="K1462" s="409"/>
      <c r="L1462" s="411">
        <v>96.672914922586401</v>
      </c>
      <c r="M1462" s="411">
        <v>22</v>
      </c>
      <c r="N1462" s="412">
        <v>2126.8041282969007</v>
      </c>
    </row>
    <row r="1463" spans="1:14" ht="14.4" customHeight="1" x14ac:dyDescent="0.3">
      <c r="A1463" s="407" t="s">
        <v>3188</v>
      </c>
      <c r="B1463" s="408" t="s">
        <v>3466</v>
      </c>
      <c r="C1463" s="409" t="s">
        <v>3189</v>
      </c>
      <c r="D1463" s="410" t="s">
        <v>3486</v>
      </c>
      <c r="E1463" s="409" t="s">
        <v>446</v>
      </c>
      <c r="F1463" s="410" t="s">
        <v>3502</v>
      </c>
      <c r="G1463" s="409" t="s">
        <v>447</v>
      </c>
      <c r="H1463" s="409" t="s">
        <v>535</v>
      </c>
      <c r="I1463" s="409" t="s">
        <v>536</v>
      </c>
      <c r="J1463" s="409" t="s">
        <v>537</v>
      </c>
      <c r="K1463" s="409" t="s">
        <v>538</v>
      </c>
      <c r="L1463" s="411">
        <v>279.24208868202754</v>
      </c>
      <c r="M1463" s="411">
        <v>4</v>
      </c>
      <c r="N1463" s="412">
        <v>1116.9683547281102</v>
      </c>
    </row>
    <row r="1464" spans="1:14" ht="14.4" customHeight="1" x14ac:dyDescent="0.3">
      <c r="A1464" s="407" t="s">
        <v>3188</v>
      </c>
      <c r="B1464" s="408" t="s">
        <v>3466</v>
      </c>
      <c r="C1464" s="409" t="s">
        <v>3189</v>
      </c>
      <c r="D1464" s="410" t="s">
        <v>3486</v>
      </c>
      <c r="E1464" s="409" t="s">
        <v>446</v>
      </c>
      <c r="F1464" s="410" t="s">
        <v>3502</v>
      </c>
      <c r="G1464" s="409" t="s">
        <v>447</v>
      </c>
      <c r="H1464" s="409" t="s">
        <v>3256</v>
      </c>
      <c r="I1464" s="409" t="s">
        <v>3256</v>
      </c>
      <c r="J1464" s="409" t="s">
        <v>3257</v>
      </c>
      <c r="K1464" s="409" t="s">
        <v>3258</v>
      </c>
      <c r="L1464" s="411">
        <v>108.84522500084532</v>
      </c>
      <c r="M1464" s="411">
        <v>100</v>
      </c>
      <c r="N1464" s="412">
        <v>10884.522500084531</v>
      </c>
    </row>
    <row r="1465" spans="1:14" ht="14.4" customHeight="1" x14ac:dyDescent="0.3">
      <c r="A1465" s="407" t="s">
        <v>3188</v>
      </c>
      <c r="B1465" s="408" t="s">
        <v>3466</v>
      </c>
      <c r="C1465" s="409" t="s">
        <v>3189</v>
      </c>
      <c r="D1465" s="410" t="s">
        <v>3486</v>
      </c>
      <c r="E1465" s="409" t="s">
        <v>446</v>
      </c>
      <c r="F1465" s="410" t="s">
        <v>3502</v>
      </c>
      <c r="G1465" s="409" t="s">
        <v>447</v>
      </c>
      <c r="H1465" s="409" t="s">
        <v>2857</v>
      </c>
      <c r="I1465" s="409" t="s">
        <v>2857</v>
      </c>
      <c r="J1465" s="409" t="s">
        <v>2858</v>
      </c>
      <c r="K1465" s="409" t="s">
        <v>2859</v>
      </c>
      <c r="L1465" s="411">
        <v>46.243749999999999</v>
      </c>
      <c r="M1465" s="411">
        <v>8</v>
      </c>
      <c r="N1465" s="412">
        <v>369.95</v>
      </c>
    </row>
    <row r="1466" spans="1:14" ht="14.4" customHeight="1" x14ac:dyDescent="0.3">
      <c r="A1466" s="407" t="s">
        <v>3188</v>
      </c>
      <c r="B1466" s="408" t="s">
        <v>3466</v>
      </c>
      <c r="C1466" s="409" t="s">
        <v>3189</v>
      </c>
      <c r="D1466" s="410" t="s">
        <v>3486</v>
      </c>
      <c r="E1466" s="409" t="s">
        <v>446</v>
      </c>
      <c r="F1466" s="410" t="s">
        <v>3502</v>
      </c>
      <c r="G1466" s="409" t="s">
        <v>447</v>
      </c>
      <c r="H1466" s="409" t="s">
        <v>3259</v>
      </c>
      <c r="I1466" s="409" t="s">
        <v>134</v>
      </c>
      <c r="J1466" s="409" t="s">
        <v>3260</v>
      </c>
      <c r="K1466" s="409"/>
      <c r="L1466" s="411">
        <v>107.97955567035675</v>
      </c>
      <c r="M1466" s="411">
        <v>4</v>
      </c>
      <c r="N1466" s="412">
        <v>431.91822268142698</v>
      </c>
    </row>
    <row r="1467" spans="1:14" ht="14.4" customHeight="1" x14ac:dyDescent="0.3">
      <c r="A1467" s="407" t="s">
        <v>3188</v>
      </c>
      <c r="B1467" s="408" t="s">
        <v>3466</v>
      </c>
      <c r="C1467" s="409" t="s">
        <v>3189</v>
      </c>
      <c r="D1467" s="410" t="s">
        <v>3486</v>
      </c>
      <c r="E1467" s="409" t="s">
        <v>446</v>
      </c>
      <c r="F1467" s="410" t="s">
        <v>3502</v>
      </c>
      <c r="G1467" s="409" t="s">
        <v>447</v>
      </c>
      <c r="H1467" s="409" t="s">
        <v>3261</v>
      </c>
      <c r="I1467" s="409" t="s">
        <v>134</v>
      </c>
      <c r="J1467" s="409" t="s">
        <v>3262</v>
      </c>
      <c r="K1467" s="409"/>
      <c r="L1467" s="411">
        <v>29.463092014885479</v>
      </c>
      <c r="M1467" s="411">
        <v>16</v>
      </c>
      <c r="N1467" s="412">
        <v>471.40947223816767</v>
      </c>
    </row>
    <row r="1468" spans="1:14" ht="14.4" customHeight="1" x14ac:dyDescent="0.3">
      <c r="A1468" s="407" t="s">
        <v>3188</v>
      </c>
      <c r="B1468" s="408" t="s">
        <v>3466</v>
      </c>
      <c r="C1468" s="409" t="s">
        <v>3189</v>
      </c>
      <c r="D1468" s="410" t="s">
        <v>3486</v>
      </c>
      <c r="E1468" s="409" t="s">
        <v>446</v>
      </c>
      <c r="F1468" s="410" t="s">
        <v>3502</v>
      </c>
      <c r="G1468" s="409" t="s">
        <v>447</v>
      </c>
      <c r="H1468" s="409" t="s">
        <v>3263</v>
      </c>
      <c r="I1468" s="409" t="s">
        <v>134</v>
      </c>
      <c r="J1468" s="409" t="s">
        <v>3264</v>
      </c>
      <c r="K1468" s="409"/>
      <c r="L1468" s="411">
        <v>303.94659999999999</v>
      </c>
      <c r="M1468" s="411">
        <v>1</v>
      </c>
      <c r="N1468" s="412">
        <v>303.94659999999999</v>
      </c>
    </row>
    <row r="1469" spans="1:14" ht="14.4" customHeight="1" x14ac:dyDescent="0.3">
      <c r="A1469" s="407" t="s">
        <v>3188</v>
      </c>
      <c r="B1469" s="408" t="s">
        <v>3466</v>
      </c>
      <c r="C1469" s="409" t="s">
        <v>3189</v>
      </c>
      <c r="D1469" s="410" t="s">
        <v>3486</v>
      </c>
      <c r="E1469" s="409" t="s">
        <v>446</v>
      </c>
      <c r="F1469" s="410" t="s">
        <v>3502</v>
      </c>
      <c r="G1469" s="409" t="s">
        <v>447</v>
      </c>
      <c r="H1469" s="409" t="s">
        <v>3265</v>
      </c>
      <c r="I1469" s="409" t="s">
        <v>134</v>
      </c>
      <c r="J1469" s="409" t="s">
        <v>3266</v>
      </c>
      <c r="K1469" s="409"/>
      <c r="L1469" s="411">
        <v>107.46825783540361</v>
      </c>
      <c r="M1469" s="411">
        <v>1</v>
      </c>
      <c r="N1469" s="412">
        <v>107.46825783540361</v>
      </c>
    </row>
    <row r="1470" spans="1:14" ht="14.4" customHeight="1" x14ac:dyDescent="0.3">
      <c r="A1470" s="407" t="s">
        <v>3188</v>
      </c>
      <c r="B1470" s="408" t="s">
        <v>3466</v>
      </c>
      <c r="C1470" s="409" t="s">
        <v>3189</v>
      </c>
      <c r="D1470" s="410" t="s">
        <v>3486</v>
      </c>
      <c r="E1470" s="409" t="s">
        <v>446</v>
      </c>
      <c r="F1470" s="410" t="s">
        <v>3502</v>
      </c>
      <c r="G1470" s="409" t="s">
        <v>447</v>
      </c>
      <c r="H1470" s="409" t="s">
        <v>3267</v>
      </c>
      <c r="I1470" s="409" t="s">
        <v>3268</v>
      </c>
      <c r="J1470" s="409" t="s">
        <v>3269</v>
      </c>
      <c r="K1470" s="409" t="s">
        <v>3270</v>
      </c>
      <c r="L1470" s="411">
        <v>189.72040647743361</v>
      </c>
      <c r="M1470" s="411">
        <v>1</v>
      </c>
      <c r="N1470" s="412">
        <v>189.72040647743361</v>
      </c>
    </row>
    <row r="1471" spans="1:14" ht="14.4" customHeight="1" x14ac:dyDescent="0.3">
      <c r="A1471" s="407" t="s">
        <v>3188</v>
      </c>
      <c r="B1471" s="408" t="s">
        <v>3466</v>
      </c>
      <c r="C1471" s="409" t="s">
        <v>3189</v>
      </c>
      <c r="D1471" s="410" t="s">
        <v>3486</v>
      </c>
      <c r="E1471" s="409" t="s">
        <v>446</v>
      </c>
      <c r="F1471" s="410" t="s">
        <v>3502</v>
      </c>
      <c r="G1471" s="409" t="s">
        <v>447</v>
      </c>
      <c r="H1471" s="409" t="s">
        <v>3271</v>
      </c>
      <c r="I1471" s="409" t="s">
        <v>3272</v>
      </c>
      <c r="J1471" s="409" t="s">
        <v>3273</v>
      </c>
      <c r="K1471" s="409" t="s">
        <v>3274</v>
      </c>
      <c r="L1471" s="411">
        <v>209.61993287981366</v>
      </c>
      <c r="M1471" s="411">
        <v>3</v>
      </c>
      <c r="N1471" s="412">
        <v>628.85979863944101</v>
      </c>
    </row>
    <row r="1472" spans="1:14" ht="14.4" customHeight="1" x14ac:dyDescent="0.3">
      <c r="A1472" s="407" t="s">
        <v>3188</v>
      </c>
      <c r="B1472" s="408" t="s">
        <v>3466</v>
      </c>
      <c r="C1472" s="409" t="s">
        <v>3189</v>
      </c>
      <c r="D1472" s="410" t="s">
        <v>3486</v>
      </c>
      <c r="E1472" s="409" t="s">
        <v>446</v>
      </c>
      <c r="F1472" s="410" t="s">
        <v>3502</v>
      </c>
      <c r="G1472" s="409" t="s">
        <v>447</v>
      </c>
      <c r="H1472" s="409" t="s">
        <v>3275</v>
      </c>
      <c r="I1472" s="409" t="s">
        <v>3276</v>
      </c>
      <c r="J1472" s="409" t="s">
        <v>3277</v>
      </c>
      <c r="K1472" s="409" t="s">
        <v>3278</v>
      </c>
      <c r="L1472" s="411">
        <v>76.542500000000004</v>
      </c>
      <c r="M1472" s="411">
        <v>8</v>
      </c>
      <c r="N1472" s="412">
        <v>612.34</v>
      </c>
    </row>
    <row r="1473" spans="1:14" ht="14.4" customHeight="1" x14ac:dyDescent="0.3">
      <c r="A1473" s="407" t="s">
        <v>3188</v>
      </c>
      <c r="B1473" s="408" t="s">
        <v>3466</v>
      </c>
      <c r="C1473" s="409" t="s">
        <v>3189</v>
      </c>
      <c r="D1473" s="410" t="s">
        <v>3486</v>
      </c>
      <c r="E1473" s="409" t="s">
        <v>446</v>
      </c>
      <c r="F1473" s="410" t="s">
        <v>3502</v>
      </c>
      <c r="G1473" s="409" t="s">
        <v>447</v>
      </c>
      <c r="H1473" s="409" t="s">
        <v>3279</v>
      </c>
      <c r="I1473" s="409" t="s">
        <v>134</v>
      </c>
      <c r="J1473" s="409" t="s">
        <v>3280</v>
      </c>
      <c r="K1473" s="409"/>
      <c r="L1473" s="411">
        <v>179.95000222771424</v>
      </c>
      <c r="M1473" s="411">
        <v>3</v>
      </c>
      <c r="N1473" s="412">
        <v>539.85000668314274</v>
      </c>
    </row>
    <row r="1474" spans="1:14" ht="14.4" customHeight="1" x14ac:dyDescent="0.3">
      <c r="A1474" s="407" t="s">
        <v>3188</v>
      </c>
      <c r="B1474" s="408" t="s">
        <v>3466</v>
      </c>
      <c r="C1474" s="409" t="s">
        <v>3189</v>
      </c>
      <c r="D1474" s="410" t="s">
        <v>3486</v>
      </c>
      <c r="E1474" s="409" t="s">
        <v>446</v>
      </c>
      <c r="F1474" s="410" t="s">
        <v>3502</v>
      </c>
      <c r="G1474" s="409" t="s">
        <v>447</v>
      </c>
      <c r="H1474" s="409" t="s">
        <v>3281</v>
      </c>
      <c r="I1474" s="409" t="s">
        <v>3282</v>
      </c>
      <c r="J1474" s="409" t="s">
        <v>3283</v>
      </c>
      <c r="K1474" s="409" t="s">
        <v>3284</v>
      </c>
      <c r="L1474" s="411">
        <v>114.11792947751374</v>
      </c>
      <c r="M1474" s="411">
        <v>160</v>
      </c>
      <c r="N1474" s="412">
        <v>18258.868716402198</v>
      </c>
    </row>
    <row r="1475" spans="1:14" ht="14.4" customHeight="1" x14ac:dyDescent="0.3">
      <c r="A1475" s="407" t="s">
        <v>3188</v>
      </c>
      <c r="B1475" s="408" t="s">
        <v>3466</v>
      </c>
      <c r="C1475" s="409" t="s">
        <v>3189</v>
      </c>
      <c r="D1475" s="410" t="s">
        <v>3486</v>
      </c>
      <c r="E1475" s="409" t="s">
        <v>446</v>
      </c>
      <c r="F1475" s="410" t="s">
        <v>3502</v>
      </c>
      <c r="G1475" s="409" t="s">
        <v>447</v>
      </c>
      <c r="H1475" s="409" t="s">
        <v>562</v>
      </c>
      <c r="I1475" s="409" t="s">
        <v>134</v>
      </c>
      <c r="J1475" s="409" t="s">
        <v>563</v>
      </c>
      <c r="K1475" s="409"/>
      <c r="L1475" s="411">
        <v>54.3850235952563</v>
      </c>
      <c r="M1475" s="411">
        <v>23</v>
      </c>
      <c r="N1475" s="412">
        <v>1250.8555426908949</v>
      </c>
    </row>
    <row r="1476" spans="1:14" ht="14.4" customHeight="1" x14ac:dyDescent="0.3">
      <c r="A1476" s="407" t="s">
        <v>3188</v>
      </c>
      <c r="B1476" s="408" t="s">
        <v>3466</v>
      </c>
      <c r="C1476" s="409" t="s">
        <v>3189</v>
      </c>
      <c r="D1476" s="410" t="s">
        <v>3486</v>
      </c>
      <c r="E1476" s="409" t="s">
        <v>446</v>
      </c>
      <c r="F1476" s="410" t="s">
        <v>3502</v>
      </c>
      <c r="G1476" s="409" t="s">
        <v>447</v>
      </c>
      <c r="H1476" s="409" t="s">
        <v>2544</v>
      </c>
      <c r="I1476" s="409" t="s">
        <v>134</v>
      </c>
      <c r="J1476" s="409" t="s">
        <v>2545</v>
      </c>
      <c r="K1476" s="409"/>
      <c r="L1476" s="411">
        <v>55.186747248882654</v>
      </c>
      <c r="M1476" s="411">
        <v>32</v>
      </c>
      <c r="N1476" s="412">
        <v>1765.9759119642449</v>
      </c>
    </row>
    <row r="1477" spans="1:14" ht="14.4" customHeight="1" x14ac:dyDescent="0.3">
      <c r="A1477" s="407" t="s">
        <v>3188</v>
      </c>
      <c r="B1477" s="408" t="s">
        <v>3466</v>
      </c>
      <c r="C1477" s="409" t="s">
        <v>3189</v>
      </c>
      <c r="D1477" s="410" t="s">
        <v>3486</v>
      </c>
      <c r="E1477" s="409" t="s">
        <v>446</v>
      </c>
      <c r="F1477" s="410" t="s">
        <v>3502</v>
      </c>
      <c r="G1477" s="409" t="s">
        <v>447</v>
      </c>
      <c r="H1477" s="409" t="s">
        <v>3285</v>
      </c>
      <c r="I1477" s="409" t="s">
        <v>134</v>
      </c>
      <c r="J1477" s="409" t="s">
        <v>3286</v>
      </c>
      <c r="K1477" s="409"/>
      <c r="L1477" s="411">
        <v>164.87470298121747</v>
      </c>
      <c r="M1477" s="411">
        <v>10</v>
      </c>
      <c r="N1477" s="412">
        <v>1648.7470298121746</v>
      </c>
    </row>
    <row r="1478" spans="1:14" ht="14.4" customHeight="1" x14ac:dyDescent="0.3">
      <c r="A1478" s="407" t="s">
        <v>3188</v>
      </c>
      <c r="B1478" s="408" t="s">
        <v>3466</v>
      </c>
      <c r="C1478" s="409" t="s">
        <v>3189</v>
      </c>
      <c r="D1478" s="410" t="s">
        <v>3486</v>
      </c>
      <c r="E1478" s="409" t="s">
        <v>446</v>
      </c>
      <c r="F1478" s="410" t="s">
        <v>3502</v>
      </c>
      <c r="G1478" s="409" t="s">
        <v>447</v>
      </c>
      <c r="H1478" s="409" t="s">
        <v>3287</v>
      </c>
      <c r="I1478" s="409" t="s">
        <v>3288</v>
      </c>
      <c r="J1478" s="409" t="s">
        <v>3192</v>
      </c>
      <c r="K1478" s="409" t="s">
        <v>3289</v>
      </c>
      <c r="L1478" s="411">
        <v>408.42000000000013</v>
      </c>
      <c r="M1478" s="411">
        <v>1</v>
      </c>
      <c r="N1478" s="412">
        <v>408.42000000000013</v>
      </c>
    </row>
    <row r="1479" spans="1:14" ht="14.4" customHeight="1" x14ac:dyDescent="0.3">
      <c r="A1479" s="407" t="s">
        <v>3188</v>
      </c>
      <c r="B1479" s="408" t="s">
        <v>3466</v>
      </c>
      <c r="C1479" s="409" t="s">
        <v>3189</v>
      </c>
      <c r="D1479" s="410" t="s">
        <v>3486</v>
      </c>
      <c r="E1479" s="409" t="s">
        <v>446</v>
      </c>
      <c r="F1479" s="410" t="s">
        <v>3502</v>
      </c>
      <c r="G1479" s="409" t="s">
        <v>447</v>
      </c>
      <c r="H1479" s="409" t="s">
        <v>3290</v>
      </c>
      <c r="I1479" s="409" t="s">
        <v>3290</v>
      </c>
      <c r="J1479" s="409" t="s">
        <v>3291</v>
      </c>
      <c r="K1479" s="409" t="s">
        <v>3292</v>
      </c>
      <c r="L1479" s="411">
        <v>1539.6599999999996</v>
      </c>
      <c r="M1479" s="411">
        <v>1</v>
      </c>
      <c r="N1479" s="412">
        <v>1539.6599999999996</v>
      </c>
    </row>
    <row r="1480" spans="1:14" ht="14.4" customHeight="1" x14ac:dyDescent="0.3">
      <c r="A1480" s="407" t="s">
        <v>3188</v>
      </c>
      <c r="B1480" s="408" t="s">
        <v>3466</v>
      </c>
      <c r="C1480" s="409" t="s">
        <v>3189</v>
      </c>
      <c r="D1480" s="410" t="s">
        <v>3486</v>
      </c>
      <c r="E1480" s="409" t="s">
        <v>446</v>
      </c>
      <c r="F1480" s="410" t="s">
        <v>3502</v>
      </c>
      <c r="G1480" s="409" t="s">
        <v>447</v>
      </c>
      <c r="H1480" s="409" t="s">
        <v>631</v>
      </c>
      <c r="I1480" s="409" t="s">
        <v>631</v>
      </c>
      <c r="J1480" s="409" t="s">
        <v>632</v>
      </c>
      <c r="K1480" s="409" t="s">
        <v>633</v>
      </c>
      <c r="L1480" s="411">
        <v>96.099805188827602</v>
      </c>
      <c r="M1480" s="411">
        <v>6</v>
      </c>
      <c r="N1480" s="412">
        <v>576.59883113296564</v>
      </c>
    </row>
    <row r="1481" spans="1:14" ht="14.4" customHeight="1" x14ac:dyDescent="0.3">
      <c r="A1481" s="407" t="s">
        <v>3188</v>
      </c>
      <c r="B1481" s="408" t="s">
        <v>3466</v>
      </c>
      <c r="C1481" s="409" t="s">
        <v>3189</v>
      </c>
      <c r="D1481" s="410" t="s">
        <v>3486</v>
      </c>
      <c r="E1481" s="409" t="s">
        <v>446</v>
      </c>
      <c r="F1481" s="410" t="s">
        <v>3502</v>
      </c>
      <c r="G1481" s="409" t="s">
        <v>447</v>
      </c>
      <c r="H1481" s="409" t="s">
        <v>3293</v>
      </c>
      <c r="I1481" s="409" t="s">
        <v>3293</v>
      </c>
      <c r="J1481" s="409" t="s">
        <v>3294</v>
      </c>
      <c r="K1481" s="409" t="s">
        <v>3295</v>
      </c>
      <c r="L1481" s="411">
        <v>216.22151832288171</v>
      </c>
      <c r="M1481" s="411">
        <v>3</v>
      </c>
      <c r="N1481" s="412">
        <v>648.66455496864512</v>
      </c>
    </row>
    <row r="1482" spans="1:14" ht="14.4" customHeight="1" x14ac:dyDescent="0.3">
      <c r="A1482" s="407" t="s">
        <v>3188</v>
      </c>
      <c r="B1482" s="408" t="s">
        <v>3466</v>
      </c>
      <c r="C1482" s="409" t="s">
        <v>3189</v>
      </c>
      <c r="D1482" s="410" t="s">
        <v>3486</v>
      </c>
      <c r="E1482" s="409" t="s">
        <v>446</v>
      </c>
      <c r="F1482" s="410" t="s">
        <v>3502</v>
      </c>
      <c r="G1482" s="409" t="s">
        <v>447</v>
      </c>
      <c r="H1482" s="409" t="s">
        <v>1455</v>
      </c>
      <c r="I1482" s="409" t="s">
        <v>1455</v>
      </c>
      <c r="J1482" s="409" t="s">
        <v>1075</v>
      </c>
      <c r="K1482" s="409" t="s">
        <v>1456</v>
      </c>
      <c r="L1482" s="411">
        <v>124.40947945639473</v>
      </c>
      <c r="M1482" s="411">
        <v>5</v>
      </c>
      <c r="N1482" s="412">
        <v>622.04739728197364</v>
      </c>
    </row>
    <row r="1483" spans="1:14" ht="14.4" customHeight="1" x14ac:dyDescent="0.3">
      <c r="A1483" s="407" t="s">
        <v>3188</v>
      </c>
      <c r="B1483" s="408" t="s">
        <v>3466</v>
      </c>
      <c r="C1483" s="409" t="s">
        <v>3189</v>
      </c>
      <c r="D1483" s="410" t="s">
        <v>3486</v>
      </c>
      <c r="E1483" s="409" t="s">
        <v>446</v>
      </c>
      <c r="F1483" s="410" t="s">
        <v>3502</v>
      </c>
      <c r="G1483" s="409" t="s">
        <v>606</v>
      </c>
      <c r="H1483" s="409" t="s">
        <v>1495</v>
      </c>
      <c r="I1483" s="409" t="s">
        <v>1495</v>
      </c>
      <c r="J1483" s="409" t="s">
        <v>1496</v>
      </c>
      <c r="K1483" s="409" t="s">
        <v>1497</v>
      </c>
      <c r="L1483" s="411">
        <v>107.42</v>
      </c>
      <c r="M1483" s="411">
        <v>3</v>
      </c>
      <c r="N1483" s="412">
        <v>322.26</v>
      </c>
    </row>
    <row r="1484" spans="1:14" ht="14.4" customHeight="1" x14ac:dyDescent="0.3">
      <c r="A1484" s="407" t="s">
        <v>3188</v>
      </c>
      <c r="B1484" s="408" t="s">
        <v>3466</v>
      </c>
      <c r="C1484" s="409" t="s">
        <v>3189</v>
      </c>
      <c r="D1484" s="410" t="s">
        <v>3486</v>
      </c>
      <c r="E1484" s="409" t="s">
        <v>446</v>
      </c>
      <c r="F1484" s="410" t="s">
        <v>3502</v>
      </c>
      <c r="G1484" s="409" t="s">
        <v>606</v>
      </c>
      <c r="H1484" s="409" t="s">
        <v>1508</v>
      </c>
      <c r="I1484" s="409" t="s">
        <v>1509</v>
      </c>
      <c r="J1484" s="409" t="s">
        <v>1510</v>
      </c>
      <c r="K1484" s="409" t="s">
        <v>1511</v>
      </c>
      <c r="L1484" s="411">
        <v>34.76166666666667</v>
      </c>
      <c r="M1484" s="411">
        <v>36</v>
      </c>
      <c r="N1484" s="412">
        <v>1251.42</v>
      </c>
    </row>
    <row r="1485" spans="1:14" ht="14.4" customHeight="1" x14ac:dyDescent="0.3">
      <c r="A1485" s="407" t="s">
        <v>3188</v>
      </c>
      <c r="B1485" s="408" t="s">
        <v>3466</v>
      </c>
      <c r="C1485" s="409" t="s">
        <v>3189</v>
      </c>
      <c r="D1485" s="410" t="s">
        <v>3486</v>
      </c>
      <c r="E1485" s="409" t="s">
        <v>446</v>
      </c>
      <c r="F1485" s="410" t="s">
        <v>3502</v>
      </c>
      <c r="G1485" s="409" t="s">
        <v>606</v>
      </c>
      <c r="H1485" s="409" t="s">
        <v>1537</v>
      </c>
      <c r="I1485" s="409" t="s">
        <v>1538</v>
      </c>
      <c r="J1485" s="409" t="s">
        <v>1539</v>
      </c>
      <c r="K1485" s="409" t="s">
        <v>1540</v>
      </c>
      <c r="L1485" s="411">
        <v>138.24999987012282</v>
      </c>
      <c r="M1485" s="411">
        <v>12</v>
      </c>
      <c r="N1485" s="412">
        <v>1658.999998441474</v>
      </c>
    </row>
    <row r="1486" spans="1:14" ht="14.4" customHeight="1" x14ac:dyDescent="0.3">
      <c r="A1486" s="407" t="s">
        <v>3188</v>
      </c>
      <c r="B1486" s="408" t="s">
        <v>3466</v>
      </c>
      <c r="C1486" s="409" t="s">
        <v>3189</v>
      </c>
      <c r="D1486" s="410" t="s">
        <v>3486</v>
      </c>
      <c r="E1486" s="409" t="s">
        <v>446</v>
      </c>
      <c r="F1486" s="410" t="s">
        <v>3502</v>
      </c>
      <c r="G1486" s="409" t="s">
        <v>606</v>
      </c>
      <c r="H1486" s="409" t="s">
        <v>1541</v>
      </c>
      <c r="I1486" s="409" t="s">
        <v>1542</v>
      </c>
      <c r="J1486" s="409" t="s">
        <v>1543</v>
      </c>
      <c r="K1486" s="409" t="s">
        <v>1544</v>
      </c>
      <c r="L1486" s="411">
        <v>634.0331176470587</v>
      </c>
      <c r="M1486" s="411">
        <v>17</v>
      </c>
      <c r="N1486" s="412">
        <v>10778.562999999998</v>
      </c>
    </row>
    <row r="1487" spans="1:14" ht="14.4" customHeight="1" x14ac:dyDescent="0.3">
      <c r="A1487" s="407" t="s">
        <v>3188</v>
      </c>
      <c r="B1487" s="408" t="s">
        <v>3466</v>
      </c>
      <c r="C1487" s="409" t="s">
        <v>3189</v>
      </c>
      <c r="D1487" s="410" t="s">
        <v>3486</v>
      </c>
      <c r="E1487" s="409" t="s">
        <v>446</v>
      </c>
      <c r="F1487" s="410" t="s">
        <v>3502</v>
      </c>
      <c r="G1487" s="409" t="s">
        <v>606</v>
      </c>
      <c r="H1487" s="409" t="s">
        <v>1545</v>
      </c>
      <c r="I1487" s="409" t="s">
        <v>1546</v>
      </c>
      <c r="J1487" s="409" t="s">
        <v>1543</v>
      </c>
      <c r="K1487" s="409" t="s">
        <v>1547</v>
      </c>
      <c r="L1487" s="411">
        <v>721.20000000000016</v>
      </c>
      <c r="M1487" s="411">
        <v>15</v>
      </c>
      <c r="N1487" s="412">
        <v>10818.000000000002</v>
      </c>
    </row>
    <row r="1488" spans="1:14" ht="14.4" customHeight="1" x14ac:dyDescent="0.3">
      <c r="A1488" s="407" t="s">
        <v>3188</v>
      </c>
      <c r="B1488" s="408" t="s">
        <v>3466</v>
      </c>
      <c r="C1488" s="409" t="s">
        <v>3189</v>
      </c>
      <c r="D1488" s="410" t="s">
        <v>3486</v>
      </c>
      <c r="E1488" s="409" t="s">
        <v>446</v>
      </c>
      <c r="F1488" s="410" t="s">
        <v>3502</v>
      </c>
      <c r="G1488" s="409" t="s">
        <v>606</v>
      </c>
      <c r="H1488" s="409" t="s">
        <v>1548</v>
      </c>
      <c r="I1488" s="409" t="s">
        <v>1549</v>
      </c>
      <c r="J1488" s="409" t="s">
        <v>1543</v>
      </c>
      <c r="K1488" s="409" t="s">
        <v>1550</v>
      </c>
      <c r="L1488" s="411">
        <v>913.65</v>
      </c>
      <c r="M1488" s="411">
        <v>3</v>
      </c>
      <c r="N1488" s="412">
        <v>2740.95</v>
      </c>
    </row>
    <row r="1489" spans="1:14" ht="14.4" customHeight="1" x14ac:dyDescent="0.3">
      <c r="A1489" s="407" t="s">
        <v>3188</v>
      </c>
      <c r="B1489" s="408" t="s">
        <v>3466</v>
      </c>
      <c r="C1489" s="409" t="s">
        <v>3189</v>
      </c>
      <c r="D1489" s="410" t="s">
        <v>3486</v>
      </c>
      <c r="E1489" s="409" t="s">
        <v>446</v>
      </c>
      <c r="F1489" s="410" t="s">
        <v>3502</v>
      </c>
      <c r="G1489" s="409" t="s">
        <v>606</v>
      </c>
      <c r="H1489" s="409" t="s">
        <v>3296</v>
      </c>
      <c r="I1489" s="409" t="s">
        <v>3297</v>
      </c>
      <c r="J1489" s="409" t="s">
        <v>3298</v>
      </c>
      <c r="K1489" s="409" t="s">
        <v>3299</v>
      </c>
      <c r="L1489" s="411">
        <v>59.071384886276029</v>
      </c>
      <c r="M1489" s="411">
        <v>48</v>
      </c>
      <c r="N1489" s="412">
        <v>2835.4264745412493</v>
      </c>
    </row>
    <row r="1490" spans="1:14" ht="14.4" customHeight="1" x14ac:dyDescent="0.3">
      <c r="A1490" s="407" t="s">
        <v>3188</v>
      </c>
      <c r="B1490" s="408" t="s">
        <v>3466</v>
      </c>
      <c r="C1490" s="409" t="s">
        <v>3189</v>
      </c>
      <c r="D1490" s="410" t="s">
        <v>3486</v>
      </c>
      <c r="E1490" s="409" t="s">
        <v>446</v>
      </c>
      <c r="F1490" s="410" t="s">
        <v>3502</v>
      </c>
      <c r="G1490" s="409" t="s">
        <v>606</v>
      </c>
      <c r="H1490" s="409" t="s">
        <v>3300</v>
      </c>
      <c r="I1490" s="409" t="s">
        <v>3301</v>
      </c>
      <c r="J1490" s="409" t="s">
        <v>3302</v>
      </c>
      <c r="K1490" s="409" t="s">
        <v>3303</v>
      </c>
      <c r="L1490" s="411">
        <v>56.479272456699093</v>
      </c>
      <c r="M1490" s="411">
        <v>38</v>
      </c>
      <c r="N1490" s="412">
        <v>2146.2123533545655</v>
      </c>
    </row>
    <row r="1491" spans="1:14" ht="14.4" customHeight="1" x14ac:dyDescent="0.3">
      <c r="A1491" s="407" t="s">
        <v>3188</v>
      </c>
      <c r="B1491" s="408" t="s">
        <v>3466</v>
      </c>
      <c r="C1491" s="409" t="s">
        <v>3189</v>
      </c>
      <c r="D1491" s="410" t="s">
        <v>3486</v>
      </c>
      <c r="E1491" s="409" t="s">
        <v>446</v>
      </c>
      <c r="F1491" s="410" t="s">
        <v>3502</v>
      </c>
      <c r="G1491" s="409" t="s">
        <v>606</v>
      </c>
      <c r="H1491" s="409" t="s">
        <v>1555</v>
      </c>
      <c r="I1491" s="409" t="s">
        <v>1556</v>
      </c>
      <c r="J1491" s="409" t="s">
        <v>1557</v>
      </c>
      <c r="K1491" s="409" t="s">
        <v>1558</v>
      </c>
      <c r="L1491" s="411">
        <v>46.889923325525096</v>
      </c>
      <c r="M1491" s="411">
        <v>8</v>
      </c>
      <c r="N1491" s="412">
        <v>375.11938660420077</v>
      </c>
    </row>
    <row r="1492" spans="1:14" ht="14.4" customHeight="1" x14ac:dyDescent="0.3">
      <c r="A1492" s="407" t="s">
        <v>3188</v>
      </c>
      <c r="B1492" s="408" t="s">
        <v>3466</v>
      </c>
      <c r="C1492" s="409" t="s">
        <v>3189</v>
      </c>
      <c r="D1492" s="410" t="s">
        <v>3486</v>
      </c>
      <c r="E1492" s="409" t="s">
        <v>446</v>
      </c>
      <c r="F1492" s="410" t="s">
        <v>3502</v>
      </c>
      <c r="G1492" s="409" t="s">
        <v>606</v>
      </c>
      <c r="H1492" s="409" t="s">
        <v>1585</v>
      </c>
      <c r="I1492" s="409" t="s">
        <v>1586</v>
      </c>
      <c r="J1492" s="409" t="s">
        <v>1587</v>
      </c>
      <c r="K1492" s="409" t="s">
        <v>1588</v>
      </c>
      <c r="L1492" s="411">
        <v>79.895767178705185</v>
      </c>
      <c r="M1492" s="411">
        <v>18</v>
      </c>
      <c r="N1492" s="412">
        <v>1438.1238092166934</v>
      </c>
    </row>
    <row r="1493" spans="1:14" ht="14.4" customHeight="1" x14ac:dyDescent="0.3">
      <c r="A1493" s="407" t="s">
        <v>3188</v>
      </c>
      <c r="B1493" s="408" t="s">
        <v>3466</v>
      </c>
      <c r="C1493" s="409" t="s">
        <v>3189</v>
      </c>
      <c r="D1493" s="410" t="s">
        <v>3486</v>
      </c>
      <c r="E1493" s="409" t="s">
        <v>446</v>
      </c>
      <c r="F1493" s="410" t="s">
        <v>3502</v>
      </c>
      <c r="G1493" s="409" t="s">
        <v>606</v>
      </c>
      <c r="H1493" s="409" t="s">
        <v>1605</v>
      </c>
      <c r="I1493" s="409" t="s">
        <v>1606</v>
      </c>
      <c r="J1493" s="409" t="s">
        <v>1607</v>
      </c>
      <c r="K1493" s="409" t="s">
        <v>726</v>
      </c>
      <c r="L1493" s="411">
        <v>46.542303658463858</v>
      </c>
      <c r="M1493" s="411">
        <v>38</v>
      </c>
      <c r="N1493" s="412">
        <v>1768.6075390216267</v>
      </c>
    </row>
    <row r="1494" spans="1:14" ht="14.4" customHeight="1" x14ac:dyDescent="0.3">
      <c r="A1494" s="407" t="s">
        <v>3188</v>
      </c>
      <c r="B1494" s="408" t="s">
        <v>3466</v>
      </c>
      <c r="C1494" s="409" t="s">
        <v>3189</v>
      </c>
      <c r="D1494" s="410" t="s">
        <v>3486</v>
      </c>
      <c r="E1494" s="409" t="s">
        <v>446</v>
      </c>
      <c r="F1494" s="410" t="s">
        <v>3502</v>
      </c>
      <c r="G1494" s="409" t="s">
        <v>606</v>
      </c>
      <c r="H1494" s="409" t="s">
        <v>1632</v>
      </c>
      <c r="I1494" s="409" t="s">
        <v>1633</v>
      </c>
      <c r="J1494" s="409" t="s">
        <v>1517</v>
      </c>
      <c r="K1494" s="409" t="s">
        <v>1634</v>
      </c>
      <c r="L1494" s="411">
        <v>129.41333333333333</v>
      </c>
      <c r="M1494" s="411">
        <v>3</v>
      </c>
      <c r="N1494" s="412">
        <v>388.24</v>
      </c>
    </row>
    <row r="1495" spans="1:14" ht="14.4" customHeight="1" x14ac:dyDescent="0.3">
      <c r="A1495" s="407" t="s">
        <v>3188</v>
      </c>
      <c r="B1495" s="408" t="s">
        <v>3466</v>
      </c>
      <c r="C1495" s="409" t="s">
        <v>3189</v>
      </c>
      <c r="D1495" s="410" t="s">
        <v>3486</v>
      </c>
      <c r="E1495" s="409" t="s">
        <v>446</v>
      </c>
      <c r="F1495" s="410" t="s">
        <v>3502</v>
      </c>
      <c r="G1495" s="409" t="s">
        <v>606</v>
      </c>
      <c r="H1495" s="409" t="s">
        <v>1662</v>
      </c>
      <c r="I1495" s="409" t="s">
        <v>1663</v>
      </c>
      <c r="J1495" s="409" t="s">
        <v>1664</v>
      </c>
      <c r="K1495" s="409" t="s">
        <v>1665</v>
      </c>
      <c r="L1495" s="411">
        <v>48.756596024511907</v>
      </c>
      <c r="M1495" s="411">
        <v>6</v>
      </c>
      <c r="N1495" s="412">
        <v>292.53957614707144</v>
      </c>
    </row>
    <row r="1496" spans="1:14" ht="14.4" customHeight="1" x14ac:dyDescent="0.3">
      <c r="A1496" s="407" t="s">
        <v>3188</v>
      </c>
      <c r="B1496" s="408" t="s">
        <v>3466</v>
      </c>
      <c r="C1496" s="409" t="s">
        <v>3189</v>
      </c>
      <c r="D1496" s="410" t="s">
        <v>3486</v>
      </c>
      <c r="E1496" s="409" t="s">
        <v>446</v>
      </c>
      <c r="F1496" s="410" t="s">
        <v>3502</v>
      </c>
      <c r="G1496" s="409" t="s">
        <v>606</v>
      </c>
      <c r="H1496" s="409" t="s">
        <v>1673</v>
      </c>
      <c r="I1496" s="409" t="s">
        <v>1674</v>
      </c>
      <c r="J1496" s="409" t="s">
        <v>1675</v>
      </c>
      <c r="K1496" s="409" t="s">
        <v>1676</v>
      </c>
      <c r="L1496" s="411">
        <v>67.84255479064484</v>
      </c>
      <c r="M1496" s="411">
        <v>410</v>
      </c>
      <c r="N1496" s="412">
        <v>27815.447464164386</v>
      </c>
    </row>
    <row r="1497" spans="1:14" ht="14.4" customHeight="1" x14ac:dyDescent="0.3">
      <c r="A1497" s="407" t="s">
        <v>3188</v>
      </c>
      <c r="B1497" s="408" t="s">
        <v>3466</v>
      </c>
      <c r="C1497" s="409" t="s">
        <v>3189</v>
      </c>
      <c r="D1497" s="410" t="s">
        <v>3486</v>
      </c>
      <c r="E1497" s="409" t="s">
        <v>446</v>
      </c>
      <c r="F1497" s="410" t="s">
        <v>3502</v>
      </c>
      <c r="G1497" s="409" t="s">
        <v>606</v>
      </c>
      <c r="H1497" s="409" t="s">
        <v>1677</v>
      </c>
      <c r="I1497" s="409" t="s">
        <v>1677</v>
      </c>
      <c r="J1497" s="409" t="s">
        <v>1678</v>
      </c>
      <c r="K1497" s="409" t="s">
        <v>716</v>
      </c>
      <c r="L1497" s="411">
        <v>82.43</v>
      </c>
      <c r="M1497" s="411">
        <v>8</v>
      </c>
      <c r="N1497" s="412">
        <v>659.44</v>
      </c>
    </row>
    <row r="1498" spans="1:14" ht="14.4" customHeight="1" x14ac:dyDescent="0.3">
      <c r="A1498" s="407" t="s">
        <v>3188</v>
      </c>
      <c r="B1498" s="408" t="s">
        <v>3466</v>
      </c>
      <c r="C1498" s="409" t="s">
        <v>3189</v>
      </c>
      <c r="D1498" s="410" t="s">
        <v>3486</v>
      </c>
      <c r="E1498" s="409" t="s">
        <v>446</v>
      </c>
      <c r="F1498" s="410" t="s">
        <v>3502</v>
      </c>
      <c r="G1498" s="409" t="s">
        <v>606</v>
      </c>
      <c r="H1498" s="409" t="s">
        <v>1715</v>
      </c>
      <c r="I1498" s="409" t="s">
        <v>1716</v>
      </c>
      <c r="J1498" s="409" t="s">
        <v>1543</v>
      </c>
      <c r="K1498" s="409" t="s">
        <v>1717</v>
      </c>
      <c r="L1498" s="411">
        <v>408.9496825787146</v>
      </c>
      <c r="M1498" s="411">
        <v>19</v>
      </c>
      <c r="N1498" s="412">
        <v>7770.0439689955774</v>
      </c>
    </row>
    <row r="1499" spans="1:14" ht="14.4" customHeight="1" x14ac:dyDescent="0.3">
      <c r="A1499" s="407" t="s">
        <v>3188</v>
      </c>
      <c r="B1499" s="408" t="s">
        <v>3466</v>
      </c>
      <c r="C1499" s="409" t="s">
        <v>3189</v>
      </c>
      <c r="D1499" s="410" t="s">
        <v>3486</v>
      </c>
      <c r="E1499" s="409" t="s">
        <v>446</v>
      </c>
      <c r="F1499" s="410" t="s">
        <v>3502</v>
      </c>
      <c r="G1499" s="409" t="s">
        <v>606</v>
      </c>
      <c r="H1499" s="409" t="s">
        <v>1721</v>
      </c>
      <c r="I1499" s="409" t="s">
        <v>1722</v>
      </c>
      <c r="J1499" s="409" t="s">
        <v>1723</v>
      </c>
      <c r="K1499" s="409" t="s">
        <v>1631</v>
      </c>
      <c r="L1499" s="411">
        <v>259.90646841867982</v>
      </c>
      <c r="M1499" s="411">
        <v>3</v>
      </c>
      <c r="N1499" s="412">
        <v>779.71940525603941</v>
      </c>
    </row>
    <row r="1500" spans="1:14" ht="14.4" customHeight="1" x14ac:dyDescent="0.3">
      <c r="A1500" s="407" t="s">
        <v>3188</v>
      </c>
      <c r="B1500" s="408" t="s">
        <v>3466</v>
      </c>
      <c r="C1500" s="409" t="s">
        <v>3189</v>
      </c>
      <c r="D1500" s="410" t="s">
        <v>3486</v>
      </c>
      <c r="E1500" s="409" t="s">
        <v>446</v>
      </c>
      <c r="F1500" s="410" t="s">
        <v>3502</v>
      </c>
      <c r="G1500" s="409" t="s">
        <v>606</v>
      </c>
      <c r="H1500" s="409" t="s">
        <v>1737</v>
      </c>
      <c r="I1500" s="409" t="s">
        <v>1738</v>
      </c>
      <c r="J1500" s="409" t="s">
        <v>1568</v>
      </c>
      <c r="K1500" s="409" t="s">
        <v>1739</v>
      </c>
      <c r="L1500" s="411">
        <v>240.06666613587495</v>
      </c>
      <c r="M1500" s="411">
        <v>6</v>
      </c>
      <c r="N1500" s="412">
        <v>1440.3999968152498</v>
      </c>
    </row>
    <row r="1501" spans="1:14" ht="14.4" customHeight="1" x14ac:dyDescent="0.3">
      <c r="A1501" s="407" t="s">
        <v>3188</v>
      </c>
      <c r="B1501" s="408" t="s">
        <v>3466</v>
      </c>
      <c r="C1501" s="409" t="s">
        <v>3189</v>
      </c>
      <c r="D1501" s="410" t="s">
        <v>3486</v>
      </c>
      <c r="E1501" s="409" t="s">
        <v>446</v>
      </c>
      <c r="F1501" s="410" t="s">
        <v>3502</v>
      </c>
      <c r="G1501" s="409" t="s">
        <v>606</v>
      </c>
      <c r="H1501" s="409" t="s">
        <v>3304</v>
      </c>
      <c r="I1501" s="409" t="s">
        <v>3305</v>
      </c>
      <c r="J1501" s="409" t="s">
        <v>3306</v>
      </c>
      <c r="K1501" s="409" t="s">
        <v>3307</v>
      </c>
      <c r="L1501" s="411">
        <v>37.489992700502768</v>
      </c>
      <c r="M1501" s="411">
        <v>18</v>
      </c>
      <c r="N1501" s="412">
        <v>674.81986860904976</v>
      </c>
    </row>
    <row r="1502" spans="1:14" ht="14.4" customHeight="1" x14ac:dyDescent="0.3">
      <c r="A1502" s="407" t="s">
        <v>3188</v>
      </c>
      <c r="B1502" s="408" t="s">
        <v>3466</v>
      </c>
      <c r="C1502" s="409" t="s">
        <v>3189</v>
      </c>
      <c r="D1502" s="410" t="s">
        <v>3486</v>
      </c>
      <c r="E1502" s="409" t="s">
        <v>446</v>
      </c>
      <c r="F1502" s="410" t="s">
        <v>3502</v>
      </c>
      <c r="G1502" s="409" t="s">
        <v>606</v>
      </c>
      <c r="H1502" s="409" t="s">
        <v>3308</v>
      </c>
      <c r="I1502" s="409" t="s">
        <v>3309</v>
      </c>
      <c r="J1502" s="409" t="s">
        <v>3310</v>
      </c>
      <c r="K1502" s="409" t="s">
        <v>3311</v>
      </c>
      <c r="L1502" s="411">
        <v>960.24519374375973</v>
      </c>
      <c r="M1502" s="411">
        <v>1</v>
      </c>
      <c r="N1502" s="412">
        <v>960.24519374375973</v>
      </c>
    </row>
    <row r="1503" spans="1:14" ht="14.4" customHeight="1" x14ac:dyDescent="0.3">
      <c r="A1503" s="407" t="s">
        <v>3188</v>
      </c>
      <c r="B1503" s="408" t="s">
        <v>3466</v>
      </c>
      <c r="C1503" s="409" t="s">
        <v>3189</v>
      </c>
      <c r="D1503" s="410" t="s">
        <v>3486</v>
      </c>
      <c r="E1503" s="409" t="s">
        <v>446</v>
      </c>
      <c r="F1503" s="410" t="s">
        <v>3502</v>
      </c>
      <c r="G1503" s="409" t="s">
        <v>606</v>
      </c>
      <c r="H1503" s="409" t="s">
        <v>3312</v>
      </c>
      <c r="I1503" s="409" t="s">
        <v>3313</v>
      </c>
      <c r="J1503" s="409" t="s">
        <v>3314</v>
      </c>
      <c r="K1503" s="409" t="s">
        <v>2490</v>
      </c>
      <c r="L1503" s="411">
        <v>146.31997413292771</v>
      </c>
      <c r="M1503" s="411">
        <v>5</v>
      </c>
      <c r="N1503" s="412">
        <v>731.59987066463862</v>
      </c>
    </row>
    <row r="1504" spans="1:14" ht="14.4" customHeight="1" x14ac:dyDescent="0.3">
      <c r="A1504" s="407" t="s">
        <v>3188</v>
      </c>
      <c r="B1504" s="408" t="s">
        <v>3466</v>
      </c>
      <c r="C1504" s="409" t="s">
        <v>3189</v>
      </c>
      <c r="D1504" s="410" t="s">
        <v>3486</v>
      </c>
      <c r="E1504" s="409" t="s">
        <v>446</v>
      </c>
      <c r="F1504" s="410" t="s">
        <v>3502</v>
      </c>
      <c r="G1504" s="409" t="s">
        <v>606</v>
      </c>
      <c r="H1504" s="409" t="s">
        <v>1774</v>
      </c>
      <c r="I1504" s="409" t="s">
        <v>1774</v>
      </c>
      <c r="J1504" s="409" t="s">
        <v>1762</v>
      </c>
      <c r="K1504" s="409" t="s">
        <v>1775</v>
      </c>
      <c r="L1504" s="411">
        <v>140.15749860525312</v>
      </c>
      <c r="M1504" s="411">
        <v>4</v>
      </c>
      <c r="N1504" s="412">
        <v>560.6299944210125</v>
      </c>
    </row>
    <row r="1505" spans="1:14" ht="14.4" customHeight="1" x14ac:dyDescent="0.3">
      <c r="A1505" s="407" t="s">
        <v>3188</v>
      </c>
      <c r="B1505" s="408" t="s">
        <v>3466</v>
      </c>
      <c r="C1505" s="409" t="s">
        <v>3189</v>
      </c>
      <c r="D1505" s="410" t="s">
        <v>3486</v>
      </c>
      <c r="E1505" s="409" t="s">
        <v>446</v>
      </c>
      <c r="F1505" s="410" t="s">
        <v>3502</v>
      </c>
      <c r="G1505" s="409" t="s">
        <v>606</v>
      </c>
      <c r="H1505" s="409" t="s">
        <v>1777</v>
      </c>
      <c r="I1505" s="409" t="s">
        <v>1777</v>
      </c>
      <c r="J1505" s="409" t="s">
        <v>1543</v>
      </c>
      <c r="K1505" s="409" t="s">
        <v>1717</v>
      </c>
      <c r="L1505" s="411">
        <v>408.94931825293526</v>
      </c>
      <c r="M1505" s="411">
        <v>17</v>
      </c>
      <c r="N1505" s="412">
        <v>6952.1384102998991</v>
      </c>
    </row>
    <row r="1506" spans="1:14" ht="14.4" customHeight="1" x14ac:dyDescent="0.3">
      <c r="A1506" s="407" t="s">
        <v>3188</v>
      </c>
      <c r="B1506" s="408" t="s">
        <v>3466</v>
      </c>
      <c r="C1506" s="409" t="s">
        <v>3189</v>
      </c>
      <c r="D1506" s="410" t="s">
        <v>3486</v>
      </c>
      <c r="E1506" s="409" t="s">
        <v>446</v>
      </c>
      <c r="F1506" s="410" t="s">
        <v>3502</v>
      </c>
      <c r="G1506" s="409" t="s">
        <v>606</v>
      </c>
      <c r="H1506" s="409" t="s">
        <v>1778</v>
      </c>
      <c r="I1506" s="409" t="s">
        <v>1778</v>
      </c>
      <c r="J1506" s="409" t="s">
        <v>1675</v>
      </c>
      <c r="K1506" s="409" t="s">
        <v>1676</v>
      </c>
      <c r="L1506" s="411">
        <v>67.855262905012282</v>
      </c>
      <c r="M1506" s="411">
        <v>200</v>
      </c>
      <c r="N1506" s="412">
        <v>13571.052581002456</v>
      </c>
    </row>
    <row r="1507" spans="1:14" ht="14.4" customHeight="1" x14ac:dyDescent="0.3">
      <c r="A1507" s="407" t="s">
        <v>3188</v>
      </c>
      <c r="B1507" s="408" t="s">
        <v>3466</v>
      </c>
      <c r="C1507" s="409" t="s">
        <v>3189</v>
      </c>
      <c r="D1507" s="410" t="s">
        <v>3486</v>
      </c>
      <c r="E1507" s="409" t="s">
        <v>446</v>
      </c>
      <c r="F1507" s="410" t="s">
        <v>3502</v>
      </c>
      <c r="G1507" s="409" t="s">
        <v>606</v>
      </c>
      <c r="H1507" s="409" t="s">
        <v>1780</v>
      </c>
      <c r="I1507" s="409" t="s">
        <v>1780</v>
      </c>
      <c r="J1507" s="409" t="s">
        <v>1543</v>
      </c>
      <c r="K1507" s="409" t="s">
        <v>1544</v>
      </c>
      <c r="L1507" s="411">
        <v>630.66147811536302</v>
      </c>
      <c r="M1507" s="411">
        <v>6</v>
      </c>
      <c r="N1507" s="412">
        <v>3783.9688686921781</v>
      </c>
    </row>
    <row r="1508" spans="1:14" ht="14.4" customHeight="1" x14ac:dyDescent="0.3">
      <c r="A1508" s="407" t="s">
        <v>3188</v>
      </c>
      <c r="B1508" s="408" t="s">
        <v>3466</v>
      </c>
      <c r="C1508" s="409" t="s">
        <v>3189</v>
      </c>
      <c r="D1508" s="410" t="s">
        <v>3486</v>
      </c>
      <c r="E1508" s="409" t="s">
        <v>594</v>
      </c>
      <c r="F1508" s="410" t="s">
        <v>3503</v>
      </c>
      <c r="G1508" s="409"/>
      <c r="H1508" s="409" t="s">
        <v>1841</v>
      </c>
      <c r="I1508" s="409" t="s">
        <v>1841</v>
      </c>
      <c r="J1508" s="409" t="s">
        <v>1842</v>
      </c>
      <c r="K1508" s="409" t="s">
        <v>1843</v>
      </c>
      <c r="L1508" s="411">
        <v>155.34999999999997</v>
      </c>
      <c r="M1508" s="411">
        <v>4</v>
      </c>
      <c r="N1508" s="412">
        <v>621.39999999999986</v>
      </c>
    </row>
    <row r="1509" spans="1:14" ht="14.4" customHeight="1" x14ac:dyDescent="0.3">
      <c r="A1509" s="407" t="s">
        <v>3188</v>
      </c>
      <c r="B1509" s="408" t="s">
        <v>3466</v>
      </c>
      <c r="C1509" s="409" t="s">
        <v>3189</v>
      </c>
      <c r="D1509" s="410" t="s">
        <v>3486</v>
      </c>
      <c r="E1509" s="409" t="s">
        <v>594</v>
      </c>
      <c r="F1509" s="410" t="s">
        <v>3503</v>
      </c>
      <c r="G1509" s="409"/>
      <c r="H1509" s="409" t="s">
        <v>1844</v>
      </c>
      <c r="I1509" s="409" t="s">
        <v>1844</v>
      </c>
      <c r="J1509" s="409" t="s">
        <v>1845</v>
      </c>
      <c r="K1509" s="409" t="s">
        <v>1846</v>
      </c>
      <c r="L1509" s="411">
        <v>454.45</v>
      </c>
      <c r="M1509" s="411">
        <v>0.19999999999999929</v>
      </c>
      <c r="N1509" s="412">
        <v>90.889999999999674</v>
      </c>
    </row>
    <row r="1510" spans="1:14" ht="14.4" customHeight="1" x14ac:dyDescent="0.3">
      <c r="A1510" s="407" t="s">
        <v>3188</v>
      </c>
      <c r="B1510" s="408" t="s">
        <v>3466</v>
      </c>
      <c r="C1510" s="409" t="s">
        <v>3189</v>
      </c>
      <c r="D1510" s="410" t="s">
        <v>3486</v>
      </c>
      <c r="E1510" s="409" t="s">
        <v>594</v>
      </c>
      <c r="F1510" s="410" t="s">
        <v>3503</v>
      </c>
      <c r="G1510" s="409" t="s">
        <v>447</v>
      </c>
      <c r="H1510" s="409" t="s">
        <v>1855</v>
      </c>
      <c r="I1510" s="409" t="s">
        <v>1856</v>
      </c>
      <c r="J1510" s="409" t="s">
        <v>1857</v>
      </c>
      <c r="K1510" s="409" t="s">
        <v>1858</v>
      </c>
      <c r="L1510" s="411">
        <v>31.94996416848425</v>
      </c>
      <c r="M1510" s="411">
        <v>21</v>
      </c>
      <c r="N1510" s="412">
        <v>670.94924753816929</v>
      </c>
    </row>
    <row r="1511" spans="1:14" ht="14.4" customHeight="1" x14ac:dyDescent="0.3">
      <c r="A1511" s="407" t="s">
        <v>3188</v>
      </c>
      <c r="B1511" s="408" t="s">
        <v>3466</v>
      </c>
      <c r="C1511" s="409" t="s">
        <v>3189</v>
      </c>
      <c r="D1511" s="410" t="s">
        <v>3486</v>
      </c>
      <c r="E1511" s="409" t="s">
        <v>594</v>
      </c>
      <c r="F1511" s="410" t="s">
        <v>3503</v>
      </c>
      <c r="G1511" s="409" t="s">
        <v>447</v>
      </c>
      <c r="H1511" s="409" t="s">
        <v>1863</v>
      </c>
      <c r="I1511" s="409" t="s">
        <v>1864</v>
      </c>
      <c r="J1511" s="409" t="s">
        <v>1865</v>
      </c>
      <c r="K1511" s="409" t="s">
        <v>1866</v>
      </c>
      <c r="L1511" s="411">
        <v>127.44080297493461</v>
      </c>
      <c r="M1511" s="411">
        <v>11</v>
      </c>
      <c r="N1511" s="412">
        <v>1401.8488327242808</v>
      </c>
    </row>
    <row r="1512" spans="1:14" ht="14.4" customHeight="1" x14ac:dyDescent="0.3">
      <c r="A1512" s="407" t="s">
        <v>3188</v>
      </c>
      <c r="B1512" s="408" t="s">
        <v>3466</v>
      </c>
      <c r="C1512" s="409" t="s">
        <v>3189</v>
      </c>
      <c r="D1512" s="410" t="s">
        <v>3486</v>
      </c>
      <c r="E1512" s="409" t="s">
        <v>594</v>
      </c>
      <c r="F1512" s="410" t="s">
        <v>3503</v>
      </c>
      <c r="G1512" s="409" t="s">
        <v>447</v>
      </c>
      <c r="H1512" s="409" t="s">
        <v>3315</v>
      </c>
      <c r="I1512" s="409" t="s">
        <v>3316</v>
      </c>
      <c r="J1512" s="409" t="s">
        <v>3317</v>
      </c>
      <c r="K1512" s="409" t="s">
        <v>3318</v>
      </c>
      <c r="L1512" s="411">
        <v>82.969796852859972</v>
      </c>
      <c r="M1512" s="411">
        <v>2</v>
      </c>
      <c r="N1512" s="412">
        <v>165.93959370571994</v>
      </c>
    </row>
    <row r="1513" spans="1:14" ht="14.4" customHeight="1" x14ac:dyDescent="0.3">
      <c r="A1513" s="407" t="s">
        <v>3188</v>
      </c>
      <c r="B1513" s="408" t="s">
        <v>3466</v>
      </c>
      <c r="C1513" s="409" t="s">
        <v>3189</v>
      </c>
      <c r="D1513" s="410" t="s">
        <v>3486</v>
      </c>
      <c r="E1513" s="409" t="s">
        <v>594</v>
      </c>
      <c r="F1513" s="410" t="s">
        <v>3503</v>
      </c>
      <c r="G1513" s="409" t="s">
        <v>447</v>
      </c>
      <c r="H1513" s="409" t="s">
        <v>3319</v>
      </c>
      <c r="I1513" s="409" t="s">
        <v>3320</v>
      </c>
      <c r="J1513" s="409" t="s">
        <v>3321</v>
      </c>
      <c r="K1513" s="409" t="s">
        <v>3322</v>
      </c>
      <c r="L1513" s="411">
        <v>146.12</v>
      </c>
      <c r="M1513" s="411">
        <v>5</v>
      </c>
      <c r="N1513" s="412">
        <v>730.6</v>
      </c>
    </row>
    <row r="1514" spans="1:14" ht="14.4" customHeight="1" x14ac:dyDescent="0.3">
      <c r="A1514" s="407" t="s">
        <v>3188</v>
      </c>
      <c r="B1514" s="408" t="s">
        <v>3466</v>
      </c>
      <c r="C1514" s="409" t="s">
        <v>3189</v>
      </c>
      <c r="D1514" s="410" t="s">
        <v>3486</v>
      </c>
      <c r="E1514" s="409" t="s">
        <v>594</v>
      </c>
      <c r="F1514" s="410" t="s">
        <v>3503</v>
      </c>
      <c r="G1514" s="409" t="s">
        <v>447</v>
      </c>
      <c r="H1514" s="409" t="s">
        <v>3323</v>
      </c>
      <c r="I1514" s="409" t="s">
        <v>3324</v>
      </c>
      <c r="J1514" s="409" t="s">
        <v>3325</v>
      </c>
      <c r="K1514" s="409" t="s">
        <v>3326</v>
      </c>
      <c r="L1514" s="411">
        <v>155.69000000000003</v>
      </c>
      <c r="M1514" s="411">
        <v>1</v>
      </c>
      <c r="N1514" s="412">
        <v>155.69000000000003</v>
      </c>
    </row>
    <row r="1515" spans="1:14" ht="14.4" customHeight="1" x14ac:dyDescent="0.3">
      <c r="A1515" s="407" t="s">
        <v>3188</v>
      </c>
      <c r="B1515" s="408" t="s">
        <v>3466</v>
      </c>
      <c r="C1515" s="409" t="s">
        <v>3189</v>
      </c>
      <c r="D1515" s="410" t="s">
        <v>3486</v>
      </c>
      <c r="E1515" s="409" t="s">
        <v>594</v>
      </c>
      <c r="F1515" s="410" t="s">
        <v>3503</v>
      </c>
      <c r="G1515" s="409" t="s">
        <v>447</v>
      </c>
      <c r="H1515" s="409" t="s">
        <v>3327</v>
      </c>
      <c r="I1515" s="409" t="s">
        <v>3327</v>
      </c>
      <c r="J1515" s="409" t="s">
        <v>3321</v>
      </c>
      <c r="K1515" s="409" t="s">
        <v>3328</v>
      </c>
      <c r="L1515" s="411">
        <v>340.63499999999999</v>
      </c>
      <c r="M1515" s="411">
        <v>4</v>
      </c>
      <c r="N1515" s="412">
        <v>1362.54</v>
      </c>
    </row>
    <row r="1516" spans="1:14" ht="14.4" customHeight="1" x14ac:dyDescent="0.3">
      <c r="A1516" s="407" t="s">
        <v>3188</v>
      </c>
      <c r="B1516" s="408" t="s">
        <v>3466</v>
      </c>
      <c r="C1516" s="409" t="s">
        <v>3189</v>
      </c>
      <c r="D1516" s="410" t="s">
        <v>3486</v>
      </c>
      <c r="E1516" s="409" t="s">
        <v>594</v>
      </c>
      <c r="F1516" s="410" t="s">
        <v>3503</v>
      </c>
      <c r="G1516" s="409" t="s">
        <v>447</v>
      </c>
      <c r="H1516" s="409" t="s">
        <v>1910</v>
      </c>
      <c r="I1516" s="409" t="s">
        <v>1910</v>
      </c>
      <c r="J1516" s="409" t="s">
        <v>1911</v>
      </c>
      <c r="K1516" s="409" t="s">
        <v>1843</v>
      </c>
      <c r="L1516" s="411">
        <v>149.78999999999994</v>
      </c>
      <c r="M1516" s="411">
        <v>3</v>
      </c>
      <c r="N1516" s="412">
        <v>449.36999999999978</v>
      </c>
    </row>
    <row r="1517" spans="1:14" ht="14.4" customHeight="1" x14ac:dyDescent="0.3">
      <c r="A1517" s="407" t="s">
        <v>3188</v>
      </c>
      <c r="B1517" s="408" t="s">
        <v>3466</v>
      </c>
      <c r="C1517" s="409" t="s">
        <v>3189</v>
      </c>
      <c r="D1517" s="410" t="s">
        <v>3486</v>
      </c>
      <c r="E1517" s="409" t="s">
        <v>594</v>
      </c>
      <c r="F1517" s="410" t="s">
        <v>3503</v>
      </c>
      <c r="G1517" s="409" t="s">
        <v>606</v>
      </c>
      <c r="H1517" s="409" t="s">
        <v>1917</v>
      </c>
      <c r="I1517" s="409" t="s">
        <v>1918</v>
      </c>
      <c r="J1517" s="409" t="s">
        <v>1919</v>
      </c>
      <c r="K1517" s="409" t="s">
        <v>1920</v>
      </c>
      <c r="L1517" s="411">
        <v>114.53411601483269</v>
      </c>
      <c r="M1517" s="411">
        <v>31</v>
      </c>
      <c r="N1517" s="412">
        <v>3550.5575964598133</v>
      </c>
    </row>
    <row r="1518" spans="1:14" ht="14.4" customHeight="1" x14ac:dyDescent="0.3">
      <c r="A1518" s="407" t="s">
        <v>3188</v>
      </c>
      <c r="B1518" s="408" t="s">
        <v>3466</v>
      </c>
      <c r="C1518" s="409" t="s">
        <v>3189</v>
      </c>
      <c r="D1518" s="410" t="s">
        <v>3486</v>
      </c>
      <c r="E1518" s="409" t="s">
        <v>594</v>
      </c>
      <c r="F1518" s="410" t="s">
        <v>3503</v>
      </c>
      <c r="G1518" s="409" t="s">
        <v>606</v>
      </c>
      <c r="H1518" s="409" t="s">
        <v>1921</v>
      </c>
      <c r="I1518" s="409" t="s">
        <v>1922</v>
      </c>
      <c r="J1518" s="409" t="s">
        <v>1861</v>
      </c>
      <c r="K1518" s="409" t="s">
        <v>1923</v>
      </c>
      <c r="L1518" s="411">
        <v>26.395200000000003</v>
      </c>
      <c r="M1518" s="411">
        <v>15</v>
      </c>
      <c r="N1518" s="412">
        <v>395.92800000000005</v>
      </c>
    </row>
    <row r="1519" spans="1:14" ht="14.4" customHeight="1" x14ac:dyDescent="0.3">
      <c r="A1519" s="407" t="s">
        <v>3188</v>
      </c>
      <c r="B1519" s="408" t="s">
        <v>3466</v>
      </c>
      <c r="C1519" s="409" t="s">
        <v>3189</v>
      </c>
      <c r="D1519" s="410" t="s">
        <v>3486</v>
      </c>
      <c r="E1519" s="409" t="s">
        <v>594</v>
      </c>
      <c r="F1519" s="410" t="s">
        <v>3503</v>
      </c>
      <c r="G1519" s="409" t="s">
        <v>606</v>
      </c>
      <c r="H1519" s="409" t="s">
        <v>1932</v>
      </c>
      <c r="I1519" s="409" t="s">
        <v>1933</v>
      </c>
      <c r="J1519" s="409" t="s">
        <v>1934</v>
      </c>
      <c r="K1519" s="409" t="s">
        <v>1935</v>
      </c>
      <c r="L1519" s="411">
        <v>76.548901597463257</v>
      </c>
      <c r="M1519" s="411">
        <v>21.399999999999995</v>
      </c>
      <c r="N1519" s="412">
        <v>1638.1464941857132</v>
      </c>
    </row>
    <row r="1520" spans="1:14" ht="14.4" customHeight="1" x14ac:dyDescent="0.3">
      <c r="A1520" s="407" t="s">
        <v>3188</v>
      </c>
      <c r="B1520" s="408" t="s">
        <v>3466</v>
      </c>
      <c r="C1520" s="409" t="s">
        <v>3329</v>
      </c>
      <c r="D1520" s="410" t="s">
        <v>3487</v>
      </c>
      <c r="E1520" s="409" t="s">
        <v>446</v>
      </c>
      <c r="F1520" s="410" t="s">
        <v>3502</v>
      </c>
      <c r="G1520" s="409" t="s">
        <v>447</v>
      </c>
      <c r="H1520" s="409" t="s">
        <v>729</v>
      </c>
      <c r="I1520" s="409" t="s">
        <v>729</v>
      </c>
      <c r="J1520" s="409" t="s">
        <v>730</v>
      </c>
      <c r="K1520" s="409" t="s">
        <v>731</v>
      </c>
      <c r="L1520" s="411">
        <v>171.6</v>
      </c>
      <c r="M1520" s="411">
        <v>11</v>
      </c>
      <c r="N1520" s="412">
        <v>1887.6</v>
      </c>
    </row>
    <row r="1521" spans="1:14" ht="14.4" customHeight="1" x14ac:dyDescent="0.3">
      <c r="A1521" s="407" t="s">
        <v>3188</v>
      </c>
      <c r="B1521" s="408" t="s">
        <v>3466</v>
      </c>
      <c r="C1521" s="409" t="s">
        <v>3329</v>
      </c>
      <c r="D1521" s="410" t="s">
        <v>3487</v>
      </c>
      <c r="E1521" s="409" t="s">
        <v>446</v>
      </c>
      <c r="F1521" s="410" t="s">
        <v>3502</v>
      </c>
      <c r="G1521" s="409" t="s">
        <v>447</v>
      </c>
      <c r="H1521" s="409" t="s">
        <v>739</v>
      </c>
      <c r="I1521" s="409" t="s">
        <v>739</v>
      </c>
      <c r="J1521" s="409" t="s">
        <v>730</v>
      </c>
      <c r="K1521" s="409" t="s">
        <v>740</v>
      </c>
      <c r="L1521" s="411">
        <v>92.950000000000017</v>
      </c>
      <c r="M1521" s="411">
        <v>8</v>
      </c>
      <c r="N1521" s="412">
        <v>743.60000000000014</v>
      </c>
    </row>
    <row r="1522" spans="1:14" ht="14.4" customHeight="1" x14ac:dyDescent="0.3">
      <c r="A1522" s="407" t="s">
        <v>3188</v>
      </c>
      <c r="B1522" s="408" t="s">
        <v>3466</v>
      </c>
      <c r="C1522" s="409" t="s">
        <v>3329</v>
      </c>
      <c r="D1522" s="410" t="s">
        <v>3487</v>
      </c>
      <c r="E1522" s="409" t="s">
        <v>446</v>
      </c>
      <c r="F1522" s="410" t="s">
        <v>3502</v>
      </c>
      <c r="G1522" s="409" t="s">
        <v>447</v>
      </c>
      <c r="H1522" s="409" t="s">
        <v>751</v>
      </c>
      <c r="I1522" s="409" t="s">
        <v>752</v>
      </c>
      <c r="J1522" s="409" t="s">
        <v>753</v>
      </c>
      <c r="K1522" s="409" t="s">
        <v>754</v>
      </c>
      <c r="L1522" s="411">
        <v>96.819999999999979</v>
      </c>
      <c r="M1522" s="411">
        <v>30</v>
      </c>
      <c r="N1522" s="412">
        <v>2904.5999999999995</v>
      </c>
    </row>
    <row r="1523" spans="1:14" ht="14.4" customHeight="1" x14ac:dyDescent="0.3">
      <c r="A1523" s="407" t="s">
        <v>3188</v>
      </c>
      <c r="B1523" s="408" t="s">
        <v>3466</v>
      </c>
      <c r="C1523" s="409" t="s">
        <v>3329</v>
      </c>
      <c r="D1523" s="410" t="s">
        <v>3487</v>
      </c>
      <c r="E1523" s="409" t="s">
        <v>446</v>
      </c>
      <c r="F1523" s="410" t="s">
        <v>3502</v>
      </c>
      <c r="G1523" s="409" t="s">
        <v>447</v>
      </c>
      <c r="H1523" s="409" t="s">
        <v>755</v>
      </c>
      <c r="I1523" s="409" t="s">
        <v>756</v>
      </c>
      <c r="J1523" s="409" t="s">
        <v>753</v>
      </c>
      <c r="K1523" s="409" t="s">
        <v>757</v>
      </c>
      <c r="L1523" s="411">
        <v>100.79600000000001</v>
      </c>
      <c r="M1523" s="411">
        <v>25</v>
      </c>
      <c r="N1523" s="412">
        <v>2519.9</v>
      </c>
    </row>
    <row r="1524" spans="1:14" ht="14.4" customHeight="1" x14ac:dyDescent="0.3">
      <c r="A1524" s="407" t="s">
        <v>3188</v>
      </c>
      <c r="B1524" s="408" t="s">
        <v>3466</v>
      </c>
      <c r="C1524" s="409" t="s">
        <v>3329</v>
      </c>
      <c r="D1524" s="410" t="s">
        <v>3487</v>
      </c>
      <c r="E1524" s="409" t="s">
        <v>446</v>
      </c>
      <c r="F1524" s="410" t="s">
        <v>3502</v>
      </c>
      <c r="G1524" s="409" t="s">
        <v>447</v>
      </c>
      <c r="H1524" s="409" t="s">
        <v>485</v>
      </c>
      <c r="I1524" s="409" t="s">
        <v>486</v>
      </c>
      <c r="J1524" s="409" t="s">
        <v>487</v>
      </c>
      <c r="K1524" s="409" t="s">
        <v>488</v>
      </c>
      <c r="L1524" s="411">
        <v>167.92882989201505</v>
      </c>
      <c r="M1524" s="411">
        <v>15</v>
      </c>
      <c r="N1524" s="412">
        <v>2518.9324483802257</v>
      </c>
    </row>
    <row r="1525" spans="1:14" ht="14.4" customHeight="1" x14ac:dyDescent="0.3">
      <c r="A1525" s="407" t="s">
        <v>3188</v>
      </c>
      <c r="B1525" s="408" t="s">
        <v>3466</v>
      </c>
      <c r="C1525" s="409" t="s">
        <v>3329</v>
      </c>
      <c r="D1525" s="410" t="s">
        <v>3487</v>
      </c>
      <c r="E1525" s="409" t="s">
        <v>446</v>
      </c>
      <c r="F1525" s="410" t="s">
        <v>3502</v>
      </c>
      <c r="G1525" s="409" t="s">
        <v>447</v>
      </c>
      <c r="H1525" s="409" t="s">
        <v>758</v>
      </c>
      <c r="I1525" s="409" t="s">
        <v>759</v>
      </c>
      <c r="J1525" s="409" t="s">
        <v>760</v>
      </c>
      <c r="K1525" s="409" t="s">
        <v>761</v>
      </c>
      <c r="L1525" s="411">
        <v>64.540000000000006</v>
      </c>
      <c r="M1525" s="411">
        <v>3</v>
      </c>
      <c r="N1525" s="412">
        <v>193.62</v>
      </c>
    </row>
    <row r="1526" spans="1:14" ht="14.4" customHeight="1" x14ac:dyDescent="0.3">
      <c r="A1526" s="407" t="s">
        <v>3188</v>
      </c>
      <c r="B1526" s="408" t="s">
        <v>3466</v>
      </c>
      <c r="C1526" s="409" t="s">
        <v>3329</v>
      </c>
      <c r="D1526" s="410" t="s">
        <v>3487</v>
      </c>
      <c r="E1526" s="409" t="s">
        <v>446</v>
      </c>
      <c r="F1526" s="410" t="s">
        <v>3502</v>
      </c>
      <c r="G1526" s="409" t="s">
        <v>447</v>
      </c>
      <c r="H1526" s="409" t="s">
        <v>778</v>
      </c>
      <c r="I1526" s="409" t="s">
        <v>779</v>
      </c>
      <c r="J1526" s="409" t="s">
        <v>780</v>
      </c>
      <c r="K1526" s="409" t="s">
        <v>781</v>
      </c>
      <c r="L1526" s="411">
        <v>27.809999999999992</v>
      </c>
      <c r="M1526" s="411">
        <v>6</v>
      </c>
      <c r="N1526" s="412">
        <v>166.85999999999996</v>
      </c>
    </row>
    <row r="1527" spans="1:14" ht="14.4" customHeight="1" x14ac:dyDescent="0.3">
      <c r="A1527" s="407" t="s">
        <v>3188</v>
      </c>
      <c r="B1527" s="408" t="s">
        <v>3466</v>
      </c>
      <c r="C1527" s="409" t="s">
        <v>3329</v>
      </c>
      <c r="D1527" s="410" t="s">
        <v>3487</v>
      </c>
      <c r="E1527" s="409" t="s">
        <v>446</v>
      </c>
      <c r="F1527" s="410" t="s">
        <v>3502</v>
      </c>
      <c r="G1527" s="409" t="s">
        <v>447</v>
      </c>
      <c r="H1527" s="409" t="s">
        <v>817</v>
      </c>
      <c r="I1527" s="409" t="s">
        <v>818</v>
      </c>
      <c r="J1527" s="409" t="s">
        <v>819</v>
      </c>
      <c r="K1527" s="409" t="s">
        <v>820</v>
      </c>
      <c r="L1527" s="411">
        <v>57.729896489047903</v>
      </c>
      <c r="M1527" s="411">
        <v>40</v>
      </c>
      <c r="N1527" s="412">
        <v>2309.1958595619162</v>
      </c>
    </row>
    <row r="1528" spans="1:14" ht="14.4" customHeight="1" x14ac:dyDescent="0.3">
      <c r="A1528" s="407" t="s">
        <v>3188</v>
      </c>
      <c r="B1528" s="408" t="s">
        <v>3466</v>
      </c>
      <c r="C1528" s="409" t="s">
        <v>3329</v>
      </c>
      <c r="D1528" s="410" t="s">
        <v>3487</v>
      </c>
      <c r="E1528" s="409" t="s">
        <v>446</v>
      </c>
      <c r="F1528" s="410" t="s">
        <v>3502</v>
      </c>
      <c r="G1528" s="409" t="s">
        <v>447</v>
      </c>
      <c r="H1528" s="409" t="s">
        <v>825</v>
      </c>
      <c r="I1528" s="409" t="s">
        <v>826</v>
      </c>
      <c r="J1528" s="409" t="s">
        <v>827</v>
      </c>
      <c r="K1528" s="409" t="s">
        <v>828</v>
      </c>
      <c r="L1528" s="411">
        <v>41.43</v>
      </c>
      <c r="M1528" s="411">
        <v>5</v>
      </c>
      <c r="N1528" s="412">
        <v>207.15</v>
      </c>
    </row>
    <row r="1529" spans="1:14" ht="14.4" customHeight="1" x14ac:dyDescent="0.3">
      <c r="A1529" s="407" t="s">
        <v>3188</v>
      </c>
      <c r="B1529" s="408" t="s">
        <v>3466</v>
      </c>
      <c r="C1529" s="409" t="s">
        <v>3329</v>
      </c>
      <c r="D1529" s="410" t="s">
        <v>3487</v>
      </c>
      <c r="E1529" s="409" t="s">
        <v>446</v>
      </c>
      <c r="F1529" s="410" t="s">
        <v>3502</v>
      </c>
      <c r="G1529" s="409" t="s">
        <v>447</v>
      </c>
      <c r="H1529" s="409" t="s">
        <v>829</v>
      </c>
      <c r="I1529" s="409" t="s">
        <v>830</v>
      </c>
      <c r="J1529" s="409" t="s">
        <v>831</v>
      </c>
      <c r="K1529" s="409" t="s">
        <v>832</v>
      </c>
      <c r="L1529" s="411">
        <v>64.309940953993944</v>
      </c>
      <c r="M1529" s="411">
        <v>6</v>
      </c>
      <c r="N1529" s="412">
        <v>385.85964572396369</v>
      </c>
    </row>
    <row r="1530" spans="1:14" ht="14.4" customHeight="1" x14ac:dyDescent="0.3">
      <c r="A1530" s="407" t="s">
        <v>3188</v>
      </c>
      <c r="B1530" s="408" t="s">
        <v>3466</v>
      </c>
      <c r="C1530" s="409" t="s">
        <v>3329</v>
      </c>
      <c r="D1530" s="410" t="s">
        <v>3487</v>
      </c>
      <c r="E1530" s="409" t="s">
        <v>446</v>
      </c>
      <c r="F1530" s="410" t="s">
        <v>3502</v>
      </c>
      <c r="G1530" s="409" t="s">
        <v>447</v>
      </c>
      <c r="H1530" s="409" t="s">
        <v>833</v>
      </c>
      <c r="I1530" s="409" t="s">
        <v>834</v>
      </c>
      <c r="J1530" s="409" t="s">
        <v>835</v>
      </c>
      <c r="K1530" s="409" t="s">
        <v>531</v>
      </c>
      <c r="L1530" s="411">
        <v>238.4</v>
      </c>
      <c r="M1530" s="411">
        <v>6</v>
      </c>
      <c r="N1530" s="412">
        <v>1430.4</v>
      </c>
    </row>
    <row r="1531" spans="1:14" ht="14.4" customHeight="1" x14ac:dyDescent="0.3">
      <c r="A1531" s="407" t="s">
        <v>3188</v>
      </c>
      <c r="B1531" s="408" t="s">
        <v>3466</v>
      </c>
      <c r="C1531" s="409" t="s">
        <v>3329</v>
      </c>
      <c r="D1531" s="410" t="s">
        <v>3487</v>
      </c>
      <c r="E1531" s="409" t="s">
        <v>446</v>
      </c>
      <c r="F1531" s="410" t="s">
        <v>3502</v>
      </c>
      <c r="G1531" s="409" t="s">
        <v>447</v>
      </c>
      <c r="H1531" s="409" t="s">
        <v>852</v>
      </c>
      <c r="I1531" s="409" t="s">
        <v>852</v>
      </c>
      <c r="J1531" s="409" t="s">
        <v>853</v>
      </c>
      <c r="K1531" s="409" t="s">
        <v>854</v>
      </c>
      <c r="L1531" s="411">
        <v>36.549984679786604</v>
      </c>
      <c r="M1531" s="411">
        <v>120</v>
      </c>
      <c r="N1531" s="412">
        <v>4385.9981615743927</v>
      </c>
    </row>
    <row r="1532" spans="1:14" ht="14.4" customHeight="1" x14ac:dyDescent="0.3">
      <c r="A1532" s="407" t="s">
        <v>3188</v>
      </c>
      <c r="B1532" s="408" t="s">
        <v>3466</v>
      </c>
      <c r="C1532" s="409" t="s">
        <v>3329</v>
      </c>
      <c r="D1532" s="410" t="s">
        <v>3487</v>
      </c>
      <c r="E1532" s="409" t="s">
        <v>446</v>
      </c>
      <c r="F1532" s="410" t="s">
        <v>3502</v>
      </c>
      <c r="G1532" s="409" t="s">
        <v>447</v>
      </c>
      <c r="H1532" s="409" t="s">
        <v>898</v>
      </c>
      <c r="I1532" s="409" t="s">
        <v>899</v>
      </c>
      <c r="J1532" s="409" t="s">
        <v>900</v>
      </c>
      <c r="K1532" s="409" t="s">
        <v>901</v>
      </c>
      <c r="L1532" s="411">
        <v>332.89042510414521</v>
      </c>
      <c r="M1532" s="411">
        <v>2</v>
      </c>
      <c r="N1532" s="412">
        <v>665.78085020829042</v>
      </c>
    </row>
    <row r="1533" spans="1:14" ht="14.4" customHeight="1" x14ac:dyDescent="0.3">
      <c r="A1533" s="407" t="s">
        <v>3188</v>
      </c>
      <c r="B1533" s="408" t="s">
        <v>3466</v>
      </c>
      <c r="C1533" s="409" t="s">
        <v>3329</v>
      </c>
      <c r="D1533" s="410" t="s">
        <v>3487</v>
      </c>
      <c r="E1533" s="409" t="s">
        <v>446</v>
      </c>
      <c r="F1533" s="410" t="s">
        <v>3502</v>
      </c>
      <c r="G1533" s="409" t="s">
        <v>447</v>
      </c>
      <c r="H1533" s="409" t="s">
        <v>2015</v>
      </c>
      <c r="I1533" s="409" t="s">
        <v>2016</v>
      </c>
      <c r="J1533" s="409" t="s">
        <v>2017</v>
      </c>
      <c r="K1533" s="409"/>
      <c r="L1533" s="411">
        <v>204.68999999999994</v>
      </c>
      <c r="M1533" s="411">
        <v>2</v>
      </c>
      <c r="N1533" s="412">
        <v>409.37999999999988</v>
      </c>
    </row>
    <row r="1534" spans="1:14" ht="14.4" customHeight="1" x14ac:dyDescent="0.3">
      <c r="A1534" s="407" t="s">
        <v>3188</v>
      </c>
      <c r="B1534" s="408" t="s">
        <v>3466</v>
      </c>
      <c r="C1534" s="409" t="s">
        <v>3329</v>
      </c>
      <c r="D1534" s="410" t="s">
        <v>3487</v>
      </c>
      <c r="E1534" s="409" t="s">
        <v>446</v>
      </c>
      <c r="F1534" s="410" t="s">
        <v>3502</v>
      </c>
      <c r="G1534" s="409" t="s">
        <v>447</v>
      </c>
      <c r="H1534" s="409" t="s">
        <v>2018</v>
      </c>
      <c r="I1534" s="409" t="s">
        <v>2019</v>
      </c>
      <c r="J1534" s="409" t="s">
        <v>2020</v>
      </c>
      <c r="K1534" s="409" t="s">
        <v>2021</v>
      </c>
      <c r="L1534" s="411">
        <v>155.94</v>
      </c>
      <c r="M1534" s="411">
        <v>2</v>
      </c>
      <c r="N1534" s="412">
        <v>311.88</v>
      </c>
    </row>
    <row r="1535" spans="1:14" ht="14.4" customHeight="1" x14ac:dyDescent="0.3">
      <c r="A1535" s="407" t="s">
        <v>3188</v>
      </c>
      <c r="B1535" s="408" t="s">
        <v>3466</v>
      </c>
      <c r="C1535" s="409" t="s">
        <v>3329</v>
      </c>
      <c r="D1535" s="410" t="s">
        <v>3487</v>
      </c>
      <c r="E1535" s="409" t="s">
        <v>446</v>
      </c>
      <c r="F1535" s="410" t="s">
        <v>3502</v>
      </c>
      <c r="G1535" s="409" t="s">
        <v>447</v>
      </c>
      <c r="H1535" s="409" t="s">
        <v>2633</v>
      </c>
      <c r="I1535" s="409" t="s">
        <v>2634</v>
      </c>
      <c r="J1535" s="409" t="s">
        <v>2635</v>
      </c>
      <c r="K1535" s="409" t="s">
        <v>2636</v>
      </c>
      <c r="L1535" s="411">
        <v>107.32999923622545</v>
      </c>
      <c r="M1535" s="411">
        <v>2</v>
      </c>
      <c r="N1535" s="412">
        <v>214.65999847245089</v>
      </c>
    </row>
    <row r="1536" spans="1:14" ht="14.4" customHeight="1" x14ac:dyDescent="0.3">
      <c r="A1536" s="407" t="s">
        <v>3188</v>
      </c>
      <c r="B1536" s="408" t="s">
        <v>3466</v>
      </c>
      <c r="C1536" s="409" t="s">
        <v>3329</v>
      </c>
      <c r="D1536" s="410" t="s">
        <v>3487</v>
      </c>
      <c r="E1536" s="409" t="s">
        <v>446</v>
      </c>
      <c r="F1536" s="410" t="s">
        <v>3502</v>
      </c>
      <c r="G1536" s="409" t="s">
        <v>447</v>
      </c>
      <c r="H1536" s="409" t="s">
        <v>978</v>
      </c>
      <c r="I1536" s="409" t="s">
        <v>979</v>
      </c>
      <c r="J1536" s="409" t="s">
        <v>980</v>
      </c>
      <c r="K1536" s="409" t="s">
        <v>981</v>
      </c>
      <c r="L1536" s="411">
        <v>64.251428571428576</v>
      </c>
      <c r="M1536" s="411">
        <v>14</v>
      </c>
      <c r="N1536" s="412">
        <v>899.5200000000001</v>
      </c>
    </row>
    <row r="1537" spans="1:14" ht="14.4" customHeight="1" x14ac:dyDescent="0.3">
      <c r="A1537" s="407" t="s">
        <v>3188</v>
      </c>
      <c r="B1537" s="408" t="s">
        <v>3466</v>
      </c>
      <c r="C1537" s="409" t="s">
        <v>3329</v>
      </c>
      <c r="D1537" s="410" t="s">
        <v>3487</v>
      </c>
      <c r="E1537" s="409" t="s">
        <v>446</v>
      </c>
      <c r="F1537" s="410" t="s">
        <v>3502</v>
      </c>
      <c r="G1537" s="409" t="s">
        <v>447</v>
      </c>
      <c r="H1537" s="409" t="s">
        <v>1020</v>
      </c>
      <c r="I1537" s="409" t="s">
        <v>1021</v>
      </c>
      <c r="J1537" s="409" t="s">
        <v>1018</v>
      </c>
      <c r="K1537" s="409" t="s">
        <v>1022</v>
      </c>
      <c r="L1537" s="411">
        <v>279.83903145768528</v>
      </c>
      <c r="M1537" s="411">
        <v>6</v>
      </c>
      <c r="N1537" s="412">
        <v>1679.0341887461118</v>
      </c>
    </row>
    <row r="1538" spans="1:14" ht="14.4" customHeight="1" x14ac:dyDescent="0.3">
      <c r="A1538" s="407" t="s">
        <v>3188</v>
      </c>
      <c r="B1538" s="408" t="s">
        <v>3466</v>
      </c>
      <c r="C1538" s="409" t="s">
        <v>3329</v>
      </c>
      <c r="D1538" s="410" t="s">
        <v>3487</v>
      </c>
      <c r="E1538" s="409" t="s">
        <v>446</v>
      </c>
      <c r="F1538" s="410" t="s">
        <v>3502</v>
      </c>
      <c r="G1538" s="409" t="s">
        <v>447</v>
      </c>
      <c r="H1538" s="409" t="s">
        <v>497</v>
      </c>
      <c r="I1538" s="409" t="s">
        <v>498</v>
      </c>
      <c r="J1538" s="409" t="s">
        <v>499</v>
      </c>
      <c r="K1538" s="409" t="s">
        <v>500</v>
      </c>
      <c r="L1538" s="411">
        <v>375.79999999999995</v>
      </c>
      <c r="M1538" s="411">
        <v>2</v>
      </c>
      <c r="N1538" s="412">
        <v>751.59999999999991</v>
      </c>
    </row>
    <row r="1539" spans="1:14" ht="14.4" customHeight="1" x14ac:dyDescent="0.3">
      <c r="A1539" s="407" t="s">
        <v>3188</v>
      </c>
      <c r="B1539" s="408" t="s">
        <v>3466</v>
      </c>
      <c r="C1539" s="409" t="s">
        <v>3329</v>
      </c>
      <c r="D1539" s="410" t="s">
        <v>3487</v>
      </c>
      <c r="E1539" s="409" t="s">
        <v>446</v>
      </c>
      <c r="F1539" s="410" t="s">
        <v>3502</v>
      </c>
      <c r="G1539" s="409" t="s">
        <v>447</v>
      </c>
      <c r="H1539" s="409" t="s">
        <v>1067</v>
      </c>
      <c r="I1539" s="409" t="s">
        <v>134</v>
      </c>
      <c r="J1539" s="409" t="s">
        <v>1068</v>
      </c>
      <c r="K1539" s="409" t="s">
        <v>1069</v>
      </c>
      <c r="L1539" s="411">
        <v>1402.5536</v>
      </c>
      <c r="M1539" s="411">
        <v>5</v>
      </c>
      <c r="N1539" s="412">
        <v>7012.768</v>
      </c>
    </row>
    <row r="1540" spans="1:14" ht="14.4" customHeight="1" x14ac:dyDescent="0.3">
      <c r="A1540" s="407" t="s">
        <v>3188</v>
      </c>
      <c r="B1540" s="408" t="s">
        <v>3466</v>
      </c>
      <c r="C1540" s="409" t="s">
        <v>3329</v>
      </c>
      <c r="D1540" s="410" t="s">
        <v>3487</v>
      </c>
      <c r="E1540" s="409" t="s">
        <v>446</v>
      </c>
      <c r="F1540" s="410" t="s">
        <v>3502</v>
      </c>
      <c r="G1540" s="409" t="s">
        <v>447</v>
      </c>
      <c r="H1540" s="409" t="s">
        <v>1077</v>
      </c>
      <c r="I1540" s="409" t="s">
        <v>1078</v>
      </c>
      <c r="J1540" s="409" t="s">
        <v>1079</v>
      </c>
      <c r="K1540" s="409" t="s">
        <v>1080</v>
      </c>
      <c r="L1540" s="411">
        <v>114.27848894101287</v>
      </c>
      <c r="M1540" s="411">
        <v>40</v>
      </c>
      <c r="N1540" s="412">
        <v>4571.1395576405148</v>
      </c>
    </row>
    <row r="1541" spans="1:14" ht="14.4" customHeight="1" x14ac:dyDescent="0.3">
      <c r="A1541" s="407" t="s">
        <v>3188</v>
      </c>
      <c r="B1541" s="408" t="s">
        <v>3466</v>
      </c>
      <c r="C1541" s="409" t="s">
        <v>3329</v>
      </c>
      <c r="D1541" s="410" t="s">
        <v>3487</v>
      </c>
      <c r="E1541" s="409" t="s">
        <v>446</v>
      </c>
      <c r="F1541" s="410" t="s">
        <v>3502</v>
      </c>
      <c r="G1541" s="409" t="s">
        <v>447</v>
      </c>
      <c r="H1541" s="409" t="s">
        <v>475</v>
      </c>
      <c r="I1541" s="409" t="s">
        <v>476</v>
      </c>
      <c r="J1541" s="409" t="s">
        <v>477</v>
      </c>
      <c r="K1541" s="409" t="s">
        <v>478</v>
      </c>
      <c r="L1541" s="411">
        <v>82.100000000000009</v>
      </c>
      <c r="M1541" s="411">
        <v>2</v>
      </c>
      <c r="N1541" s="412">
        <v>164.20000000000002</v>
      </c>
    </row>
    <row r="1542" spans="1:14" ht="14.4" customHeight="1" x14ac:dyDescent="0.3">
      <c r="A1542" s="407" t="s">
        <v>3188</v>
      </c>
      <c r="B1542" s="408" t="s">
        <v>3466</v>
      </c>
      <c r="C1542" s="409" t="s">
        <v>3329</v>
      </c>
      <c r="D1542" s="410" t="s">
        <v>3487</v>
      </c>
      <c r="E1542" s="409" t="s">
        <v>446</v>
      </c>
      <c r="F1542" s="410" t="s">
        <v>3502</v>
      </c>
      <c r="G1542" s="409" t="s">
        <v>447</v>
      </c>
      <c r="H1542" s="409" t="s">
        <v>3223</v>
      </c>
      <c r="I1542" s="409" t="s">
        <v>3224</v>
      </c>
      <c r="J1542" s="409" t="s">
        <v>3225</v>
      </c>
      <c r="K1542" s="409" t="s">
        <v>3226</v>
      </c>
      <c r="L1542" s="411">
        <v>99.479999999999947</v>
      </c>
      <c r="M1542" s="411">
        <v>2</v>
      </c>
      <c r="N1542" s="412">
        <v>198.95999999999989</v>
      </c>
    </row>
    <row r="1543" spans="1:14" ht="14.4" customHeight="1" x14ac:dyDescent="0.3">
      <c r="A1543" s="407" t="s">
        <v>3188</v>
      </c>
      <c r="B1543" s="408" t="s">
        <v>3466</v>
      </c>
      <c r="C1543" s="409" t="s">
        <v>3329</v>
      </c>
      <c r="D1543" s="410" t="s">
        <v>3487</v>
      </c>
      <c r="E1543" s="409" t="s">
        <v>446</v>
      </c>
      <c r="F1543" s="410" t="s">
        <v>3502</v>
      </c>
      <c r="G1543" s="409" t="s">
        <v>447</v>
      </c>
      <c r="H1543" s="409" t="s">
        <v>3330</v>
      </c>
      <c r="I1543" s="409" t="s">
        <v>3331</v>
      </c>
      <c r="J1543" s="409" t="s">
        <v>827</v>
      </c>
      <c r="K1543" s="409" t="s">
        <v>3332</v>
      </c>
      <c r="L1543" s="411">
        <v>76.959999999999965</v>
      </c>
      <c r="M1543" s="411">
        <v>3</v>
      </c>
      <c r="N1543" s="412">
        <v>230.87999999999988</v>
      </c>
    </row>
    <row r="1544" spans="1:14" ht="14.4" customHeight="1" x14ac:dyDescent="0.3">
      <c r="A1544" s="407" t="s">
        <v>3188</v>
      </c>
      <c r="B1544" s="408" t="s">
        <v>3466</v>
      </c>
      <c r="C1544" s="409" t="s">
        <v>3329</v>
      </c>
      <c r="D1544" s="410" t="s">
        <v>3487</v>
      </c>
      <c r="E1544" s="409" t="s">
        <v>446</v>
      </c>
      <c r="F1544" s="410" t="s">
        <v>3502</v>
      </c>
      <c r="G1544" s="409" t="s">
        <v>447</v>
      </c>
      <c r="H1544" s="409" t="s">
        <v>1186</v>
      </c>
      <c r="I1544" s="409" t="s">
        <v>1187</v>
      </c>
      <c r="J1544" s="409" t="s">
        <v>819</v>
      </c>
      <c r="K1544" s="409" t="s">
        <v>1188</v>
      </c>
      <c r="L1544" s="411">
        <v>57.72968691284499</v>
      </c>
      <c r="M1544" s="411">
        <v>48</v>
      </c>
      <c r="N1544" s="412">
        <v>2771.0249718165596</v>
      </c>
    </row>
    <row r="1545" spans="1:14" ht="14.4" customHeight="1" x14ac:dyDescent="0.3">
      <c r="A1545" s="407" t="s">
        <v>3188</v>
      </c>
      <c r="B1545" s="408" t="s">
        <v>3466</v>
      </c>
      <c r="C1545" s="409" t="s">
        <v>3329</v>
      </c>
      <c r="D1545" s="410" t="s">
        <v>3487</v>
      </c>
      <c r="E1545" s="409" t="s">
        <v>446</v>
      </c>
      <c r="F1545" s="410" t="s">
        <v>3502</v>
      </c>
      <c r="G1545" s="409" t="s">
        <v>447</v>
      </c>
      <c r="H1545" s="409" t="s">
        <v>1198</v>
      </c>
      <c r="I1545" s="409" t="s">
        <v>1199</v>
      </c>
      <c r="J1545" s="409" t="s">
        <v>1200</v>
      </c>
      <c r="K1545" s="409" t="s">
        <v>1201</v>
      </c>
      <c r="L1545" s="411">
        <v>567.55870323798933</v>
      </c>
      <c r="M1545" s="411">
        <v>1</v>
      </c>
      <c r="N1545" s="412">
        <v>567.55870323798933</v>
      </c>
    </row>
    <row r="1546" spans="1:14" ht="14.4" customHeight="1" x14ac:dyDescent="0.3">
      <c r="A1546" s="407" t="s">
        <v>3188</v>
      </c>
      <c r="B1546" s="408" t="s">
        <v>3466</v>
      </c>
      <c r="C1546" s="409" t="s">
        <v>3329</v>
      </c>
      <c r="D1546" s="410" t="s">
        <v>3487</v>
      </c>
      <c r="E1546" s="409" t="s">
        <v>446</v>
      </c>
      <c r="F1546" s="410" t="s">
        <v>3502</v>
      </c>
      <c r="G1546" s="409" t="s">
        <v>447</v>
      </c>
      <c r="H1546" s="409" t="s">
        <v>2487</v>
      </c>
      <c r="I1546" s="409" t="s">
        <v>2488</v>
      </c>
      <c r="J1546" s="409" t="s">
        <v>2489</v>
      </c>
      <c r="K1546" s="409" t="s">
        <v>2490</v>
      </c>
      <c r="L1546" s="411">
        <v>52.23666666666665</v>
      </c>
      <c r="M1546" s="411">
        <v>3</v>
      </c>
      <c r="N1546" s="412">
        <v>156.70999999999995</v>
      </c>
    </row>
    <row r="1547" spans="1:14" ht="14.4" customHeight="1" x14ac:dyDescent="0.3">
      <c r="A1547" s="407" t="s">
        <v>3188</v>
      </c>
      <c r="B1547" s="408" t="s">
        <v>3466</v>
      </c>
      <c r="C1547" s="409" t="s">
        <v>3329</v>
      </c>
      <c r="D1547" s="410" t="s">
        <v>3487</v>
      </c>
      <c r="E1547" s="409" t="s">
        <v>446</v>
      </c>
      <c r="F1547" s="410" t="s">
        <v>3502</v>
      </c>
      <c r="G1547" s="409" t="s">
        <v>447</v>
      </c>
      <c r="H1547" s="409" t="s">
        <v>518</v>
      </c>
      <c r="I1547" s="409" t="s">
        <v>519</v>
      </c>
      <c r="J1547" s="409" t="s">
        <v>520</v>
      </c>
      <c r="K1547" s="409" t="s">
        <v>521</v>
      </c>
      <c r="L1547" s="411">
        <v>104.06872857947646</v>
      </c>
      <c r="M1547" s="411">
        <v>2</v>
      </c>
      <c r="N1547" s="412">
        <v>208.13745715895291</v>
      </c>
    </row>
    <row r="1548" spans="1:14" ht="14.4" customHeight="1" x14ac:dyDescent="0.3">
      <c r="A1548" s="407" t="s">
        <v>3188</v>
      </c>
      <c r="B1548" s="408" t="s">
        <v>3466</v>
      </c>
      <c r="C1548" s="409" t="s">
        <v>3329</v>
      </c>
      <c r="D1548" s="410" t="s">
        <v>3487</v>
      </c>
      <c r="E1548" s="409" t="s">
        <v>446</v>
      </c>
      <c r="F1548" s="410" t="s">
        <v>3502</v>
      </c>
      <c r="G1548" s="409" t="s">
        <v>447</v>
      </c>
      <c r="H1548" s="409" t="s">
        <v>2125</v>
      </c>
      <c r="I1548" s="409" t="s">
        <v>2126</v>
      </c>
      <c r="J1548" s="409" t="s">
        <v>2127</v>
      </c>
      <c r="K1548" s="409" t="s">
        <v>1631</v>
      </c>
      <c r="L1548" s="411">
        <v>322.52999999999963</v>
      </c>
      <c r="M1548" s="411">
        <v>1</v>
      </c>
      <c r="N1548" s="412">
        <v>322.52999999999963</v>
      </c>
    </row>
    <row r="1549" spans="1:14" ht="14.4" customHeight="1" x14ac:dyDescent="0.3">
      <c r="A1549" s="407" t="s">
        <v>3188</v>
      </c>
      <c r="B1549" s="408" t="s">
        <v>3466</v>
      </c>
      <c r="C1549" s="409" t="s">
        <v>3329</v>
      </c>
      <c r="D1549" s="410" t="s">
        <v>3487</v>
      </c>
      <c r="E1549" s="409" t="s">
        <v>446</v>
      </c>
      <c r="F1549" s="410" t="s">
        <v>3502</v>
      </c>
      <c r="G1549" s="409" t="s">
        <v>447</v>
      </c>
      <c r="H1549" s="409" t="s">
        <v>2733</v>
      </c>
      <c r="I1549" s="409" t="s">
        <v>2734</v>
      </c>
      <c r="J1549" s="409" t="s">
        <v>2735</v>
      </c>
      <c r="K1549" s="409" t="s">
        <v>1419</v>
      </c>
      <c r="L1549" s="411">
        <v>49.939999999999962</v>
      </c>
      <c r="M1549" s="411">
        <v>6</v>
      </c>
      <c r="N1549" s="412">
        <v>299.63999999999976</v>
      </c>
    </row>
    <row r="1550" spans="1:14" ht="14.4" customHeight="1" x14ac:dyDescent="0.3">
      <c r="A1550" s="407" t="s">
        <v>3188</v>
      </c>
      <c r="B1550" s="408" t="s">
        <v>3466</v>
      </c>
      <c r="C1550" s="409" t="s">
        <v>3329</v>
      </c>
      <c r="D1550" s="410" t="s">
        <v>3487</v>
      </c>
      <c r="E1550" s="409" t="s">
        <v>446</v>
      </c>
      <c r="F1550" s="410" t="s">
        <v>3502</v>
      </c>
      <c r="G1550" s="409" t="s">
        <v>447</v>
      </c>
      <c r="H1550" s="409" t="s">
        <v>2136</v>
      </c>
      <c r="I1550" s="409" t="s">
        <v>2137</v>
      </c>
      <c r="J1550" s="409" t="s">
        <v>2138</v>
      </c>
      <c r="K1550" s="409" t="s">
        <v>2139</v>
      </c>
      <c r="L1550" s="411">
        <v>54.555652173913032</v>
      </c>
      <c r="M1550" s="411">
        <v>46</v>
      </c>
      <c r="N1550" s="412">
        <v>2509.5599999999995</v>
      </c>
    </row>
    <row r="1551" spans="1:14" ht="14.4" customHeight="1" x14ac:dyDescent="0.3">
      <c r="A1551" s="407" t="s">
        <v>3188</v>
      </c>
      <c r="B1551" s="408" t="s">
        <v>3466</v>
      </c>
      <c r="C1551" s="409" t="s">
        <v>3329</v>
      </c>
      <c r="D1551" s="410" t="s">
        <v>3487</v>
      </c>
      <c r="E1551" s="409" t="s">
        <v>446</v>
      </c>
      <c r="F1551" s="410" t="s">
        <v>3502</v>
      </c>
      <c r="G1551" s="409" t="s">
        <v>447</v>
      </c>
      <c r="H1551" s="409" t="s">
        <v>2148</v>
      </c>
      <c r="I1551" s="409" t="s">
        <v>2149</v>
      </c>
      <c r="J1551" s="409" t="s">
        <v>2150</v>
      </c>
      <c r="K1551" s="409" t="s">
        <v>2151</v>
      </c>
      <c r="L1551" s="411">
        <v>363.98000000000008</v>
      </c>
      <c r="M1551" s="411">
        <v>2</v>
      </c>
      <c r="N1551" s="412">
        <v>727.96000000000015</v>
      </c>
    </row>
    <row r="1552" spans="1:14" ht="14.4" customHeight="1" x14ac:dyDescent="0.3">
      <c r="A1552" s="407" t="s">
        <v>3188</v>
      </c>
      <c r="B1552" s="408" t="s">
        <v>3466</v>
      </c>
      <c r="C1552" s="409" t="s">
        <v>3329</v>
      </c>
      <c r="D1552" s="410" t="s">
        <v>3487</v>
      </c>
      <c r="E1552" s="409" t="s">
        <v>446</v>
      </c>
      <c r="F1552" s="410" t="s">
        <v>3502</v>
      </c>
      <c r="G1552" s="409" t="s">
        <v>447</v>
      </c>
      <c r="H1552" s="409" t="s">
        <v>3250</v>
      </c>
      <c r="I1552" s="409" t="s">
        <v>3251</v>
      </c>
      <c r="J1552" s="409" t="s">
        <v>3252</v>
      </c>
      <c r="K1552" s="409" t="s">
        <v>3253</v>
      </c>
      <c r="L1552" s="411">
        <v>88.829731694951079</v>
      </c>
      <c r="M1552" s="411">
        <v>16</v>
      </c>
      <c r="N1552" s="412">
        <v>1421.2757071192173</v>
      </c>
    </row>
    <row r="1553" spans="1:14" ht="14.4" customHeight="1" x14ac:dyDescent="0.3">
      <c r="A1553" s="407" t="s">
        <v>3188</v>
      </c>
      <c r="B1553" s="408" t="s">
        <v>3466</v>
      </c>
      <c r="C1553" s="409" t="s">
        <v>3329</v>
      </c>
      <c r="D1553" s="410" t="s">
        <v>3487</v>
      </c>
      <c r="E1553" s="409" t="s">
        <v>446</v>
      </c>
      <c r="F1553" s="410" t="s">
        <v>3502</v>
      </c>
      <c r="G1553" s="409" t="s">
        <v>447</v>
      </c>
      <c r="H1553" s="409" t="s">
        <v>1378</v>
      </c>
      <c r="I1553" s="409" t="s">
        <v>1379</v>
      </c>
      <c r="J1553" s="409" t="s">
        <v>1380</v>
      </c>
      <c r="K1553" s="409" t="s">
        <v>1381</v>
      </c>
      <c r="L1553" s="411">
        <v>325.15999999999991</v>
      </c>
      <c r="M1553" s="411">
        <v>1</v>
      </c>
      <c r="N1553" s="412">
        <v>325.15999999999991</v>
      </c>
    </row>
    <row r="1554" spans="1:14" ht="14.4" customHeight="1" x14ac:dyDescent="0.3">
      <c r="A1554" s="407" t="s">
        <v>3188</v>
      </c>
      <c r="B1554" s="408" t="s">
        <v>3466</v>
      </c>
      <c r="C1554" s="409" t="s">
        <v>3329</v>
      </c>
      <c r="D1554" s="410" t="s">
        <v>3487</v>
      </c>
      <c r="E1554" s="409" t="s">
        <v>446</v>
      </c>
      <c r="F1554" s="410" t="s">
        <v>3502</v>
      </c>
      <c r="G1554" s="409" t="s">
        <v>447</v>
      </c>
      <c r="H1554" s="409" t="s">
        <v>532</v>
      </c>
      <c r="I1554" s="409" t="s">
        <v>533</v>
      </c>
      <c r="J1554" s="409" t="s">
        <v>534</v>
      </c>
      <c r="K1554" s="409"/>
      <c r="L1554" s="411">
        <v>252.97799999999998</v>
      </c>
      <c r="M1554" s="411">
        <v>3</v>
      </c>
      <c r="N1554" s="412">
        <v>758.93399999999997</v>
      </c>
    </row>
    <row r="1555" spans="1:14" ht="14.4" customHeight="1" x14ac:dyDescent="0.3">
      <c r="A1555" s="407" t="s">
        <v>3188</v>
      </c>
      <c r="B1555" s="408" t="s">
        <v>3466</v>
      </c>
      <c r="C1555" s="409" t="s">
        <v>3329</v>
      </c>
      <c r="D1555" s="410" t="s">
        <v>3487</v>
      </c>
      <c r="E1555" s="409" t="s">
        <v>446</v>
      </c>
      <c r="F1555" s="410" t="s">
        <v>3502</v>
      </c>
      <c r="G1555" s="409" t="s">
        <v>447</v>
      </c>
      <c r="H1555" s="409" t="s">
        <v>3256</v>
      </c>
      <c r="I1555" s="409" t="s">
        <v>3256</v>
      </c>
      <c r="J1555" s="409" t="s">
        <v>3257</v>
      </c>
      <c r="K1555" s="409" t="s">
        <v>3258</v>
      </c>
      <c r="L1555" s="411">
        <v>108.88966666666667</v>
      </c>
      <c r="M1555" s="411">
        <v>30</v>
      </c>
      <c r="N1555" s="412">
        <v>3266.69</v>
      </c>
    </row>
    <row r="1556" spans="1:14" ht="14.4" customHeight="1" x14ac:dyDescent="0.3">
      <c r="A1556" s="407" t="s">
        <v>3188</v>
      </c>
      <c r="B1556" s="408" t="s">
        <v>3466</v>
      </c>
      <c r="C1556" s="409" t="s">
        <v>3329</v>
      </c>
      <c r="D1556" s="410" t="s">
        <v>3487</v>
      </c>
      <c r="E1556" s="409" t="s">
        <v>446</v>
      </c>
      <c r="F1556" s="410" t="s">
        <v>3502</v>
      </c>
      <c r="G1556" s="409" t="s">
        <v>447</v>
      </c>
      <c r="H1556" s="409" t="s">
        <v>3281</v>
      </c>
      <c r="I1556" s="409" t="s">
        <v>3282</v>
      </c>
      <c r="J1556" s="409" t="s">
        <v>3283</v>
      </c>
      <c r="K1556" s="409" t="s">
        <v>3284</v>
      </c>
      <c r="L1556" s="411">
        <v>114.13600000000001</v>
      </c>
      <c r="M1556" s="411">
        <v>35</v>
      </c>
      <c r="N1556" s="412">
        <v>3994.76</v>
      </c>
    </row>
    <row r="1557" spans="1:14" ht="14.4" customHeight="1" x14ac:dyDescent="0.3">
      <c r="A1557" s="407" t="s">
        <v>3188</v>
      </c>
      <c r="B1557" s="408" t="s">
        <v>3466</v>
      </c>
      <c r="C1557" s="409" t="s">
        <v>3329</v>
      </c>
      <c r="D1557" s="410" t="s">
        <v>3487</v>
      </c>
      <c r="E1557" s="409" t="s">
        <v>446</v>
      </c>
      <c r="F1557" s="410" t="s">
        <v>3502</v>
      </c>
      <c r="G1557" s="409" t="s">
        <v>447</v>
      </c>
      <c r="H1557" s="409" t="s">
        <v>3333</v>
      </c>
      <c r="I1557" s="409" t="s">
        <v>3334</v>
      </c>
      <c r="J1557" s="409" t="s">
        <v>3252</v>
      </c>
      <c r="K1557" s="409" t="s">
        <v>3335</v>
      </c>
      <c r="L1557" s="411">
        <v>52.983379306514166</v>
      </c>
      <c r="M1557" s="411">
        <v>3</v>
      </c>
      <c r="N1557" s="412">
        <v>158.9501379195425</v>
      </c>
    </row>
    <row r="1558" spans="1:14" ht="14.4" customHeight="1" x14ac:dyDescent="0.3">
      <c r="A1558" s="407" t="s">
        <v>3188</v>
      </c>
      <c r="B1558" s="408" t="s">
        <v>3466</v>
      </c>
      <c r="C1558" s="409" t="s">
        <v>3329</v>
      </c>
      <c r="D1558" s="410" t="s">
        <v>3487</v>
      </c>
      <c r="E1558" s="409" t="s">
        <v>446</v>
      </c>
      <c r="F1558" s="410" t="s">
        <v>3502</v>
      </c>
      <c r="G1558" s="409" t="s">
        <v>606</v>
      </c>
      <c r="H1558" s="409" t="s">
        <v>1495</v>
      </c>
      <c r="I1558" s="409" t="s">
        <v>1495</v>
      </c>
      <c r="J1558" s="409" t="s">
        <v>1496</v>
      </c>
      <c r="K1558" s="409" t="s">
        <v>1497</v>
      </c>
      <c r="L1558" s="411">
        <v>122.67</v>
      </c>
      <c r="M1558" s="411">
        <v>1</v>
      </c>
      <c r="N1558" s="412">
        <v>122.67</v>
      </c>
    </row>
    <row r="1559" spans="1:14" ht="14.4" customHeight="1" x14ac:dyDescent="0.3">
      <c r="A1559" s="407" t="s">
        <v>3188</v>
      </c>
      <c r="B1559" s="408" t="s">
        <v>3466</v>
      </c>
      <c r="C1559" s="409" t="s">
        <v>3329</v>
      </c>
      <c r="D1559" s="410" t="s">
        <v>3487</v>
      </c>
      <c r="E1559" s="409" t="s">
        <v>446</v>
      </c>
      <c r="F1559" s="410" t="s">
        <v>3502</v>
      </c>
      <c r="G1559" s="409" t="s">
        <v>606</v>
      </c>
      <c r="H1559" s="409" t="s">
        <v>1508</v>
      </c>
      <c r="I1559" s="409" t="s">
        <v>1509</v>
      </c>
      <c r="J1559" s="409" t="s">
        <v>1510</v>
      </c>
      <c r="K1559" s="409" t="s">
        <v>1511</v>
      </c>
      <c r="L1559" s="411">
        <v>34.750000000000007</v>
      </c>
      <c r="M1559" s="411">
        <v>5</v>
      </c>
      <c r="N1559" s="412">
        <v>173.75000000000003</v>
      </c>
    </row>
    <row r="1560" spans="1:14" ht="14.4" customHeight="1" x14ac:dyDescent="0.3">
      <c r="A1560" s="407" t="s">
        <v>3188</v>
      </c>
      <c r="B1560" s="408" t="s">
        <v>3466</v>
      </c>
      <c r="C1560" s="409" t="s">
        <v>3329</v>
      </c>
      <c r="D1560" s="410" t="s">
        <v>3487</v>
      </c>
      <c r="E1560" s="409" t="s">
        <v>446</v>
      </c>
      <c r="F1560" s="410" t="s">
        <v>3502</v>
      </c>
      <c r="G1560" s="409" t="s">
        <v>606</v>
      </c>
      <c r="H1560" s="409" t="s">
        <v>1541</v>
      </c>
      <c r="I1560" s="409" t="s">
        <v>1542</v>
      </c>
      <c r="J1560" s="409" t="s">
        <v>1543</v>
      </c>
      <c r="K1560" s="409" t="s">
        <v>1544</v>
      </c>
      <c r="L1560" s="411">
        <v>630.66</v>
      </c>
      <c r="M1560" s="411">
        <v>2</v>
      </c>
      <c r="N1560" s="412">
        <v>1261.32</v>
      </c>
    </row>
    <row r="1561" spans="1:14" ht="14.4" customHeight="1" x14ac:dyDescent="0.3">
      <c r="A1561" s="407" t="s">
        <v>3188</v>
      </c>
      <c r="B1561" s="408" t="s">
        <v>3466</v>
      </c>
      <c r="C1561" s="409" t="s">
        <v>3329</v>
      </c>
      <c r="D1561" s="410" t="s">
        <v>3487</v>
      </c>
      <c r="E1561" s="409" t="s">
        <v>446</v>
      </c>
      <c r="F1561" s="410" t="s">
        <v>3502</v>
      </c>
      <c r="G1561" s="409" t="s">
        <v>606</v>
      </c>
      <c r="H1561" s="409" t="s">
        <v>3300</v>
      </c>
      <c r="I1561" s="409" t="s">
        <v>3301</v>
      </c>
      <c r="J1561" s="409" t="s">
        <v>3302</v>
      </c>
      <c r="K1561" s="409" t="s">
        <v>3303</v>
      </c>
      <c r="L1561" s="411">
        <v>56.209998042171236</v>
      </c>
      <c r="M1561" s="411">
        <v>6</v>
      </c>
      <c r="N1561" s="412">
        <v>337.25998825302742</v>
      </c>
    </row>
    <row r="1562" spans="1:14" ht="14.4" customHeight="1" x14ac:dyDescent="0.3">
      <c r="A1562" s="407" t="s">
        <v>3188</v>
      </c>
      <c r="B1562" s="408" t="s">
        <v>3466</v>
      </c>
      <c r="C1562" s="409" t="s">
        <v>3329</v>
      </c>
      <c r="D1562" s="410" t="s">
        <v>3487</v>
      </c>
      <c r="E1562" s="409" t="s">
        <v>446</v>
      </c>
      <c r="F1562" s="410" t="s">
        <v>3502</v>
      </c>
      <c r="G1562" s="409" t="s">
        <v>606</v>
      </c>
      <c r="H1562" s="409" t="s">
        <v>1632</v>
      </c>
      <c r="I1562" s="409" t="s">
        <v>1633</v>
      </c>
      <c r="J1562" s="409" t="s">
        <v>1517</v>
      </c>
      <c r="K1562" s="409" t="s">
        <v>1634</v>
      </c>
      <c r="L1562" s="411">
        <v>129.32980219422834</v>
      </c>
      <c r="M1562" s="411">
        <v>1</v>
      </c>
      <c r="N1562" s="412">
        <v>129.32980219422834</v>
      </c>
    </row>
    <row r="1563" spans="1:14" ht="14.4" customHeight="1" x14ac:dyDescent="0.3">
      <c r="A1563" s="407" t="s">
        <v>3188</v>
      </c>
      <c r="B1563" s="408" t="s">
        <v>3466</v>
      </c>
      <c r="C1563" s="409" t="s">
        <v>3329</v>
      </c>
      <c r="D1563" s="410" t="s">
        <v>3487</v>
      </c>
      <c r="E1563" s="409" t="s">
        <v>446</v>
      </c>
      <c r="F1563" s="410" t="s">
        <v>3502</v>
      </c>
      <c r="G1563" s="409" t="s">
        <v>606</v>
      </c>
      <c r="H1563" s="409" t="s">
        <v>1673</v>
      </c>
      <c r="I1563" s="409" t="s">
        <v>1674</v>
      </c>
      <c r="J1563" s="409" t="s">
        <v>1675</v>
      </c>
      <c r="K1563" s="409" t="s">
        <v>1676</v>
      </c>
      <c r="L1563" s="411">
        <v>67.829881725834554</v>
      </c>
      <c r="M1563" s="411">
        <v>120</v>
      </c>
      <c r="N1563" s="412">
        <v>8139.5858071001467</v>
      </c>
    </row>
    <row r="1564" spans="1:14" ht="14.4" customHeight="1" x14ac:dyDescent="0.3">
      <c r="A1564" s="407" t="s">
        <v>3188</v>
      </c>
      <c r="B1564" s="408" t="s">
        <v>3466</v>
      </c>
      <c r="C1564" s="409" t="s">
        <v>3329</v>
      </c>
      <c r="D1564" s="410" t="s">
        <v>3487</v>
      </c>
      <c r="E1564" s="409" t="s">
        <v>446</v>
      </c>
      <c r="F1564" s="410" t="s">
        <v>3502</v>
      </c>
      <c r="G1564" s="409" t="s">
        <v>606</v>
      </c>
      <c r="H1564" s="409" t="s">
        <v>1721</v>
      </c>
      <c r="I1564" s="409" t="s">
        <v>1722</v>
      </c>
      <c r="J1564" s="409" t="s">
        <v>1723</v>
      </c>
      <c r="K1564" s="409" t="s">
        <v>1631</v>
      </c>
      <c r="L1564" s="411">
        <v>155.52000000000004</v>
      </c>
      <c r="M1564" s="411">
        <v>1</v>
      </c>
      <c r="N1564" s="412">
        <v>155.52000000000004</v>
      </c>
    </row>
    <row r="1565" spans="1:14" ht="14.4" customHeight="1" x14ac:dyDescent="0.3">
      <c r="A1565" s="407" t="s">
        <v>3188</v>
      </c>
      <c r="B1565" s="408" t="s">
        <v>3466</v>
      </c>
      <c r="C1565" s="409" t="s">
        <v>3329</v>
      </c>
      <c r="D1565" s="410" t="s">
        <v>3487</v>
      </c>
      <c r="E1565" s="409" t="s">
        <v>446</v>
      </c>
      <c r="F1565" s="410" t="s">
        <v>3502</v>
      </c>
      <c r="G1565" s="409" t="s">
        <v>606</v>
      </c>
      <c r="H1565" s="409" t="s">
        <v>1777</v>
      </c>
      <c r="I1565" s="409" t="s">
        <v>1777</v>
      </c>
      <c r="J1565" s="409" t="s">
        <v>1543</v>
      </c>
      <c r="K1565" s="409" t="s">
        <v>1717</v>
      </c>
      <c r="L1565" s="411">
        <v>408.95</v>
      </c>
      <c r="M1565" s="411">
        <v>1</v>
      </c>
      <c r="N1565" s="412">
        <v>408.95</v>
      </c>
    </row>
    <row r="1566" spans="1:14" ht="14.4" customHeight="1" x14ac:dyDescent="0.3">
      <c r="A1566" s="407" t="s">
        <v>3188</v>
      </c>
      <c r="B1566" s="408" t="s">
        <v>3466</v>
      </c>
      <c r="C1566" s="409" t="s">
        <v>3329</v>
      </c>
      <c r="D1566" s="410" t="s">
        <v>3487</v>
      </c>
      <c r="E1566" s="409" t="s">
        <v>446</v>
      </c>
      <c r="F1566" s="410" t="s">
        <v>3502</v>
      </c>
      <c r="G1566" s="409" t="s">
        <v>606</v>
      </c>
      <c r="H1566" s="409" t="s">
        <v>1778</v>
      </c>
      <c r="I1566" s="409" t="s">
        <v>1778</v>
      </c>
      <c r="J1566" s="409" t="s">
        <v>1675</v>
      </c>
      <c r="K1566" s="409" t="s">
        <v>1676</v>
      </c>
      <c r="L1566" s="411">
        <v>67.830000000000027</v>
      </c>
      <c r="M1566" s="411">
        <v>10</v>
      </c>
      <c r="N1566" s="412">
        <v>678.3000000000003</v>
      </c>
    </row>
    <row r="1567" spans="1:14" ht="14.4" customHeight="1" x14ac:dyDescent="0.3">
      <c r="A1567" s="407" t="s">
        <v>3188</v>
      </c>
      <c r="B1567" s="408" t="s">
        <v>3466</v>
      </c>
      <c r="C1567" s="409" t="s">
        <v>3336</v>
      </c>
      <c r="D1567" s="410" t="s">
        <v>3488</v>
      </c>
      <c r="E1567" s="409" t="s">
        <v>446</v>
      </c>
      <c r="F1567" s="410" t="s">
        <v>3502</v>
      </c>
      <c r="G1567" s="409" t="s">
        <v>447</v>
      </c>
      <c r="H1567" s="409" t="s">
        <v>729</v>
      </c>
      <c r="I1567" s="409" t="s">
        <v>729</v>
      </c>
      <c r="J1567" s="409" t="s">
        <v>730</v>
      </c>
      <c r="K1567" s="409" t="s">
        <v>731</v>
      </c>
      <c r="L1567" s="411">
        <v>171.6</v>
      </c>
      <c r="M1567" s="411">
        <v>22</v>
      </c>
      <c r="N1567" s="412">
        <v>3775.2</v>
      </c>
    </row>
    <row r="1568" spans="1:14" ht="14.4" customHeight="1" x14ac:dyDescent="0.3">
      <c r="A1568" s="407" t="s">
        <v>3188</v>
      </c>
      <c r="B1568" s="408" t="s">
        <v>3466</v>
      </c>
      <c r="C1568" s="409" t="s">
        <v>3336</v>
      </c>
      <c r="D1568" s="410" t="s">
        <v>3488</v>
      </c>
      <c r="E1568" s="409" t="s">
        <v>446</v>
      </c>
      <c r="F1568" s="410" t="s">
        <v>3502</v>
      </c>
      <c r="G1568" s="409" t="s">
        <v>447</v>
      </c>
      <c r="H1568" s="409" t="s">
        <v>739</v>
      </c>
      <c r="I1568" s="409" t="s">
        <v>739</v>
      </c>
      <c r="J1568" s="409" t="s">
        <v>730</v>
      </c>
      <c r="K1568" s="409" t="s">
        <v>740</v>
      </c>
      <c r="L1568" s="411">
        <v>92.95</v>
      </c>
      <c r="M1568" s="411">
        <v>15</v>
      </c>
      <c r="N1568" s="412">
        <v>1394.25</v>
      </c>
    </row>
    <row r="1569" spans="1:14" ht="14.4" customHeight="1" x14ac:dyDescent="0.3">
      <c r="A1569" s="407" t="s">
        <v>3188</v>
      </c>
      <c r="B1569" s="408" t="s">
        <v>3466</v>
      </c>
      <c r="C1569" s="409" t="s">
        <v>3336</v>
      </c>
      <c r="D1569" s="410" t="s">
        <v>3488</v>
      </c>
      <c r="E1569" s="409" t="s">
        <v>446</v>
      </c>
      <c r="F1569" s="410" t="s">
        <v>3502</v>
      </c>
      <c r="G1569" s="409" t="s">
        <v>447</v>
      </c>
      <c r="H1569" s="409" t="s">
        <v>741</v>
      </c>
      <c r="I1569" s="409" t="s">
        <v>741</v>
      </c>
      <c r="J1569" s="409" t="s">
        <v>730</v>
      </c>
      <c r="K1569" s="409" t="s">
        <v>742</v>
      </c>
      <c r="L1569" s="411">
        <v>93.5</v>
      </c>
      <c r="M1569" s="411">
        <v>7</v>
      </c>
      <c r="N1569" s="412">
        <v>654.5</v>
      </c>
    </row>
    <row r="1570" spans="1:14" ht="14.4" customHeight="1" x14ac:dyDescent="0.3">
      <c r="A1570" s="407" t="s">
        <v>3188</v>
      </c>
      <c r="B1570" s="408" t="s">
        <v>3466</v>
      </c>
      <c r="C1570" s="409" t="s">
        <v>3336</v>
      </c>
      <c r="D1570" s="410" t="s">
        <v>3488</v>
      </c>
      <c r="E1570" s="409" t="s">
        <v>446</v>
      </c>
      <c r="F1570" s="410" t="s">
        <v>3502</v>
      </c>
      <c r="G1570" s="409" t="s">
        <v>447</v>
      </c>
      <c r="H1570" s="409" t="s">
        <v>747</v>
      </c>
      <c r="I1570" s="409" t="s">
        <v>748</v>
      </c>
      <c r="J1570" s="409" t="s">
        <v>749</v>
      </c>
      <c r="K1570" s="409" t="s">
        <v>750</v>
      </c>
      <c r="L1570" s="411">
        <v>53.750041731080252</v>
      </c>
      <c r="M1570" s="411">
        <v>2</v>
      </c>
      <c r="N1570" s="412">
        <v>107.5000834621605</v>
      </c>
    </row>
    <row r="1571" spans="1:14" ht="14.4" customHeight="1" x14ac:dyDescent="0.3">
      <c r="A1571" s="407" t="s">
        <v>3188</v>
      </c>
      <c r="B1571" s="408" t="s">
        <v>3466</v>
      </c>
      <c r="C1571" s="409" t="s">
        <v>3336</v>
      </c>
      <c r="D1571" s="410" t="s">
        <v>3488</v>
      </c>
      <c r="E1571" s="409" t="s">
        <v>446</v>
      </c>
      <c r="F1571" s="410" t="s">
        <v>3502</v>
      </c>
      <c r="G1571" s="409" t="s">
        <v>447</v>
      </c>
      <c r="H1571" s="409" t="s">
        <v>751</v>
      </c>
      <c r="I1571" s="409" t="s">
        <v>752</v>
      </c>
      <c r="J1571" s="409" t="s">
        <v>753</v>
      </c>
      <c r="K1571" s="409" t="s">
        <v>754</v>
      </c>
      <c r="L1571" s="411">
        <v>96.819719833361617</v>
      </c>
      <c r="M1571" s="411">
        <v>20</v>
      </c>
      <c r="N1571" s="412">
        <v>1936.3943966672323</v>
      </c>
    </row>
    <row r="1572" spans="1:14" ht="14.4" customHeight="1" x14ac:dyDescent="0.3">
      <c r="A1572" s="407" t="s">
        <v>3188</v>
      </c>
      <c r="B1572" s="408" t="s">
        <v>3466</v>
      </c>
      <c r="C1572" s="409" t="s">
        <v>3336</v>
      </c>
      <c r="D1572" s="410" t="s">
        <v>3488</v>
      </c>
      <c r="E1572" s="409" t="s">
        <v>446</v>
      </c>
      <c r="F1572" s="410" t="s">
        <v>3502</v>
      </c>
      <c r="G1572" s="409" t="s">
        <v>447</v>
      </c>
      <c r="H1572" s="409" t="s">
        <v>755</v>
      </c>
      <c r="I1572" s="409" t="s">
        <v>756</v>
      </c>
      <c r="J1572" s="409" t="s">
        <v>753</v>
      </c>
      <c r="K1572" s="409" t="s">
        <v>757</v>
      </c>
      <c r="L1572" s="411">
        <v>100.76000000000002</v>
      </c>
      <c r="M1572" s="411">
        <v>25</v>
      </c>
      <c r="N1572" s="412">
        <v>2519.0000000000005</v>
      </c>
    </row>
    <row r="1573" spans="1:14" ht="14.4" customHeight="1" x14ac:dyDescent="0.3">
      <c r="A1573" s="407" t="s">
        <v>3188</v>
      </c>
      <c r="B1573" s="408" t="s">
        <v>3466</v>
      </c>
      <c r="C1573" s="409" t="s">
        <v>3336</v>
      </c>
      <c r="D1573" s="410" t="s">
        <v>3488</v>
      </c>
      <c r="E1573" s="409" t="s">
        <v>446</v>
      </c>
      <c r="F1573" s="410" t="s">
        <v>3502</v>
      </c>
      <c r="G1573" s="409" t="s">
        <v>447</v>
      </c>
      <c r="H1573" s="409" t="s">
        <v>485</v>
      </c>
      <c r="I1573" s="409" t="s">
        <v>486</v>
      </c>
      <c r="J1573" s="409" t="s">
        <v>487</v>
      </c>
      <c r="K1573" s="409" t="s">
        <v>488</v>
      </c>
      <c r="L1573" s="411">
        <v>167.65734905791192</v>
      </c>
      <c r="M1573" s="411">
        <v>67</v>
      </c>
      <c r="N1573" s="412">
        <v>11233.042386880099</v>
      </c>
    </row>
    <row r="1574" spans="1:14" ht="14.4" customHeight="1" x14ac:dyDescent="0.3">
      <c r="A1574" s="407" t="s">
        <v>3188</v>
      </c>
      <c r="B1574" s="408" t="s">
        <v>3466</v>
      </c>
      <c r="C1574" s="409" t="s">
        <v>3336</v>
      </c>
      <c r="D1574" s="410" t="s">
        <v>3488</v>
      </c>
      <c r="E1574" s="409" t="s">
        <v>446</v>
      </c>
      <c r="F1574" s="410" t="s">
        <v>3502</v>
      </c>
      <c r="G1574" s="409" t="s">
        <v>447</v>
      </c>
      <c r="H1574" s="409" t="s">
        <v>817</v>
      </c>
      <c r="I1574" s="409" t="s">
        <v>818</v>
      </c>
      <c r="J1574" s="409" t="s">
        <v>819</v>
      </c>
      <c r="K1574" s="409" t="s">
        <v>820</v>
      </c>
      <c r="L1574" s="411">
        <v>57.72975999758404</v>
      </c>
      <c r="M1574" s="411">
        <v>50</v>
      </c>
      <c r="N1574" s="412">
        <v>2886.4879998792021</v>
      </c>
    </row>
    <row r="1575" spans="1:14" ht="14.4" customHeight="1" x14ac:dyDescent="0.3">
      <c r="A1575" s="407" t="s">
        <v>3188</v>
      </c>
      <c r="B1575" s="408" t="s">
        <v>3466</v>
      </c>
      <c r="C1575" s="409" t="s">
        <v>3336</v>
      </c>
      <c r="D1575" s="410" t="s">
        <v>3488</v>
      </c>
      <c r="E1575" s="409" t="s">
        <v>446</v>
      </c>
      <c r="F1575" s="410" t="s">
        <v>3502</v>
      </c>
      <c r="G1575" s="409" t="s">
        <v>447</v>
      </c>
      <c r="H1575" s="409" t="s">
        <v>833</v>
      </c>
      <c r="I1575" s="409" t="s">
        <v>834</v>
      </c>
      <c r="J1575" s="409" t="s">
        <v>835</v>
      </c>
      <c r="K1575" s="409" t="s">
        <v>531</v>
      </c>
      <c r="L1575" s="411">
        <v>217.80000000000004</v>
      </c>
      <c r="M1575" s="411">
        <v>5</v>
      </c>
      <c r="N1575" s="412">
        <v>1089.0000000000002</v>
      </c>
    </row>
    <row r="1576" spans="1:14" ht="14.4" customHeight="1" x14ac:dyDescent="0.3">
      <c r="A1576" s="407" t="s">
        <v>3188</v>
      </c>
      <c r="B1576" s="408" t="s">
        <v>3466</v>
      </c>
      <c r="C1576" s="409" t="s">
        <v>3336</v>
      </c>
      <c r="D1576" s="410" t="s">
        <v>3488</v>
      </c>
      <c r="E1576" s="409" t="s">
        <v>446</v>
      </c>
      <c r="F1576" s="410" t="s">
        <v>3502</v>
      </c>
      <c r="G1576" s="409" t="s">
        <v>447</v>
      </c>
      <c r="H1576" s="409" t="s">
        <v>852</v>
      </c>
      <c r="I1576" s="409" t="s">
        <v>852</v>
      </c>
      <c r="J1576" s="409" t="s">
        <v>853</v>
      </c>
      <c r="K1576" s="409" t="s">
        <v>854</v>
      </c>
      <c r="L1576" s="411">
        <v>36.553890535381782</v>
      </c>
      <c r="M1576" s="411">
        <v>100</v>
      </c>
      <c r="N1576" s="412">
        <v>3655.3890535381784</v>
      </c>
    </row>
    <row r="1577" spans="1:14" ht="14.4" customHeight="1" x14ac:dyDescent="0.3">
      <c r="A1577" s="407" t="s">
        <v>3188</v>
      </c>
      <c r="B1577" s="408" t="s">
        <v>3466</v>
      </c>
      <c r="C1577" s="409" t="s">
        <v>3336</v>
      </c>
      <c r="D1577" s="410" t="s">
        <v>3488</v>
      </c>
      <c r="E1577" s="409" t="s">
        <v>446</v>
      </c>
      <c r="F1577" s="410" t="s">
        <v>3502</v>
      </c>
      <c r="G1577" s="409" t="s">
        <v>447</v>
      </c>
      <c r="H1577" s="409" t="s">
        <v>3193</v>
      </c>
      <c r="I1577" s="409" t="s">
        <v>3194</v>
      </c>
      <c r="J1577" s="409" t="s">
        <v>3195</v>
      </c>
      <c r="K1577" s="409" t="s">
        <v>3196</v>
      </c>
      <c r="L1577" s="411">
        <v>55.323107903939331</v>
      </c>
      <c r="M1577" s="411">
        <v>3</v>
      </c>
      <c r="N1577" s="412">
        <v>165.96932371181799</v>
      </c>
    </row>
    <row r="1578" spans="1:14" ht="14.4" customHeight="1" x14ac:dyDescent="0.3">
      <c r="A1578" s="407" t="s">
        <v>3188</v>
      </c>
      <c r="B1578" s="408" t="s">
        <v>3466</v>
      </c>
      <c r="C1578" s="409" t="s">
        <v>3336</v>
      </c>
      <c r="D1578" s="410" t="s">
        <v>3488</v>
      </c>
      <c r="E1578" s="409" t="s">
        <v>446</v>
      </c>
      <c r="F1578" s="410" t="s">
        <v>3502</v>
      </c>
      <c r="G1578" s="409" t="s">
        <v>447</v>
      </c>
      <c r="H1578" s="409" t="s">
        <v>925</v>
      </c>
      <c r="I1578" s="409" t="s">
        <v>926</v>
      </c>
      <c r="J1578" s="409" t="s">
        <v>819</v>
      </c>
      <c r="K1578" s="409" t="s">
        <v>927</v>
      </c>
      <c r="L1578" s="411">
        <v>45.250000000000007</v>
      </c>
      <c r="M1578" s="411">
        <v>6</v>
      </c>
      <c r="N1578" s="412">
        <v>271.50000000000006</v>
      </c>
    </row>
    <row r="1579" spans="1:14" ht="14.4" customHeight="1" x14ac:dyDescent="0.3">
      <c r="A1579" s="407" t="s">
        <v>3188</v>
      </c>
      <c r="B1579" s="408" t="s">
        <v>3466</v>
      </c>
      <c r="C1579" s="409" t="s">
        <v>3336</v>
      </c>
      <c r="D1579" s="410" t="s">
        <v>3488</v>
      </c>
      <c r="E1579" s="409" t="s">
        <v>446</v>
      </c>
      <c r="F1579" s="410" t="s">
        <v>3502</v>
      </c>
      <c r="G1579" s="409" t="s">
        <v>447</v>
      </c>
      <c r="H1579" s="409" t="s">
        <v>2015</v>
      </c>
      <c r="I1579" s="409" t="s">
        <v>2016</v>
      </c>
      <c r="J1579" s="409" t="s">
        <v>2017</v>
      </c>
      <c r="K1579" s="409"/>
      <c r="L1579" s="411">
        <v>204.29</v>
      </c>
      <c r="M1579" s="411">
        <v>2</v>
      </c>
      <c r="N1579" s="412">
        <v>408.58</v>
      </c>
    </row>
    <row r="1580" spans="1:14" ht="14.4" customHeight="1" x14ac:dyDescent="0.3">
      <c r="A1580" s="407" t="s">
        <v>3188</v>
      </c>
      <c r="B1580" s="408" t="s">
        <v>3466</v>
      </c>
      <c r="C1580" s="409" t="s">
        <v>3336</v>
      </c>
      <c r="D1580" s="410" t="s">
        <v>3488</v>
      </c>
      <c r="E1580" s="409" t="s">
        <v>446</v>
      </c>
      <c r="F1580" s="410" t="s">
        <v>3502</v>
      </c>
      <c r="G1580" s="409" t="s">
        <v>447</v>
      </c>
      <c r="H1580" s="409" t="s">
        <v>2633</v>
      </c>
      <c r="I1580" s="409" t="s">
        <v>2634</v>
      </c>
      <c r="J1580" s="409" t="s">
        <v>2635</v>
      </c>
      <c r="K1580" s="409" t="s">
        <v>2636</v>
      </c>
      <c r="L1580" s="411">
        <v>107.32999999999998</v>
      </c>
      <c r="M1580" s="411">
        <v>2</v>
      </c>
      <c r="N1580" s="412">
        <v>214.65999999999997</v>
      </c>
    </row>
    <row r="1581" spans="1:14" ht="14.4" customHeight="1" x14ac:dyDescent="0.3">
      <c r="A1581" s="407" t="s">
        <v>3188</v>
      </c>
      <c r="B1581" s="408" t="s">
        <v>3466</v>
      </c>
      <c r="C1581" s="409" t="s">
        <v>3336</v>
      </c>
      <c r="D1581" s="410" t="s">
        <v>3488</v>
      </c>
      <c r="E1581" s="409" t="s">
        <v>446</v>
      </c>
      <c r="F1581" s="410" t="s">
        <v>3502</v>
      </c>
      <c r="G1581" s="409" t="s">
        <v>447</v>
      </c>
      <c r="H1581" s="409" t="s">
        <v>2037</v>
      </c>
      <c r="I1581" s="409" t="s">
        <v>2038</v>
      </c>
      <c r="J1581" s="409" t="s">
        <v>996</v>
      </c>
      <c r="K1581" s="409" t="s">
        <v>2039</v>
      </c>
      <c r="L1581" s="411">
        <v>126.20857142857143</v>
      </c>
      <c r="M1581" s="411">
        <v>7</v>
      </c>
      <c r="N1581" s="412">
        <v>883.46</v>
      </c>
    </row>
    <row r="1582" spans="1:14" ht="14.4" customHeight="1" x14ac:dyDescent="0.3">
      <c r="A1582" s="407" t="s">
        <v>3188</v>
      </c>
      <c r="B1582" s="408" t="s">
        <v>3466</v>
      </c>
      <c r="C1582" s="409" t="s">
        <v>3336</v>
      </c>
      <c r="D1582" s="410" t="s">
        <v>3488</v>
      </c>
      <c r="E1582" s="409" t="s">
        <v>446</v>
      </c>
      <c r="F1582" s="410" t="s">
        <v>3502</v>
      </c>
      <c r="G1582" s="409" t="s">
        <v>447</v>
      </c>
      <c r="H1582" s="409" t="s">
        <v>1020</v>
      </c>
      <c r="I1582" s="409" t="s">
        <v>1021</v>
      </c>
      <c r="J1582" s="409" t="s">
        <v>1018</v>
      </c>
      <c r="K1582" s="409" t="s">
        <v>1022</v>
      </c>
      <c r="L1582" s="411">
        <v>279.88499999999993</v>
      </c>
      <c r="M1582" s="411">
        <v>4</v>
      </c>
      <c r="N1582" s="412">
        <v>1119.5399999999997</v>
      </c>
    </row>
    <row r="1583" spans="1:14" ht="14.4" customHeight="1" x14ac:dyDescent="0.3">
      <c r="A1583" s="407" t="s">
        <v>3188</v>
      </c>
      <c r="B1583" s="408" t="s">
        <v>3466</v>
      </c>
      <c r="C1583" s="409" t="s">
        <v>3336</v>
      </c>
      <c r="D1583" s="410" t="s">
        <v>3488</v>
      </c>
      <c r="E1583" s="409" t="s">
        <v>446</v>
      </c>
      <c r="F1583" s="410" t="s">
        <v>3502</v>
      </c>
      <c r="G1583" s="409" t="s">
        <v>447</v>
      </c>
      <c r="H1583" s="409" t="s">
        <v>448</v>
      </c>
      <c r="I1583" s="409" t="s">
        <v>134</v>
      </c>
      <c r="J1583" s="409" t="s">
        <v>449</v>
      </c>
      <c r="K1583" s="409"/>
      <c r="L1583" s="411">
        <v>97.320137075909813</v>
      </c>
      <c r="M1583" s="411">
        <v>25</v>
      </c>
      <c r="N1583" s="412">
        <v>2433.0034268977452</v>
      </c>
    </row>
    <row r="1584" spans="1:14" ht="14.4" customHeight="1" x14ac:dyDescent="0.3">
      <c r="A1584" s="407" t="s">
        <v>3188</v>
      </c>
      <c r="B1584" s="408" t="s">
        <v>3466</v>
      </c>
      <c r="C1584" s="409" t="s">
        <v>3336</v>
      </c>
      <c r="D1584" s="410" t="s">
        <v>3488</v>
      </c>
      <c r="E1584" s="409" t="s">
        <v>446</v>
      </c>
      <c r="F1584" s="410" t="s">
        <v>3502</v>
      </c>
      <c r="G1584" s="409" t="s">
        <v>447</v>
      </c>
      <c r="H1584" s="409" t="s">
        <v>1057</v>
      </c>
      <c r="I1584" s="409" t="s">
        <v>134</v>
      </c>
      <c r="J1584" s="409" t="s">
        <v>1058</v>
      </c>
      <c r="K1584" s="409"/>
      <c r="L1584" s="411">
        <v>100.68000000000004</v>
      </c>
      <c r="M1584" s="411">
        <v>10</v>
      </c>
      <c r="N1584" s="412">
        <v>1006.8000000000004</v>
      </c>
    </row>
    <row r="1585" spans="1:14" ht="14.4" customHeight="1" x14ac:dyDescent="0.3">
      <c r="A1585" s="407" t="s">
        <v>3188</v>
      </c>
      <c r="B1585" s="408" t="s">
        <v>3466</v>
      </c>
      <c r="C1585" s="409" t="s">
        <v>3336</v>
      </c>
      <c r="D1585" s="410" t="s">
        <v>3488</v>
      </c>
      <c r="E1585" s="409" t="s">
        <v>446</v>
      </c>
      <c r="F1585" s="410" t="s">
        <v>3502</v>
      </c>
      <c r="G1585" s="409" t="s">
        <v>447</v>
      </c>
      <c r="H1585" s="409" t="s">
        <v>1077</v>
      </c>
      <c r="I1585" s="409" t="s">
        <v>1078</v>
      </c>
      <c r="J1585" s="409" t="s">
        <v>1079</v>
      </c>
      <c r="K1585" s="409" t="s">
        <v>1080</v>
      </c>
      <c r="L1585" s="411">
        <v>112.9599985600764</v>
      </c>
      <c r="M1585" s="411">
        <v>30</v>
      </c>
      <c r="N1585" s="412">
        <v>3388.7999568022919</v>
      </c>
    </row>
    <row r="1586" spans="1:14" ht="14.4" customHeight="1" x14ac:dyDescent="0.3">
      <c r="A1586" s="407" t="s">
        <v>3188</v>
      </c>
      <c r="B1586" s="408" t="s">
        <v>3466</v>
      </c>
      <c r="C1586" s="409" t="s">
        <v>3336</v>
      </c>
      <c r="D1586" s="410" t="s">
        <v>3488</v>
      </c>
      <c r="E1586" s="409" t="s">
        <v>446</v>
      </c>
      <c r="F1586" s="410" t="s">
        <v>3502</v>
      </c>
      <c r="G1586" s="409" t="s">
        <v>447</v>
      </c>
      <c r="H1586" s="409" t="s">
        <v>507</v>
      </c>
      <c r="I1586" s="409" t="s">
        <v>508</v>
      </c>
      <c r="J1586" s="409" t="s">
        <v>509</v>
      </c>
      <c r="K1586" s="409"/>
      <c r="L1586" s="411">
        <v>425.04016295945519</v>
      </c>
      <c r="M1586" s="411">
        <v>5</v>
      </c>
      <c r="N1586" s="412">
        <v>2125.2008147972761</v>
      </c>
    </row>
    <row r="1587" spans="1:14" ht="14.4" customHeight="1" x14ac:dyDescent="0.3">
      <c r="A1587" s="407" t="s">
        <v>3188</v>
      </c>
      <c r="B1587" s="408" t="s">
        <v>3466</v>
      </c>
      <c r="C1587" s="409" t="s">
        <v>3336</v>
      </c>
      <c r="D1587" s="410" t="s">
        <v>3488</v>
      </c>
      <c r="E1587" s="409" t="s">
        <v>446</v>
      </c>
      <c r="F1587" s="410" t="s">
        <v>3502</v>
      </c>
      <c r="G1587" s="409" t="s">
        <v>447</v>
      </c>
      <c r="H1587" s="409" t="s">
        <v>2665</v>
      </c>
      <c r="I1587" s="409" t="s">
        <v>2666</v>
      </c>
      <c r="J1587" s="409" t="s">
        <v>2123</v>
      </c>
      <c r="K1587" s="409" t="s">
        <v>754</v>
      </c>
      <c r="L1587" s="411">
        <v>57.22000776029715</v>
      </c>
      <c r="M1587" s="411">
        <v>2</v>
      </c>
      <c r="N1587" s="412">
        <v>114.4400155205943</v>
      </c>
    </row>
    <row r="1588" spans="1:14" ht="14.4" customHeight="1" x14ac:dyDescent="0.3">
      <c r="A1588" s="407" t="s">
        <v>3188</v>
      </c>
      <c r="B1588" s="408" t="s">
        <v>3466</v>
      </c>
      <c r="C1588" s="409" t="s">
        <v>3336</v>
      </c>
      <c r="D1588" s="410" t="s">
        <v>3488</v>
      </c>
      <c r="E1588" s="409" t="s">
        <v>446</v>
      </c>
      <c r="F1588" s="410" t="s">
        <v>3502</v>
      </c>
      <c r="G1588" s="409" t="s">
        <v>447</v>
      </c>
      <c r="H1588" s="409" t="s">
        <v>1186</v>
      </c>
      <c r="I1588" s="409" t="s">
        <v>1187</v>
      </c>
      <c r="J1588" s="409" t="s">
        <v>819</v>
      </c>
      <c r="K1588" s="409" t="s">
        <v>1188</v>
      </c>
      <c r="L1588" s="411">
        <v>57.729877322230735</v>
      </c>
      <c r="M1588" s="411">
        <v>30</v>
      </c>
      <c r="N1588" s="412">
        <v>1731.896319666922</v>
      </c>
    </row>
    <row r="1589" spans="1:14" ht="14.4" customHeight="1" x14ac:dyDescent="0.3">
      <c r="A1589" s="407" t="s">
        <v>3188</v>
      </c>
      <c r="B1589" s="408" t="s">
        <v>3466</v>
      </c>
      <c r="C1589" s="409" t="s">
        <v>3336</v>
      </c>
      <c r="D1589" s="410" t="s">
        <v>3488</v>
      </c>
      <c r="E1589" s="409" t="s">
        <v>446</v>
      </c>
      <c r="F1589" s="410" t="s">
        <v>3502</v>
      </c>
      <c r="G1589" s="409" t="s">
        <v>447</v>
      </c>
      <c r="H1589" s="409" t="s">
        <v>2487</v>
      </c>
      <c r="I1589" s="409" t="s">
        <v>2488</v>
      </c>
      <c r="J1589" s="409" t="s">
        <v>2489</v>
      </c>
      <c r="K1589" s="409" t="s">
        <v>2490</v>
      </c>
      <c r="L1589" s="411">
        <v>51.672857142857147</v>
      </c>
      <c r="M1589" s="411">
        <v>7</v>
      </c>
      <c r="N1589" s="412">
        <v>361.71000000000004</v>
      </c>
    </row>
    <row r="1590" spans="1:14" ht="14.4" customHeight="1" x14ac:dyDescent="0.3">
      <c r="A1590" s="407" t="s">
        <v>3188</v>
      </c>
      <c r="B1590" s="408" t="s">
        <v>3466</v>
      </c>
      <c r="C1590" s="409" t="s">
        <v>3336</v>
      </c>
      <c r="D1590" s="410" t="s">
        <v>3488</v>
      </c>
      <c r="E1590" s="409" t="s">
        <v>446</v>
      </c>
      <c r="F1590" s="410" t="s">
        <v>3502</v>
      </c>
      <c r="G1590" s="409" t="s">
        <v>447</v>
      </c>
      <c r="H1590" s="409" t="s">
        <v>2136</v>
      </c>
      <c r="I1590" s="409" t="s">
        <v>2137</v>
      </c>
      <c r="J1590" s="409" t="s">
        <v>2138</v>
      </c>
      <c r="K1590" s="409" t="s">
        <v>2139</v>
      </c>
      <c r="L1590" s="411">
        <v>53.460000000000008</v>
      </c>
      <c r="M1590" s="411">
        <v>45</v>
      </c>
      <c r="N1590" s="412">
        <v>2405.7000000000003</v>
      </c>
    </row>
    <row r="1591" spans="1:14" ht="14.4" customHeight="1" x14ac:dyDescent="0.3">
      <c r="A1591" s="407" t="s">
        <v>3188</v>
      </c>
      <c r="B1591" s="408" t="s">
        <v>3466</v>
      </c>
      <c r="C1591" s="409" t="s">
        <v>3336</v>
      </c>
      <c r="D1591" s="410" t="s">
        <v>3488</v>
      </c>
      <c r="E1591" s="409" t="s">
        <v>446</v>
      </c>
      <c r="F1591" s="410" t="s">
        <v>3502</v>
      </c>
      <c r="G1591" s="409" t="s">
        <v>447</v>
      </c>
      <c r="H1591" s="409" t="s">
        <v>3244</v>
      </c>
      <c r="I1591" s="409" t="s">
        <v>3245</v>
      </c>
      <c r="J1591" s="409" t="s">
        <v>2150</v>
      </c>
      <c r="K1591" s="409" t="s">
        <v>3246</v>
      </c>
      <c r="L1591" s="411">
        <v>178.94</v>
      </c>
      <c r="M1591" s="411">
        <v>2</v>
      </c>
      <c r="N1591" s="412">
        <v>357.88</v>
      </c>
    </row>
    <row r="1592" spans="1:14" ht="14.4" customHeight="1" x14ac:dyDescent="0.3">
      <c r="A1592" s="407" t="s">
        <v>3188</v>
      </c>
      <c r="B1592" s="408" t="s">
        <v>3466</v>
      </c>
      <c r="C1592" s="409" t="s">
        <v>3336</v>
      </c>
      <c r="D1592" s="410" t="s">
        <v>3488</v>
      </c>
      <c r="E1592" s="409" t="s">
        <v>446</v>
      </c>
      <c r="F1592" s="410" t="s">
        <v>3502</v>
      </c>
      <c r="G1592" s="409" t="s">
        <v>447</v>
      </c>
      <c r="H1592" s="409" t="s">
        <v>2148</v>
      </c>
      <c r="I1592" s="409" t="s">
        <v>2149</v>
      </c>
      <c r="J1592" s="409" t="s">
        <v>2150</v>
      </c>
      <c r="K1592" s="409" t="s">
        <v>2151</v>
      </c>
      <c r="L1592" s="411">
        <v>363.97850929022457</v>
      </c>
      <c r="M1592" s="411">
        <v>2</v>
      </c>
      <c r="N1592" s="412">
        <v>727.95701858044913</v>
      </c>
    </row>
    <row r="1593" spans="1:14" ht="14.4" customHeight="1" x14ac:dyDescent="0.3">
      <c r="A1593" s="407" t="s">
        <v>3188</v>
      </c>
      <c r="B1593" s="408" t="s">
        <v>3466</v>
      </c>
      <c r="C1593" s="409" t="s">
        <v>3336</v>
      </c>
      <c r="D1593" s="410" t="s">
        <v>3488</v>
      </c>
      <c r="E1593" s="409" t="s">
        <v>446</v>
      </c>
      <c r="F1593" s="410" t="s">
        <v>3502</v>
      </c>
      <c r="G1593" s="409" t="s">
        <v>447</v>
      </c>
      <c r="H1593" s="409" t="s">
        <v>3250</v>
      </c>
      <c r="I1593" s="409" t="s">
        <v>3251</v>
      </c>
      <c r="J1593" s="409" t="s">
        <v>3252</v>
      </c>
      <c r="K1593" s="409" t="s">
        <v>3253</v>
      </c>
      <c r="L1593" s="411">
        <v>89.000004348110423</v>
      </c>
      <c r="M1593" s="411">
        <v>4</v>
      </c>
      <c r="N1593" s="412">
        <v>356.00001739244169</v>
      </c>
    </row>
    <row r="1594" spans="1:14" ht="14.4" customHeight="1" x14ac:dyDescent="0.3">
      <c r="A1594" s="407" t="s">
        <v>3188</v>
      </c>
      <c r="B1594" s="408" t="s">
        <v>3466</v>
      </c>
      <c r="C1594" s="409" t="s">
        <v>3336</v>
      </c>
      <c r="D1594" s="410" t="s">
        <v>3488</v>
      </c>
      <c r="E1594" s="409" t="s">
        <v>446</v>
      </c>
      <c r="F1594" s="410" t="s">
        <v>3502</v>
      </c>
      <c r="G1594" s="409" t="s">
        <v>447</v>
      </c>
      <c r="H1594" s="409" t="s">
        <v>3254</v>
      </c>
      <c r="I1594" s="409" t="s">
        <v>134</v>
      </c>
      <c r="J1594" s="409" t="s">
        <v>3255</v>
      </c>
      <c r="K1594" s="409"/>
      <c r="L1594" s="411">
        <v>127.51666430618843</v>
      </c>
      <c r="M1594" s="411">
        <v>3</v>
      </c>
      <c r="N1594" s="412">
        <v>382.54999291856529</v>
      </c>
    </row>
    <row r="1595" spans="1:14" ht="14.4" customHeight="1" x14ac:dyDescent="0.3">
      <c r="A1595" s="407" t="s">
        <v>3188</v>
      </c>
      <c r="B1595" s="408" t="s">
        <v>3466</v>
      </c>
      <c r="C1595" s="409" t="s">
        <v>3336</v>
      </c>
      <c r="D1595" s="410" t="s">
        <v>3488</v>
      </c>
      <c r="E1595" s="409" t="s">
        <v>446</v>
      </c>
      <c r="F1595" s="410" t="s">
        <v>3502</v>
      </c>
      <c r="G1595" s="409" t="s">
        <v>447</v>
      </c>
      <c r="H1595" s="409" t="s">
        <v>1378</v>
      </c>
      <c r="I1595" s="409" t="s">
        <v>1379</v>
      </c>
      <c r="J1595" s="409" t="s">
        <v>1380</v>
      </c>
      <c r="K1595" s="409" t="s">
        <v>1381</v>
      </c>
      <c r="L1595" s="411">
        <v>325.15999999999997</v>
      </c>
      <c r="M1595" s="411">
        <v>3</v>
      </c>
      <c r="N1595" s="412">
        <v>975.4799999999999</v>
      </c>
    </row>
    <row r="1596" spans="1:14" ht="14.4" customHeight="1" x14ac:dyDescent="0.3">
      <c r="A1596" s="407" t="s">
        <v>3188</v>
      </c>
      <c r="B1596" s="408" t="s">
        <v>3466</v>
      </c>
      <c r="C1596" s="409" t="s">
        <v>3336</v>
      </c>
      <c r="D1596" s="410" t="s">
        <v>3488</v>
      </c>
      <c r="E1596" s="409" t="s">
        <v>446</v>
      </c>
      <c r="F1596" s="410" t="s">
        <v>3502</v>
      </c>
      <c r="G1596" s="409" t="s">
        <v>447</v>
      </c>
      <c r="H1596" s="409" t="s">
        <v>2844</v>
      </c>
      <c r="I1596" s="409" t="s">
        <v>134</v>
      </c>
      <c r="J1596" s="409" t="s">
        <v>2845</v>
      </c>
      <c r="K1596" s="409"/>
      <c r="L1596" s="411">
        <v>51.818602645825806</v>
      </c>
      <c r="M1596" s="411">
        <v>10</v>
      </c>
      <c r="N1596" s="412">
        <v>518.18602645825808</v>
      </c>
    </row>
    <row r="1597" spans="1:14" ht="14.4" customHeight="1" x14ac:dyDescent="0.3">
      <c r="A1597" s="407" t="s">
        <v>3188</v>
      </c>
      <c r="B1597" s="408" t="s">
        <v>3466</v>
      </c>
      <c r="C1597" s="409" t="s">
        <v>3336</v>
      </c>
      <c r="D1597" s="410" t="s">
        <v>3488</v>
      </c>
      <c r="E1597" s="409" t="s">
        <v>446</v>
      </c>
      <c r="F1597" s="410" t="s">
        <v>3502</v>
      </c>
      <c r="G1597" s="409" t="s">
        <v>447</v>
      </c>
      <c r="H1597" s="409" t="s">
        <v>3256</v>
      </c>
      <c r="I1597" s="409" t="s">
        <v>3256</v>
      </c>
      <c r="J1597" s="409" t="s">
        <v>3257</v>
      </c>
      <c r="K1597" s="409" t="s">
        <v>3258</v>
      </c>
      <c r="L1597" s="411">
        <v>108.86872000000001</v>
      </c>
      <c r="M1597" s="411">
        <v>50</v>
      </c>
      <c r="N1597" s="412">
        <v>5443.4360000000006</v>
      </c>
    </row>
    <row r="1598" spans="1:14" ht="14.4" customHeight="1" x14ac:dyDescent="0.3">
      <c r="A1598" s="407" t="s">
        <v>3188</v>
      </c>
      <c r="B1598" s="408" t="s">
        <v>3466</v>
      </c>
      <c r="C1598" s="409" t="s">
        <v>3336</v>
      </c>
      <c r="D1598" s="410" t="s">
        <v>3488</v>
      </c>
      <c r="E1598" s="409" t="s">
        <v>446</v>
      </c>
      <c r="F1598" s="410" t="s">
        <v>3502</v>
      </c>
      <c r="G1598" s="409" t="s">
        <v>447</v>
      </c>
      <c r="H1598" s="409" t="s">
        <v>3261</v>
      </c>
      <c r="I1598" s="409" t="s">
        <v>134</v>
      </c>
      <c r="J1598" s="409" t="s">
        <v>3262</v>
      </c>
      <c r="K1598" s="409"/>
      <c r="L1598" s="411">
        <v>45.086005668343958</v>
      </c>
      <c r="M1598" s="411">
        <v>10</v>
      </c>
      <c r="N1598" s="412">
        <v>450.86005668343955</v>
      </c>
    </row>
    <row r="1599" spans="1:14" ht="14.4" customHeight="1" x14ac:dyDescent="0.3">
      <c r="A1599" s="407" t="s">
        <v>3188</v>
      </c>
      <c r="B1599" s="408" t="s">
        <v>3466</v>
      </c>
      <c r="C1599" s="409" t="s">
        <v>3336</v>
      </c>
      <c r="D1599" s="410" t="s">
        <v>3488</v>
      </c>
      <c r="E1599" s="409" t="s">
        <v>446</v>
      </c>
      <c r="F1599" s="410" t="s">
        <v>3502</v>
      </c>
      <c r="G1599" s="409" t="s">
        <v>447</v>
      </c>
      <c r="H1599" s="409" t="s">
        <v>3263</v>
      </c>
      <c r="I1599" s="409" t="s">
        <v>134</v>
      </c>
      <c r="J1599" s="409" t="s">
        <v>3264</v>
      </c>
      <c r="K1599" s="409"/>
      <c r="L1599" s="411">
        <v>335.1320044021968</v>
      </c>
      <c r="M1599" s="411">
        <v>1</v>
      </c>
      <c r="N1599" s="412">
        <v>335.1320044021968</v>
      </c>
    </row>
    <row r="1600" spans="1:14" ht="14.4" customHeight="1" x14ac:dyDescent="0.3">
      <c r="A1600" s="407" t="s">
        <v>3188</v>
      </c>
      <c r="B1600" s="408" t="s">
        <v>3466</v>
      </c>
      <c r="C1600" s="409" t="s">
        <v>3336</v>
      </c>
      <c r="D1600" s="410" t="s">
        <v>3488</v>
      </c>
      <c r="E1600" s="409" t="s">
        <v>446</v>
      </c>
      <c r="F1600" s="410" t="s">
        <v>3502</v>
      </c>
      <c r="G1600" s="409" t="s">
        <v>447</v>
      </c>
      <c r="H1600" s="409" t="s">
        <v>3279</v>
      </c>
      <c r="I1600" s="409" t="s">
        <v>134</v>
      </c>
      <c r="J1600" s="409" t="s">
        <v>3280</v>
      </c>
      <c r="K1600" s="409"/>
      <c r="L1600" s="411">
        <v>179.95</v>
      </c>
      <c r="M1600" s="411">
        <v>2</v>
      </c>
      <c r="N1600" s="412">
        <v>359.9</v>
      </c>
    </row>
    <row r="1601" spans="1:14" ht="14.4" customHeight="1" x14ac:dyDescent="0.3">
      <c r="A1601" s="407" t="s">
        <v>3188</v>
      </c>
      <c r="B1601" s="408" t="s">
        <v>3466</v>
      </c>
      <c r="C1601" s="409" t="s">
        <v>3336</v>
      </c>
      <c r="D1601" s="410" t="s">
        <v>3488</v>
      </c>
      <c r="E1601" s="409" t="s">
        <v>446</v>
      </c>
      <c r="F1601" s="410" t="s">
        <v>3502</v>
      </c>
      <c r="G1601" s="409" t="s">
        <v>447</v>
      </c>
      <c r="H1601" s="409" t="s">
        <v>3281</v>
      </c>
      <c r="I1601" s="409" t="s">
        <v>3282</v>
      </c>
      <c r="J1601" s="409" t="s">
        <v>3283</v>
      </c>
      <c r="K1601" s="409" t="s">
        <v>3284</v>
      </c>
      <c r="L1601" s="411">
        <v>114.22920000000002</v>
      </c>
      <c r="M1601" s="411">
        <v>25</v>
      </c>
      <c r="N1601" s="412">
        <v>2855.7300000000005</v>
      </c>
    </row>
    <row r="1602" spans="1:14" ht="14.4" customHeight="1" x14ac:dyDescent="0.3">
      <c r="A1602" s="407" t="s">
        <v>3188</v>
      </c>
      <c r="B1602" s="408" t="s">
        <v>3466</v>
      </c>
      <c r="C1602" s="409" t="s">
        <v>3336</v>
      </c>
      <c r="D1602" s="410" t="s">
        <v>3488</v>
      </c>
      <c r="E1602" s="409" t="s">
        <v>446</v>
      </c>
      <c r="F1602" s="410" t="s">
        <v>3502</v>
      </c>
      <c r="G1602" s="409" t="s">
        <v>447</v>
      </c>
      <c r="H1602" s="409" t="s">
        <v>562</v>
      </c>
      <c r="I1602" s="409" t="s">
        <v>134</v>
      </c>
      <c r="J1602" s="409" t="s">
        <v>563</v>
      </c>
      <c r="K1602" s="409"/>
      <c r="L1602" s="411">
        <v>52.943799104066166</v>
      </c>
      <c r="M1602" s="411">
        <v>6</v>
      </c>
      <c r="N1602" s="412">
        <v>317.66279462439701</v>
      </c>
    </row>
    <row r="1603" spans="1:14" ht="14.4" customHeight="1" x14ac:dyDescent="0.3">
      <c r="A1603" s="407" t="s">
        <v>3188</v>
      </c>
      <c r="B1603" s="408" t="s">
        <v>3466</v>
      </c>
      <c r="C1603" s="409" t="s">
        <v>3336</v>
      </c>
      <c r="D1603" s="410" t="s">
        <v>3488</v>
      </c>
      <c r="E1603" s="409" t="s">
        <v>446</v>
      </c>
      <c r="F1603" s="410" t="s">
        <v>3502</v>
      </c>
      <c r="G1603" s="409" t="s">
        <v>447</v>
      </c>
      <c r="H1603" s="409" t="s">
        <v>2544</v>
      </c>
      <c r="I1603" s="409" t="s">
        <v>134</v>
      </c>
      <c r="J1603" s="409" t="s">
        <v>2545</v>
      </c>
      <c r="K1603" s="409"/>
      <c r="L1603" s="411">
        <v>55.364894400777018</v>
      </c>
      <c r="M1603" s="411">
        <v>16</v>
      </c>
      <c r="N1603" s="412">
        <v>885.83831041243229</v>
      </c>
    </row>
    <row r="1604" spans="1:14" ht="14.4" customHeight="1" x14ac:dyDescent="0.3">
      <c r="A1604" s="407" t="s">
        <v>3188</v>
      </c>
      <c r="B1604" s="408" t="s">
        <v>3466</v>
      </c>
      <c r="C1604" s="409" t="s">
        <v>3336</v>
      </c>
      <c r="D1604" s="410" t="s">
        <v>3488</v>
      </c>
      <c r="E1604" s="409" t="s">
        <v>446</v>
      </c>
      <c r="F1604" s="410" t="s">
        <v>3502</v>
      </c>
      <c r="G1604" s="409" t="s">
        <v>447</v>
      </c>
      <c r="H1604" s="409" t="s">
        <v>3285</v>
      </c>
      <c r="I1604" s="409" t="s">
        <v>134</v>
      </c>
      <c r="J1604" s="409" t="s">
        <v>3286</v>
      </c>
      <c r="K1604" s="409"/>
      <c r="L1604" s="411">
        <v>132.1003030271826</v>
      </c>
      <c r="M1604" s="411">
        <v>7</v>
      </c>
      <c r="N1604" s="412">
        <v>924.70212119027826</v>
      </c>
    </row>
    <row r="1605" spans="1:14" ht="14.4" customHeight="1" x14ac:dyDescent="0.3">
      <c r="A1605" s="407" t="s">
        <v>3188</v>
      </c>
      <c r="B1605" s="408" t="s">
        <v>3466</v>
      </c>
      <c r="C1605" s="409" t="s">
        <v>3336</v>
      </c>
      <c r="D1605" s="410" t="s">
        <v>3488</v>
      </c>
      <c r="E1605" s="409" t="s">
        <v>446</v>
      </c>
      <c r="F1605" s="410" t="s">
        <v>3502</v>
      </c>
      <c r="G1605" s="409" t="s">
        <v>606</v>
      </c>
      <c r="H1605" s="409" t="s">
        <v>1495</v>
      </c>
      <c r="I1605" s="409" t="s">
        <v>1495</v>
      </c>
      <c r="J1605" s="409" t="s">
        <v>1496</v>
      </c>
      <c r="K1605" s="409" t="s">
        <v>1497</v>
      </c>
      <c r="L1605" s="411">
        <v>122.43999531769883</v>
      </c>
      <c r="M1605" s="411">
        <v>1</v>
      </c>
      <c r="N1605" s="412">
        <v>122.43999531769883</v>
      </c>
    </row>
    <row r="1606" spans="1:14" ht="14.4" customHeight="1" x14ac:dyDescent="0.3">
      <c r="A1606" s="407" t="s">
        <v>3188</v>
      </c>
      <c r="B1606" s="408" t="s">
        <v>3466</v>
      </c>
      <c r="C1606" s="409" t="s">
        <v>3336</v>
      </c>
      <c r="D1606" s="410" t="s">
        <v>3488</v>
      </c>
      <c r="E1606" s="409" t="s">
        <v>446</v>
      </c>
      <c r="F1606" s="410" t="s">
        <v>3502</v>
      </c>
      <c r="G1606" s="409" t="s">
        <v>606</v>
      </c>
      <c r="H1606" s="409" t="s">
        <v>1541</v>
      </c>
      <c r="I1606" s="409" t="s">
        <v>1542</v>
      </c>
      <c r="J1606" s="409" t="s">
        <v>1543</v>
      </c>
      <c r="K1606" s="409" t="s">
        <v>1544</v>
      </c>
      <c r="L1606" s="411">
        <v>630.66</v>
      </c>
      <c r="M1606" s="411">
        <v>3</v>
      </c>
      <c r="N1606" s="412">
        <v>1891.98</v>
      </c>
    </row>
    <row r="1607" spans="1:14" ht="14.4" customHeight="1" x14ac:dyDescent="0.3">
      <c r="A1607" s="407" t="s">
        <v>3188</v>
      </c>
      <c r="B1607" s="408" t="s">
        <v>3466</v>
      </c>
      <c r="C1607" s="409" t="s">
        <v>3336</v>
      </c>
      <c r="D1607" s="410" t="s">
        <v>3488</v>
      </c>
      <c r="E1607" s="409" t="s">
        <v>446</v>
      </c>
      <c r="F1607" s="410" t="s">
        <v>3502</v>
      </c>
      <c r="G1607" s="409" t="s">
        <v>606</v>
      </c>
      <c r="H1607" s="409" t="s">
        <v>1545</v>
      </c>
      <c r="I1607" s="409" t="s">
        <v>1546</v>
      </c>
      <c r="J1607" s="409" t="s">
        <v>1543</v>
      </c>
      <c r="K1607" s="409" t="s">
        <v>1547</v>
      </c>
      <c r="L1607" s="411">
        <v>721.20000000000016</v>
      </c>
      <c r="M1607" s="411">
        <v>3</v>
      </c>
      <c r="N1607" s="412">
        <v>2163.6000000000004</v>
      </c>
    </row>
    <row r="1608" spans="1:14" ht="14.4" customHeight="1" x14ac:dyDescent="0.3">
      <c r="A1608" s="407" t="s">
        <v>3188</v>
      </c>
      <c r="B1608" s="408" t="s">
        <v>3466</v>
      </c>
      <c r="C1608" s="409" t="s">
        <v>3336</v>
      </c>
      <c r="D1608" s="410" t="s">
        <v>3488</v>
      </c>
      <c r="E1608" s="409" t="s">
        <v>446</v>
      </c>
      <c r="F1608" s="410" t="s">
        <v>3502</v>
      </c>
      <c r="G1608" s="409" t="s">
        <v>606</v>
      </c>
      <c r="H1608" s="409" t="s">
        <v>1555</v>
      </c>
      <c r="I1608" s="409" t="s">
        <v>1556</v>
      </c>
      <c r="J1608" s="409" t="s">
        <v>1557</v>
      </c>
      <c r="K1608" s="409" t="s">
        <v>1558</v>
      </c>
      <c r="L1608" s="411">
        <v>46.819727700386913</v>
      </c>
      <c r="M1608" s="411">
        <v>1</v>
      </c>
      <c r="N1608" s="412">
        <v>46.819727700386913</v>
      </c>
    </row>
    <row r="1609" spans="1:14" ht="14.4" customHeight="1" x14ac:dyDescent="0.3">
      <c r="A1609" s="407" t="s">
        <v>3188</v>
      </c>
      <c r="B1609" s="408" t="s">
        <v>3466</v>
      </c>
      <c r="C1609" s="409" t="s">
        <v>3336</v>
      </c>
      <c r="D1609" s="410" t="s">
        <v>3488</v>
      </c>
      <c r="E1609" s="409" t="s">
        <v>446</v>
      </c>
      <c r="F1609" s="410" t="s">
        <v>3502</v>
      </c>
      <c r="G1609" s="409" t="s">
        <v>606</v>
      </c>
      <c r="H1609" s="409" t="s">
        <v>1585</v>
      </c>
      <c r="I1609" s="409" t="s">
        <v>1586</v>
      </c>
      <c r="J1609" s="409" t="s">
        <v>1587</v>
      </c>
      <c r="K1609" s="409" t="s">
        <v>1588</v>
      </c>
      <c r="L1609" s="411">
        <v>79.182960192031445</v>
      </c>
      <c r="M1609" s="411">
        <v>3</v>
      </c>
      <c r="N1609" s="412">
        <v>237.54888057609432</v>
      </c>
    </row>
    <row r="1610" spans="1:14" ht="14.4" customHeight="1" x14ac:dyDescent="0.3">
      <c r="A1610" s="407" t="s">
        <v>3188</v>
      </c>
      <c r="B1610" s="408" t="s">
        <v>3466</v>
      </c>
      <c r="C1610" s="409" t="s">
        <v>3336</v>
      </c>
      <c r="D1610" s="410" t="s">
        <v>3488</v>
      </c>
      <c r="E1610" s="409" t="s">
        <v>446</v>
      </c>
      <c r="F1610" s="410" t="s">
        <v>3502</v>
      </c>
      <c r="G1610" s="409" t="s">
        <v>606</v>
      </c>
      <c r="H1610" s="409" t="s">
        <v>1673</v>
      </c>
      <c r="I1610" s="409" t="s">
        <v>1674</v>
      </c>
      <c r="J1610" s="409" t="s">
        <v>1675</v>
      </c>
      <c r="K1610" s="409" t="s">
        <v>1676</v>
      </c>
      <c r="L1610" s="411">
        <v>67.861957156603154</v>
      </c>
      <c r="M1610" s="411">
        <v>40</v>
      </c>
      <c r="N1610" s="412">
        <v>2714.4782862641259</v>
      </c>
    </row>
    <row r="1611" spans="1:14" ht="14.4" customHeight="1" x14ac:dyDescent="0.3">
      <c r="A1611" s="407" t="s">
        <v>3188</v>
      </c>
      <c r="B1611" s="408" t="s">
        <v>3466</v>
      </c>
      <c r="C1611" s="409" t="s">
        <v>3336</v>
      </c>
      <c r="D1611" s="410" t="s">
        <v>3488</v>
      </c>
      <c r="E1611" s="409" t="s">
        <v>446</v>
      </c>
      <c r="F1611" s="410" t="s">
        <v>3502</v>
      </c>
      <c r="G1611" s="409" t="s">
        <v>606</v>
      </c>
      <c r="H1611" s="409" t="s">
        <v>1715</v>
      </c>
      <c r="I1611" s="409" t="s">
        <v>1716</v>
      </c>
      <c r="J1611" s="409" t="s">
        <v>1543</v>
      </c>
      <c r="K1611" s="409" t="s">
        <v>1717</v>
      </c>
      <c r="L1611" s="411">
        <v>408.95</v>
      </c>
      <c r="M1611" s="411">
        <v>4</v>
      </c>
      <c r="N1611" s="412">
        <v>1635.8</v>
      </c>
    </row>
    <row r="1612" spans="1:14" ht="14.4" customHeight="1" x14ac:dyDescent="0.3">
      <c r="A1612" s="407" t="s">
        <v>3188</v>
      </c>
      <c r="B1612" s="408" t="s">
        <v>3466</v>
      </c>
      <c r="C1612" s="409" t="s">
        <v>3336</v>
      </c>
      <c r="D1612" s="410" t="s">
        <v>3488</v>
      </c>
      <c r="E1612" s="409" t="s">
        <v>446</v>
      </c>
      <c r="F1612" s="410" t="s">
        <v>3502</v>
      </c>
      <c r="G1612" s="409" t="s">
        <v>606</v>
      </c>
      <c r="H1612" s="409" t="s">
        <v>1774</v>
      </c>
      <c r="I1612" s="409" t="s">
        <v>1774</v>
      </c>
      <c r="J1612" s="409" t="s">
        <v>1762</v>
      </c>
      <c r="K1612" s="409" t="s">
        <v>1775</v>
      </c>
      <c r="L1612" s="411">
        <v>140.09</v>
      </c>
      <c r="M1612" s="411">
        <v>1</v>
      </c>
      <c r="N1612" s="412">
        <v>140.09</v>
      </c>
    </row>
    <row r="1613" spans="1:14" ht="14.4" customHeight="1" x14ac:dyDescent="0.3">
      <c r="A1613" s="407" t="s">
        <v>3188</v>
      </c>
      <c r="B1613" s="408" t="s">
        <v>3466</v>
      </c>
      <c r="C1613" s="409" t="s">
        <v>3336</v>
      </c>
      <c r="D1613" s="410" t="s">
        <v>3488</v>
      </c>
      <c r="E1613" s="409" t="s">
        <v>446</v>
      </c>
      <c r="F1613" s="410" t="s">
        <v>3502</v>
      </c>
      <c r="G1613" s="409" t="s">
        <v>606</v>
      </c>
      <c r="H1613" s="409" t="s">
        <v>1777</v>
      </c>
      <c r="I1613" s="409" t="s">
        <v>1777</v>
      </c>
      <c r="J1613" s="409" t="s">
        <v>1543</v>
      </c>
      <c r="K1613" s="409" t="s">
        <v>1717</v>
      </c>
      <c r="L1613" s="411">
        <v>408.95</v>
      </c>
      <c r="M1613" s="411">
        <v>1</v>
      </c>
      <c r="N1613" s="412">
        <v>408.95</v>
      </c>
    </row>
    <row r="1614" spans="1:14" ht="14.4" customHeight="1" x14ac:dyDescent="0.3">
      <c r="A1614" s="407" t="s">
        <v>3188</v>
      </c>
      <c r="B1614" s="408" t="s">
        <v>3466</v>
      </c>
      <c r="C1614" s="409" t="s">
        <v>3336</v>
      </c>
      <c r="D1614" s="410" t="s">
        <v>3488</v>
      </c>
      <c r="E1614" s="409" t="s">
        <v>446</v>
      </c>
      <c r="F1614" s="410" t="s">
        <v>3502</v>
      </c>
      <c r="G1614" s="409" t="s">
        <v>606</v>
      </c>
      <c r="H1614" s="409" t="s">
        <v>1778</v>
      </c>
      <c r="I1614" s="409" t="s">
        <v>1778</v>
      </c>
      <c r="J1614" s="409" t="s">
        <v>1675</v>
      </c>
      <c r="K1614" s="409" t="s">
        <v>1676</v>
      </c>
      <c r="L1614" s="411">
        <v>67.959999999999994</v>
      </c>
      <c r="M1614" s="411">
        <v>20</v>
      </c>
      <c r="N1614" s="412">
        <v>1359.1999999999998</v>
      </c>
    </row>
    <row r="1615" spans="1:14" ht="14.4" customHeight="1" x14ac:dyDescent="0.3">
      <c r="A1615" s="407" t="s">
        <v>3188</v>
      </c>
      <c r="B1615" s="408" t="s">
        <v>3466</v>
      </c>
      <c r="C1615" s="409" t="s">
        <v>3336</v>
      </c>
      <c r="D1615" s="410" t="s">
        <v>3488</v>
      </c>
      <c r="E1615" s="409" t="s">
        <v>446</v>
      </c>
      <c r="F1615" s="410" t="s">
        <v>3502</v>
      </c>
      <c r="G1615" s="409" t="s">
        <v>606</v>
      </c>
      <c r="H1615" s="409" t="s">
        <v>1780</v>
      </c>
      <c r="I1615" s="409" t="s">
        <v>1780</v>
      </c>
      <c r="J1615" s="409" t="s">
        <v>1543</v>
      </c>
      <c r="K1615" s="409" t="s">
        <v>1544</v>
      </c>
      <c r="L1615" s="411">
        <v>630.66</v>
      </c>
      <c r="M1615" s="411">
        <v>1</v>
      </c>
      <c r="N1615" s="412">
        <v>630.66</v>
      </c>
    </row>
    <row r="1616" spans="1:14" ht="14.4" customHeight="1" x14ac:dyDescent="0.3">
      <c r="A1616" s="407" t="s">
        <v>3188</v>
      </c>
      <c r="B1616" s="408" t="s">
        <v>3466</v>
      </c>
      <c r="C1616" s="409" t="s">
        <v>3337</v>
      </c>
      <c r="D1616" s="410" t="s">
        <v>3489</v>
      </c>
      <c r="E1616" s="409" t="s">
        <v>446</v>
      </c>
      <c r="F1616" s="410" t="s">
        <v>3502</v>
      </c>
      <c r="G1616" s="409"/>
      <c r="H1616" s="409" t="s">
        <v>1995</v>
      </c>
      <c r="I1616" s="409" t="s">
        <v>1996</v>
      </c>
      <c r="J1616" s="409" t="s">
        <v>1997</v>
      </c>
      <c r="K1616" s="409" t="s">
        <v>1998</v>
      </c>
      <c r="L1616" s="411">
        <v>249.3898109010737</v>
      </c>
      <c r="M1616" s="411">
        <v>54</v>
      </c>
      <c r="N1616" s="412">
        <v>13467.04978865798</v>
      </c>
    </row>
    <row r="1617" spans="1:14" ht="14.4" customHeight="1" x14ac:dyDescent="0.3">
      <c r="A1617" s="407" t="s">
        <v>3188</v>
      </c>
      <c r="B1617" s="408" t="s">
        <v>3466</v>
      </c>
      <c r="C1617" s="409" t="s">
        <v>3337</v>
      </c>
      <c r="D1617" s="410" t="s">
        <v>3489</v>
      </c>
      <c r="E1617" s="409" t="s">
        <v>446</v>
      </c>
      <c r="F1617" s="410" t="s">
        <v>3502</v>
      </c>
      <c r="G1617" s="409"/>
      <c r="H1617" s="409" t="s">
        <v>3338</v>
      </c>
      <c r="I1617" s="409" t="s">
        <v>3338</v>
      </c>
      <c r="J1617" s="409" t="s">
        <v>3339</v>
      </c>
      <c r="K1617" s="409" t="s">
        <v>3340</v>
      </c>
      <c r="L1617" s="411">
        <v>83.06</v>
      </c>
      <c r="M1617" s="411">
        <v>4</v>
      </c>
      <c r="N1617" s="412">
        <v>332.24</v>
      </c>
    </row>
    <row r="1618" spans="1:14" ht="14.4" customHeight="1" x14ac:dyDescent="0.3">
      <c r="A1618" s="407" t="s">
        <v>3188</v>
      </c>
      <c r="B1618" s="408" t="s">
        <v>3466</v>
      </c>
      <c r="C1618" s="409" t="s">
        <v>3337</v>
      </c>
      <c r="D1618" s="410" t="s">
        <v>3489</v>
      </c>
      <c r="E1618" s="409" t="s">
        <v>446</v>
      </c>
      <c r="F1618" s="410" t="s">
        <v>3502</v>
      </c>
      <c r="G1618" s="409"/>
      <c r="H1618" s="409" t="s">
        <v>717</v>
      </c>
      <c r="I1618" s="409" t="s">
        <v>717</v>
      </c>
      <c r="J1618" s="409" t="s">
        <v>718</v>
      </c>
      <c r="K1618" s="409" t="s">
        <v>719</v>
      </c>
      <c r="L1618" s="411">
        <v>553.99000000000012</v>
      </c>
      <c r="M1618" s="411">
        <v>1</v>
      </c>
      <c r="N1618" s="412">
        <v>553.99000000000012</v>
      </c>
    </row>
    <row r="1619" spans="1:14" ht="14.4" customHeight="1" x14ac:dyDescent="0.3">
      <c r="A1619" s="407" t="s">
        <v>3188</v>
      </c>
      <c r="B1619" s="408" t="s">
        <v>3466</v>
      </c>
      <c r="C1619" s="409" t="s">
        <v>3337</v>
      </c>
      <c r="D1619" s="410" t="s">
        <v>3489</v>
      </c>
      <c r="E1619" s="409" t="s">
        <v>446</v>
      </c>
      <c r="F1619" s="410" t="s">
        <v>3502</v>
      </c>
      <c r="G1619" s="409" t="s">
        <v>447</v>
      </c>
      <c r="H1619" s="409" t="s">
        <v>732</v>
      </c>
      <c r="I1619" s="409" t="s">
        <v>732</v>
      </c>
      <c r="J1619" s="409" t="s">
        <v>733</v>
      </c>
      <c r="K1619" s="409" t="s">
        <v>734</v>
      </c>
      <c r="L1619" s="411">
        <v>173.68999999999997</v>
      </c>
      <c r="M1619" s="411">
        <v>3</v>
      </c>
      <c r="N1619" s="412">
        <v>521.06999999999994</v>
      </c>
    </row>
    <row r="1620" spans="1:14" ht="14.4" customHeight="1" x14ac:dyDescent="0.3">
      <c r="A1620" s="407" t="s">
        <v>3188</v>
      </c>
      <c r="B1620" s="408" t="s">
        <v>3466</v>
      </c>
      <c r="C1620" s="409" t="s">
        <v>3337</v>
      </c>
      <c r="D1620" s="410" t="s">
        <v>3489</v>
      </c>
      <c r="E1620" s="409" t="s">
        <v>446</v>
      </c>
      <c r="F1620" s="410" t="s">
        <v>3502</v>
      </c>
      <c r="G1620" s="409" t="s">
        <v>447</v>
      </c>
      <c r="H1620" s="409" t="s">
        <v>735</v>
      </c>
      <c r="I1620" s="409" t="s">
        <v>735</v>
      </c>
      <c r="J1620" s="409" t="s">
        <v>736</v>
      </c>
      <c r="K1620" s="409" t="s">
        <v>734</v>
      </c>
      <c r="L1620" s="411">
        <v>143</v>
      </c>
      <c r="M1620" s="411">
        <v>7</v>
      </c>
      <c r="N1620" s="412">
        <v>1001</v>
      </c>
    </row>
    <row r="1621" spans="1:14" ht="14.4" customHeight="1" x14ac:dyDescent="0.3">
      <c r="A1621" s="407" t="s">
        <v>3188</v>
      </c>
      <c r="B1621" s="408" t="s">
        <v>3466</v>
      </c>
      <c r="C1621" s="409" t="s">
        <v>3337</v>
      </c>
      <c r="D1621" s="410" t="s">
        <v>3489</v>
      </c>
      <c r="E1621" s="409" t="s">
        <v>446</v>
      </c>
      <c r="F1621" s="410" t="s">
        <v>3502</v>
      </c>
      <c r="G1621" s="409" t="s">
        <v>447</v>
      </c>
      <c r="H1621" s="409" t="s">
        <v>737</v>
      </c>
      <c r="I1621" s="409" t="s">
        <v>737</v>
      </c>
      <c r="J1621" s="409" t="s">
        <v>736</v>
      </c>
      <c r="K1621" s="409" t="s">
        <v>738</v>
      </c>
      <c r="L1621" s="411">
        <v>222.2</v>
      </c>
      <c r="M1621" s="411">
        <v>2</v>
      </c>
      <c r="N1621" s="412">
        <v>444.4</v>
      </c>
    </row>
    <row r="1622" spans="1:14" ht="14.4" customHeight="1" x14ac:dyDescent="0.3">
      <c r="A1622" s="407" t="s">
        <v>3188</v>
      </c>
      <c r="B1622" s="408" t="s">
        <v>3466</v>
      </c>
      <c r="C1622" s="409" t="s">
        <v>3337</v>
      </c>
      <c r="D1622" s="410" t="s">
        <v>3489</v>
      </c>
      <c r="E1622" s="409" t="s">
        <v>446</v>
      </c>
      <c r="F1622" s="410" t="s">
        <v>3502</v>
      </c>
      <c r="G1622" s="409" t="s">
        <v>447</v>
      </c>
      <c r="H1622" s="409" t="s">
        <v>741</v>
      </c>
      <c r="I1622" s="409" t="s">
        <v>741</v>
      </c>
      <c r="J1622" s="409" t="s">
        <v>730</v>
      </c>
      <c r="K1622" s="409" t="s">
        <v>742</v>
      </c>
      <c r="L1622" s="411">
        <v>93.690298507462686</v>
      </c>
      <c r="M1622" s="411">
        <v>67</v>
      </c>
      <c r="N1622" s="412">
        <v>6277.25</v>
      </c>
    </row>
    <row r="1623" spans="1:14" ht="14.4" customHeight="1" x14ac:dyDescent="0.3">
      <c r="A1623" s="407" t="s">
        <v>3188</v>
      </c>
      <c r="B1623" s="408" t="s">
        <v>3466</v>
      </c>
      <c r="C1623" s="409" t="s">
        <v>3337</v>
      </c>
      <c r="D1623" s="410" t="s">
        <v>3489</v>
      </c>
      <c r="E1623" s="409" t="s">
        <v>446</v>
      </c>
      <c r="F1623" s="410" t="s">
        <v>3502</v>
      </c>
      <c r="G1623" s="409" t="s">
        <v>447</v>
      </c>
      <c r="H1623" s="409" t="s">
        <v>481</v>
      </c>
      <c r="I1623" s="409" t="s">
        <v>482</v>
      </c>
      <c r="J1623" s="409" t="s">
        <v>483</v>
      </c>
      <c r="K1623" s="409" t="s">
        <v>484</v>
      </c>
      <c r="L1623" s="411">
        <v>87.029613987689274</v>
      </c>
      <c r="M1623" s="411">
        <v>70</v>
      </c>
      <c r="N1623" s="412">
        <v>6092.0729791382491</v>
      </c>
    </row>
    <row r="1624" spans="1:14" ht="14.4" customHeight="1" x14ac:dyDescent="0.3">
      <c r="A1624" s="407" t="s">
        <v>3188</v>
      </c>
      <c r="B1624" s="408" t="s">
        <v>3466</v>
      </c>
      <c r="C1624" s="409" t="s">
        <v>3337</v>
      </c>
      <c r="D1624" s="410" t="s">
        <v>3489</v>
      </c>
      <c r="E1624" s="409" t="s">
        <v>446</v>
      </c>
      <c r="F1624" s="410" t="s">
        <v>3502</v>
      </c>
      <c r="G1624" s="409" t="s">
        <v>447</v>
      </c>
      <c r="H1624" s="409" t="s">
        <v>751</v>
      </c>
      <c r="I1624" s="409" t="s">
        <v>752</v>
      </c>
      <c r="J1624" s="409" t="s">
        <v>753</v>
      </c>
      <c r="K1624" s="409" t="s">
        <v>754</v>
      </c>
      <c r="L1624" s="411">
        <v>96.859588502253629</v>
      </c>
      <c r="M1624" s="411">
        <v>12</v>
      </c>
      <c r="N1624" s="412">
        <v>1162.3150620270435</v>
      </c>
    </row>
    <row r="1625" spans="1:14" ht="14.4" customHeight="1" x14ac:dyDescent="0.3">
      <c r="A1625" s="407" t="s">
        <v>3188</v>
      </c>
      <c r="B1625" s="408" t="s">
        <v>3466</v>
      </c>
      <c r="C1625" s="409" t="s">
        <v>3337</v>
      </c>
      <c r="D1625" s="410" t="s">
        <v>3489</v>
      </c>
      <c r="E1625" s="409" t="s">
        <v>446</v>
      </c>
      <c r="F1625" s="410" t="s">
        <v>3502</v>
      </c>
      <c r="G1625" s="409" t="s">
        <v>447</v>
      </c>
      <c r="H1625" s="409" t="s">
        <v>755</v>
      </c>
      <c r="I1625" s="409" t="s">
        <v>756</v>
      </c>
      <c r="J1625" s="409" t="s">
        <v>753</v>
      </c>
      <c r="K1625" s="409" t="s">
        <v>757</v>
      </c>
      <c r="L1625" s="411">
        <v>100.76959003293699</v>
      </c>
      <c r="M1625" s="411">
        <v>55</v>
      </c>
      <c r="N1625" s="412">
        <v>5542.327451811534</v>
      </c>
    </row>
    <row r="1626" spans="1:14" ht="14.4" customHeight="1" x14ac:dyDescent="0.3">
      <c r="A1626" s="407" t="s">
        <v>3188</v>
      </c>
      <c r="B1626" s="408" t="s">
        <v>3466</v>
      </c>
      <c r="C1626" s="409" t="s">
        <v>3337</v>
      </c>
      <c r="D1626" s="410" t="s">
        <v>3489</v>
      </c>
      <c r="E1626" s="409" t="s">
        <v>446</v>
      </c>
      <c r="F1626" s="410" t="s">
        <v>3502</v>
      </c>
      <c r="G1626" s="409" t="s">
        <v>447</v>
      </c>
      <c r="H1626" s="409" t="s">
        <v>485</v>
      </c>
      <c r="I1626" s="409" t="s">
        <v>486</v>
      </c>
      <c r="J1626" s="409" t="s">
        <v>487</v>
      </c>
      <c r="K1626" s="409" t="s">
        <v>488</v>
      </c>
      <c r="L1626" s="411">
        <v>167.60974805368633</v>
      </c>
      <c r="M1626" s="411">
        <v>17</v>
      </c>
      <c r="N1626" s="412">
        <v>2849.3657169126677</v>
      </c>
    </row>
    <row r="1627" spans="1:14" ht="14.4" customHeight="1" x14ac:dyDescent="0.3">
      <c r="A1627" s="407" t="s">
        <v>3188</v>
      </c>
      <c r="B1627" s="408" t="s">
        <v>3466</v>
      </c>
      <c r="C1627" s="409" t="s">
        <v>3337</v>
      </c>
      <c r="D1627" s="410" t="s">
        <v>3489</v>
      </c>
      <c r="E1627" s="409" t="s">
        <v>446</v>
      </c>
      <c r="F1627" s="410" t="s">
        <v>3502</v>
      </c>
      <c r="G1627" s="409" t="s">
        <v>447</v>
      </c>
      <c r="H1627" s="409" t="s">
        <v>758</v>
      </c>
      <c r="I1627" s="409" t="s">
        <v>759</v>
      </c>
      <c r="J1627" s="409" t="s">
        <v>760</v>
      </c>
      <c r="K1627" s="409" t="s">
        <v>761</v>
      </c>
      <c r="L1627" s="411">
        <v>64.539999999999992</v>
      </c>
      <c r="M1627" s="411">
        <v>5</v>
      </c>
      <c r="N1627" s="412">
        <v>322.7</v>
      </c>
    </row>
    <row r="1628" spans="1:14" ht="14.4" customHeight="1" x14ac:dyDescent="0.3">
      <c r="A1628" s="407" t="s">
        <v>3188</v>
      </c>
      <c r="B1628" s="408" t="s">
        <v>3466</v>
      </c>
      <c r="C1628" s="409" t="s">
        <v>3337</v>
      </c>
      <c r="D1628" s="410" t="s">
        <v>3489</v>
      </c>
      <c r="E1628" s="409" t="s">
        <v>446</v>
      </c>
      <c r="F1628" s="410" t="s">
        <v>3502</v>
      </c>
      <c r="G1628" s="409" t="s">
        <v>447</v>
      </c>
      <c r="H1628" s="409" t="s">
        <v>2001</v>
      </c>
      <c r="I1628" s="409" t="s">
        <v>2002</v>
      </c>
      <c r="J1628" s="409" t="s">
        <v>577</v>
      </c>
      <c r="K1628" s="409" t="s">
        <v>598</v>
      </c>
      <c r="L1628" s="411">
        <v>64.091838262788556</v>
      </c>
      <c r="M1628" s="411">
        <v>36</v>
      </c>
      <c r="N1628" s="412">
        <v>2307.306177460388</v>
      </c>
    </row>
    <row r="1629" spans="1:14" ht="14.4" customHeight="1" x14ac:dyDescent="0.3">
      <c r="A1629" s="407" t="s">
        <v>3188</v>
      </c>
      <c r="B1629" s="408" t="s">
        <v>3466</v>
      </c>
      <c r="C1629" s="409" t="s">
        <v>3337</v>
      </c>
      <c r="D1629" s="410" t="s">
        <v>3489</v>
      </c>
      <c r="E1629" s="409" t="s">
        <v>446</v>
      </c>
      <c r="F1629" s="410" t="s">
        <v>3502</v>
      </c>
      <c r="G1629" s="409" t="s">
        <v>447</v>
      </c>
      <c r="H1629" s="409" t="s">
        <v>766</v>
      </c>
      <c r="I1629" s="409" t="s">
        <v>767</v>
      </c>
      <c r="J1629" s="409" t="s">
        <v>768</v>
      </c>
      <c r="K1629" s="409" t="s">
        <v>769</v>
      </c>
      <c r="L1629" s="411">
        <v>79.789999999999992</v>
      </c>
      <c r="M1629" s="411">
        <v>3</v>
      </c>
      <c r="N1629" s="412">
        <v>239.36999999999998</v>
      </c>
    </row>
    <row r="1630" spans="1:14" ht="14.4" customHeight="1" x14ac:dyDescent="0.3">
      <c r="A1630" s="407" t="s">
        <v>3188</v>
      </c>
      <c r="B1630" s="408" t="s">
        <v>3466</v>
      </c>
      <c r="C1630" s="409" t="s">
        <v>3337</v>
      </c>
      <c r="D1630" s="410" t="s">
        <v>3489</v>
      </c>
      <c r="E1630" s="409" t="s">
        <v>446</v>
      </c>
      <c r="F1630" s="410" t="s">
        <v>3502</v>
      </c>
      <c r="G1630" s="409" t="s">
        <v>447</v>
      </c>
      <c r="H1630" s="409" t="s">
        <v>778</v>
      </c>
      <c r="I1630" s="409" t="s">
        <v>779</v>
      </c>
      <c r="J1630" s="409" t="s">
        <v>780</v>
      </c>
      <c r="K1630" s="409" t="s">
        <v>781</v>
      </c>
      <c r="L1630" s="411">
        <v>27.75697125937301</v>
      </c>
      <c r="M1630" s="411">
        <v>51</v>
      </c>
      <c r="N1630" s="412">
        <v>1415.6055342280235</v>
      </c>
    </row>
    <row r="1631" spans="1:14" ht="14.4" customHeight="1" x14ac:dyDescent="0.3">
      <c r="A1631" s="407" t="s">
        <v>3188</v>
      </c>
      <c r="B1631" s="408" t="s">
        <v>3466</v>
      </c>
      <c r="C1631" s="409" t="s">
        <v>3337</v>
      </c>
      <c r="D1631" s="410" t="s">
        <v>3489</v>
      </c>
      <c r="E1631" s="409" t="s">
        <v>446</v>
      </c>
      <c r="F1631" s="410" t="s">
        <v>3502</v>
      </c>
      <c r="G1631" s="409" t="s">
        <v>447</v>
      </c>
      <c r="H1631" s="409" t="s">
        <v>817</v>
      </c>
      <c r="I1631" s="409" t="s">
        <v>818</v>
      </c>
      <c r="J1631" s="409" t="s">
        <v>819</v>
      </c>
      <c r="K1631" s="409" t="s">
        <v>820</v>
      </c>
      <c r="L1631" s="411">
        <v>58.682764080776117</v>
      </c>
      <c r="M1631" s="411">
        <v>11</v>
      </c>
      <c r="N1631" s="412">
        <v>645.51040488853732</v>
      </c>
    </row>
    <row r="1632" spans="1:14" ht="14.4" customHeight="1" x14ac:dyDescent="0.3">
      <c r="A1632" s="407" t="s">
        <v>3188</v>
      </c>
      <c r="B1632" s="408" t="s">
        <v>3466</v>
      </c>
      <c r="C1632" s="409" t="s">
        <v>3337</v>
      </c>
      <c r="D1632" s="410" t="s">
        <v>3489</v>
      </c>
      <c r="E1632" s="409" t="s">
        <v>446</v>
      </c>
      <c r="F1632" s="410" t="s">
        <v>3502</v>
      </c>
      <c r="G1632" s="409" t="s">
        <v>447</v>
      </c>
      <c r="H1632" s="409" t="s">
        <v>833</v>
      </c>
      <c r="I1632" s="409" t="s">
        <v>834</v>
      </c>
      <c r="J1632" s="409" t="s">
        <v>835</v>
      </c>
      <c r="K1632" s="409" t="s">
        <v>531</v>
      </c>
      <c r="L1632" s="411">
        <v>235.32976896120752</v>
      </c>
      <c r="M1632" s="411">
        <v>104</v>
      </c>
      <c r="N1632" s="412">
        <v>24474.295971965581</v>
      </c>
    </row>
    <row r="1633" spans="1:14" ht="14.4" customHeight="1" x14ac:dyDescent="0.3">
      <c r="A1633" s="407" t="s">
        <v>3188</v>
      </c>
      <c r="B1633" s="408" t="s">
        <v>3466</v>
      </c>
      <c r="C1633" s="409" t="s">
        <v>3337</v>
      </c>
      <c r="D1633" s="410" t="s">
        <v>3489</v>
      </c>
      <c r="E1633" s="409" t="s">
        <v>446</v>
      </c>
      <c r="F1633" s="410" t="s">
        <v>3502</v>
      </c>
      <c r="G1633" s="409" t="s">
        <v>447</v>
      </c>
      <c r="H1633" s="409" t="s">
        <v>840</v>
      </c>
      <c r="I1633" s="409" t="s">
        <v>841</v>
      </c>
      <c r="J1633" s="409" t="s">
        <v>842</v>
      </c>
      <c r="K1633" s="409" t="s">
        <v>843</v>
      </c>
      <c r="L1633" s="411">
        <v>283.83394077192179</v>
      </c>
      <c r="M1633" s="411">
        <v>2</v>
      </c>
      <c r="N1633" s="412">
        <v>567.66788154384358</v>
      </c>
    </row>
    <row r="1634" spans="1:14" ht="14.4" customHeight="1" x14ac:dyDescent="0.3">
      <c r="A1634" s="407" t="s">
        <v>3188</v>
      </c>
      <c r="B1634" s="408" t="s">
        <v>3466</v>
      </c>
      <c r="C1634" s="409" t="s">
        <v>3337</v>
      </c>
      <c r="D1634" s="410" t="s">
        <v>3489</v>
      </c>
      <c r="E1634" s="409" t="s">
        <v>446</v>
      </c>
      <c r="F1634" s="410" t="s">
        <v>3502</v>
      </c>
      <c r="G1634" s="409" t="s">
        <v>447</v>
      </c>
      <c r="H1634" s="409" t="s">
        <v>2008</v>
      </c>
      <c r="I1634" s="409" t="s">
        <v>2009</v>
      </c>
      <c r="J1634" s="409" t="s">
        <v>2010</v>
      </c>
      <c r="K1634" s="409" t="s">
        <v>2011</v>
      </c>
      <c r="L1634" s="411">
        <v>449.95000000000005</v>
      </c>
      <c r="M1634" s="411">
        <v>8</v>
      </c>
      <c r="N1634" s="412">
        <v>3599.6000000000004</v>
      </c>
    </row>
    <row r="1635" spans="1:14" ht="14.4" customHeight="1" x14ac:dyDescent="0.3">
      <c r="A1635" s="407" t="s">
        <v>3188</v>
      </c>
      <c r="B1635" s="408" t="s">
        <v>3466</v>
      </c>
      <c r="C1635" s="409" t="s">
        <v>3337</v>
      </c>
      <c r="D1635" s="410" t="s">
        <v>3489</v>
      </c>
      <c r="E1635" s="409" t="s">
        <v>446</v>
      </c>
      <c r="F1635" s="410" t="s">
        <v>3502</v>
      </c>
      <c r="G1635" s="409" t="s">
        <v>447</v>
      </c>
      <c r="H1635" s="409" t="s">
        <v>2012</v>
      </c>
      <c r="I1635" s="409" t="s">
        <v>2013</v>
      </c>
      <c r="J1635" s="409" t="s">
        <v>1180</v>
      </c>
      <c r="K1635" s="409" t="s">
        <v>2014</v>
      </c>
      <c r="L1635" s="411">
        <v>185.61</v>
      </c>
      <c r="M1635" s="411">
        <v>5</v>
      </c>
      <c r="N1635" s="412">
        <v>928.05000000000007</v>
      </c>
    </row>
    <row r="1636" spans="1:14" ht="14.4" customHeight="1" x14ac:dyDescent="0.3">
      <c r="A1636" s="407" t="s">
        <v>3188</v>
      </c>
      <c r="B1636" s="408" t="s">
        <v>3466</v>
      </c>
      <c r="C1636" s="409" t="s">
        <v>3337</v>
      </c>
      <c r="D1636" s="410" t="s">
        <v>3489</v>
      </c>
      <c r="E1636" s="409" t="s">
        <v>446</v>
      </c>
      <c r="F1636" s="410" t="s">
        <v>3502</v>
      </c>
      <c r="G1636" s="409" t="s">
        <v>447</v>
      </c>
      <c r="H1636" s="409" t="s">
        <v>852</v>
      </c>
      <c r="I1636" s="409" t="s">
        <v>852</v>
      </c>
      <c r="J1636" s="409" t="s">
        <v>853</v>
      </c>
      <c r="K1636" s="409" t="s">
        <v>854</v>
      </c>
      <c r="L1636" s="411">
        <v>36.964887793706396</v>
      </c>
      <c r="M1636" s="411">
        <v>80</v>
      </c>
      <c r="N1636" s="412">
        <v>2957.1910234965117</v>
      </c>
    </row>
    <row r="1637" spans="1:14" ht="14.4" customHeight="1" x14ac:dyDescent="0.3">
      <c r="A1637" s="407" t="s">
        <v>3188</v>
      </c>
      <c r="B1637" s="408" t="s">
        <v>3466</v>
      </c>
      <c r="C1637" s="409" t="s">
        <v>3337</v>
      </c>
      <c r="D1637" s="410" t="s">
        <v>3489</v>
      </c>
      <c r="E1637" s="409" t="s">
        <v>446</v>
      </c>
      <c r="F1637" s="410" t="s">
        <v>3502</v>
      </c>
      <c r="G1637" s="409" t="s">
        <v>447</v>
      </c>
      <c r="H1637" s="409" t="s">
        <v>898</v>
      </c>
      <c r="I1637" s="409" t="s">
        <v>899</v>
      </c>
      <c r="J1637" s="409" t="s">
        <v>900</v>
      </c>
      <c r="K1637" s="409" t="s">
        <v>901</v>
      </c>
      <c r="L1637" s="411">
        <v>330.4648713816531</v>
      </c>
      <c r="M1637" s="411">
        <v>11</v>
      </c>
      <c r="N1637" s="412">
        <v>3635.113585198184</v>
      </c>
    </row>
    <row r="1638" spans="1:14" ht="14.4" customHeight="1" x14ac:dyDescent="0.3">
      <c r="A1638" s="407" t="s">
        <v>3188</v>
      </c>
      <c r="B1638" s="408" t="s">
        <v>3466</v>
      </c>
      <c r="C1638" s="409" t="s">
        <v>3337</v>
      </c>
      <c r="D1638" s="410" t="s">
        <v>3489</v>
      </c>
      <c r="E1638" s="409" t="s">
        <v>446</v>
      </c>
      <c r="F1638" s="410" t="s">
        <v>3502</v>
      </c>
      <c r="G1638" s="409" t="s">
        <v>447</v>
      </c>
      <c r="H1638" s="409" t="s">
        <v>917</v>
      </c>
      <c r="I1638" s="409" t="s">
        <v>918</v>
      </c>
      <c r="J1638" s="409" t="s">
        <v>919</v>
      </c>
      <c r="K1638" s="409" t="s">
        <v>920</v>
      </c>
      <c r="L1638" s="411">
        <v>299.00200000000001</v>
      </c>
      <c r="M1638" s="411">
        <v>2</v>
      </c>
      <c r="N1638" s="412">
        <v>598.00400000000002</v>
      </c>
    </row>
    <row r="1639" spans="1:14" ht="14.4" customHeight="1" x14ac:dyDescent="0.3">
      <c r="A1639" s="407" t="s">
        <v>3188</v>
      </c>
      <c r="B1639" s="408" t="s">
        <v>3466</v>
      </c>
      <c r="C1639" s="409" t="s">
        <v>3337</v>
      </c>
      <c r="D1639" s="410" t="s">
        <v>3489</v>
      </c>
      <c r="E1639" s="409" t="s">
        <v>446</v>
      </c>
      <c r="F1639" s="410" t="s">
        <v>3502</v>
      </c>
      <c r="G1639" s="409" t="s">
        <v>447</v>
      </c>
      <c r="H1639" s="409" t="s">
        <v>2018</v>
      </c>
      <c r="I1639" s="409" t="s">
        <v>2019</v>
      </c>
      <c r="J1639" s="409" t="s">
        <v>2020</v>
      </c>
      <c r="K1639" s="409" t="s">
        <v>2021</v>
      </c>
      <c r="L1639" s="411">
        <v>155.94</v>
      </c>
      <c r="M1639" s="411">
        <v>2</v>
      </c>
      <c r="N1639" s="412">
        <v>311.88</v>
      </c>
    </row>
    <row r="1640" spans="1:14" ht="14.4" customHeight="1" x14ac:dyDescent="0.3">
      <c r="A1640" s="407" t="s">
        <v>3188</v>
      </c>
      <c r="B1640" s="408" t="s">
        <v>3466</v>
      </c>
      <c r="C1640" s="409" t="s">
        <v>3337</v>
      </c>
      <c r="D1640" s="410" t="s">
        <v>3489</v>
      </c>
      <c r="E1640" s="409" t="s">
        <v>446</v>
      </c>
      <c r="F1640" s="410" t="s">
        <v>3502</v>
      </c>
      <c r="G1640" s="409" t="s">
        <v>447</v>
      </c>
      <c r="H1640" s="409" t="s">
        <v>493</v>
      </c>
      <c r="I1640" s="409" t="s">
        <v>494</v>
      </c>
      <c r="J1640" s="409" t="s">
        <v>495</v>
      </c>
      <c r="K1640" s="409" t="s">
        <v>496</v>
      </c>
      <c r="L1640" s="411">
        <v>74.088340947404248</v>
      </c>
      <c r="M1640" s="411">
        <v>32</v>
      </c>
      <c r="N1640" s="412">
        <v>2370.8269103169359</v>
      </c>
    </row>
    <row r="1641" spans="1:14" ht="14.4" customHeight="1" x14ac:dyDescent="0.3">
      <c r="A1641" s="407" t="s">
        <v>3188</v>
      </c>
      <c r="B1641" s="408" t="s">
        <v>3466</v>
      </c>
      <c r="C1641" s="409" t="s">
        <v>3337</v>
      </c>
      <c r="D1641" s="410" t="s">
        <v>3489</v>
      </c>
      <c r="E1641" s="409" t="s">
        <v>446</v>
      </c>
      <c r="F1641" s="410" t="s">
        <v>3502</v>
      </c>
      <c r="G1641" s="409" t="s">
        <v>447</v>
      </c>
      <c r="H1641" s="409" t="s">
        <v>954</v>
      </c>
      <c r="I1641" s="409" t="s">
        <v>955</v>
      </c>
      <c r="J1641" s="409" t="s">
        <v>956</v>
      </c>
      <c r="K1641" s="409" t="s">
        <v>957</v>
      </c>
      <c r="L1641" s="411">
        <v>117.51974937569</v>
      </c>
      <c r="M1641" s="411">
        <v>4</v>
      </c>
      <c r="N1641" s="412">
        <v>470.07899750275999</v>
      </c>
    </row>
    <row r="1642" spans="1:14" ht="14.4" customHeight="1" x14ac:dyDescent="0.3">
      <c r="A1642" s="407" t="s">
        <v>3188</v>
      </c>
      <c r="B1642" s="408" t="s">
        <v>3466</v>
      </c>
      <c r="C1642" s="409" t="s">
        <v>3337</v>
      </c>
      <c r="D1642" s="410" t="s">
        <v>3489</v>
      </c>
      <c r="E1642" s="409" t="s">
        <v>446</v>
      </c>
      <c r="F1642" s="410" t="s">
        <v>3502</v>
      </c>
      <c r="G1642" s="409" t="s">
        <v>447</v>
      </c>
      <c r="H1642" s="409" t="s">
        <v>3201</v>
      </c>
      <c r="I1642" s="409" t="s">
        <v>3202</v>
      </c>
      <c r="J1642" s="409" t="s">
        <v>3203</v>
      </c>
      <c r="K1642" s="409" t="s">
        <v>3204</v>
      </c>
      <c r="L1642" s="411">
        <v>125.07000000000004</v>
      </c>
      <c r="M1642" s="411">
        <v>2</v>
      </c>
      <c r="N1642" s="412">
        <v>250.14000000000007</v>
      </c>
    </row>
    <row r="1643" spans="1:14" ht="14.4" customHeight="1" x14ac:dyDescent="0.3">
      <c r="A1643" s="407" t="s">
        <v>3188</v>
      </c>
      <c r="B1643" s="408" t="s">
        <v>3466</v>
      </c>
      <c r="C1643" s="409" t="s">
        <v>3337</v>
      </c>
      <c r="D1643" s="410" t="s">
        <v>3489</v>
      </c>
      <c r="E1643" s="409" t="s">
        <v>446</v>
      </c>
      <c r="F1643" s="410" t="s">
        <v>3502</v>
      </c>
      <c r="G1643" s="409" t="s">
        <v>447</v>
      </c>
      <c r="H1643" s="409" t="s">
        <v>974</v>
      </c>
      <c r="I1643" s="409" t="s">
        <v>975</v>
      </c>
      <c r="J1643" s="409" t="s">
        <v>976</v>
      </c>
      <c r="K1643" s="409" t="s">
        <v>977</v>
      </c>
      <c r="L1643" s="411">
        <v>359.68000000000023</v>
      </c>
      <c r="M1643" s="411">
        <v>7</v>
      </c>
      <c r="N1643" s="412">
        <v>2517.7600000000016</v>
      </c>
    </row>
    <row r="1644" spans="1:14" ht="14.4" customHeight="1" x14ac:dyDescent="0.3">
      <c r="A1644" s="407" t="s">
        <v>3188</v>
      </c>
      <c r="B1644" s="408" t="s">
        <v>3466</v>
      </c>
      <c r="C1644" s="409" t="s">
        <v>3337</v>
      </c>
      <c r="D1644" s="410" t="s">
        <v>3489</v>
      </c>
      <c r="E1644" s="409" t="s">
        <v>446</v>
      </c>
      <c r="F1644" s="410" t="s">
        <v>3502</v>
      </c>
      <c r="G1644" s="409" t="s">
        <v>447</v>
      </c>
      <c r="H1644" s="409" t="s">
        <v>1010</v>
      </c>
      <c r="I1644" s="409" t="s">
        <v>1011</v>
      </c>
      <c r="J1644" s="409" t="s">
        <v>1012</v>
      </c>
      <c r="K1644" s="409" t="s">
        <v>1013</v>
      </c>
      <c r="L1644" s="411">
        <v>88.45999999999998</v>
      </c>
      <c r="M1644" s="411">
        <v>4</v>
      </c>
      <c r="N1644" s="412">
        <v>353.83999999999992</v>
      </c>
    </row>
    <row r="1645" spans="1:14" ht="14.4" customHeight="1" x14ac:dyDescent="0.3">
      <c r="A1645" s="407" t="s">
        <v>3188</v>
      </c>
      <c r="B1645" s="408" t="s">
        <v>3466</v>
      </c>
      <c r="C1645" s="409" t="s">
        <v>3337</v>
      </c>
      <c r="D1645" s="410" t="s">
        <v>3489</v>
      </c>
      <c r="E1645" s="409" t="s">
        <v>446</v>
      </c>
      <c r="F1645" s="410" t="s">
        <v>3502</v>
      </c>
      <c r="G1645" s="409" t="s">
        <v>447</v>
      </c>
      <c r="H1645" s="409" t="s">
        <v>1020</v>
      </c>
      <c r="I1645" s="409" t="s">
        <v>1021</v>
      </c>
      <c r="J1645" s="409" t="s">
        <v>1018</v>
      </c>
      <c r="K1645" s="409" t="s">
        <v>1022</v>
      </c>
      <c r="L1645" s="411">
        <v>279.75</v>
      </c>
      <c r="M1645" s="411">
        <v>1</v>
      </c>
      <c r="N1645" s="412">
        <v>279.75</v>
      </c>
    </row>
    <row r="1646" spans="1:14" ht="14.4" customHeight="1" x14ac:dyDescent="0.3">
      <c r="A1646" s="407" t="s">
        <v>3188</v>
      </c>
      <c r="B1646" s="408" t="s">
        <v>3466</v>
      </c>
      <c r="C1646" s="409" t="s">
        <v>3337</v>
      </c>
      <c r="D1646" s="410" t="s">
        <v>3489</v>
      </c>
      <c r="E1646" s="409" t="s">
        <v>446</v>
      </c>
      <c r="F1646" s="410" t="s">
        <v>3502</v>
      </c>
      <c r="G1646" s="409" t="s">
        <v>447</v>
      </c>
      <c r="H1646" s="409" t="s">
        <v>497</v>
      </c>
      <c r="I1646" s="409" t="s">
        <v>498</v>
      </c>
      <c r="J1646" s="409" t="s">
        <v>499</v>
      </c>
      <c r="K1646" s="409" t="s">
        <v>500</v>
      </c>
      <c r="L1646" s="411">
        <v>375.8000023261323</v>
      </c>
      <c r="M1646" s="411">
        <v>12</v>
      </c>
      <c r="N1646" s="412">
        <v>4509.6000279135878</v>
      </c>
    </row>
    <row r="1647" spans="1:14" ht="14.4" customHeight="1" x14ac:dyDescent="0.3">
      <c r="A1647" s="407" t="s">
        <v>3188</v>
      </c>
      <c r="B1647" s="408" t="s">
        <v>3466</v>
      </c>
      <c r="C1647" s="409" t="s">
        <v>3337</v>
      </c>
      <c r="D1647" s="410" t="s">
        <v>3489</v>
      </c>
      <c r="E1647" s="409" t="s">
        <v>446</v>
      </c>
      <c r="F1647" s="410" t="s">
        <v>3502</v>
      </c>
      <c r="G1647" s="409" t="s">
        <v>447</v>
      </c>
      <c r="H1647" s="409" t="s">
        <v>1027</v>
      </c>
      <c r="I1647" s="409" t="s">
        <v>1028</v>
      </c>
      <c r="J1647" s="409" t="s">
        <v>842</v>
      </c>
      <c r="K1647" s="409" t="s">
        <v>1029</v>
      </c>
      <c r="L1647" s="411">
        <v>159.83924712630002</v>
      </c>
      <c r="M1647" s="411">
        <v>4</v>
      </c>
      <c r="N1647" s="412">
        <v>639.35698850520009</v>
      </c>
    </row>
    <row r="1648" spans="1:14" ht="14.4" customHeight="1" x14ac:dyDescent="0.3">
      <c r="A1648" s="407" t="s">
        <v>3188</v>
      </c>
      <c r="B1648" s="408" t="s">
        <v>3466</v>
      </c>
      <c r="C1648" s="409" t="s">
        <v>3337</v>
      </c>
      <c r="D1648" s="410" t="s">
        <v>3489</v>
      </c>
      <c r="E1648" s="409" t="s">
        <v>446</v>
      </c>
      <c r="F1648" s="410" t="s">
        <v>3502</v>
      </c>
      <c r="G1648" s="409" t="s">
        <v>447</v>
      </c>
      <c r="H1648" s="409" t="s">
        <v>1038</v>
      </c>
      <c r="I1648" s="409" t="s">
        <v>1039</v>
      </c>
      <c r="J1648" s="409" t="s">
        <v>1040</v>
      </c>
      <c r="K1648" s="409" t="s">
        <v>1041</v>
      </c>
      <c r="L1648" s="411">
        <v>224.17000000000002</v>
      </c>
      <c r="M1648" s="411">
        <v>5</v>
      </c>
      <c r="N1648" s="412">
        <v>1120.8500000000001</v>
      </c>
    </row>
    <row r="1649" spans="1:14" ht="14.4" customHeight="1" x14ac:dyDescent="0.3">
      <c r="A1649" s="407" t="s">
        <v>3188</v>
      </c>
      <c r="B1649" s="408" t="s">
        <v>3466</v>
      </c>
      <c r="C1649" s="409" t="s">
        <v>3337</v>
      </c>
      <c r="D1649" s="410" t="s">
        <v>3489</v>
      </c>
      <c r="E1649" s="409" t="s">
        <v>446</v>
      </c>
      <c r="F1649" s="410" t="s">
        <v>3502</v>
      </c>
      <c r="G1649" s="409" t="s">
        <v>447</v>
      </c>
      <c r="H1649" s="409" t="s">
        <v>448</v>
      </c>
      <c r="I1649" s="409" t="s">
        <v>134</v>
      </c>
      <c r="J1649" s="409" t="s">
        <v>449</v>
      </c>
      <c r="K1649" s="409"/>
      <c r="L1649" s="411">
        <v>98.026182711750522</v>
      </c>
      <c r="M1649" s="411">
        <v>90</v>
      </c>
      <c r="N1649" s="412">
        <v>8822.3564440575465</v>
      </c>
    </row>
    <row r="1650" spans="1:14" ht="14.4" customHeight="1" x14ac:dyDescent="0.3">
      <c r="A1650" s="407" t="s">
        <v>3188</v>
      </c>
      <c r="B1650" s="408" t="s">
        <v>3466</v>
      </c>
      <c r="C1650" s="409" t="s">
        <v>3337</v>
      </c>
      <c r="D1650" s="410" t="s">
        <v>3489</v>
      </c>
      <c r="E1650" s="409" t="s">
        <v>446</v>
      </c>
      <c r="F1650" s="410" t="s">
        <v>3502</v>
      </c>
      <c r="G1650" s="409" t="s">
        <v>447</v>
      </c>
      <c r="H1650" s="409" t="s">
        <v>3216</v>
      </c>
      <c r="I1650" s="409" t="s">
        <v>134</v>
      </c>
      <c r="J1650" s="409" t="s">
        <v>3217</v>
      </c>
      <c r="K1650" s="409" t="s">
        <v>3218</v>
      </c>
      <c r="L1650" s="411">
        <v>181.05560315952508</v>
      </c>
      <c r="M1650" s="411">
        <v>29</v>
      </c>
      <c r="N1650" s="412">
        <v>5250.612491626227</v>
      </c>
    </row>
    <row r="1651" spans="1:14" ht="14.4" customHeight="1" x14ac:dyDescent="0.3">
      <c r="A1651" s="407" t="s">
        <v>3188</v>
      </c>
      <c r="B1651" s="408" t="s">
        <v>3466</v>
      </c>
      <c r="C1651" s="409" t="s">
        <v>3337</v>
      </c>
      <c r="D1651" s="410" t="s">
        <v>3489</v>
      </c>
      <c r="E1651" s="409" t="s">
        <v>446</v>
      </c>
      <c r="F1651" s="410" t="s">
        <v>3502</v>
      </c>
      <c r="G1651" s="409" t="s">
        <v>447</v>
      </c>
      <c r="H1651" s="409" t="s">
        <v>1055</v>
      </c>
      <c r="I1651" s="409" t="s">
        <v>134</v>
      </c>
      <c r="J1651" s="409" t="s">
        <v>1056</v>
      </c>
      <c r="K1651" s="409"/>
      <c r="L1651" s="411">
        <v>143.19</v>
      </c>
      <c r="M1651" s="411">
        <v>1</v>
      </c>
      <c r="N1651" s="412">
        <v>143.19</v>
      </c>
    </row>
    <row r="1652" spans="1:14" ht="14.4" customHeight="1" x14ac:dyDescent="0.3">
      <c r="A1652" s="407" t="s">
        <v>3188</v>
      </c>
      <c r="B1652" s="408" t="s">
        <v>3466</v>
      </c>
      <c r="C1652" s="409" t="s">
        <v>3337</v>
      </c>
      <c r="D1652" s="410" t="s">
        <v>3489</v>
      </c>
      <c r="E1652" s="409" t="s">
        <v>446</v>
      </c>
      <c r="F1652" s="410" t="s">
        <v>3502</v>
      </c>
      <c r="G1652" s="409" t="s">
        <v>447</v>
      </c>
      <c r="H1652" s="409" t="s">
        <v>1057</v>
      </c>
      <c r="I1652" s="409" t="s">
        <v>134</v>
      </c>
      <c r="J1652" s="409" t="s">
        <v>1058</v>
      </c>
      <c r="K1652" s="409"/>
      <c r="L1652" s="411">
        <v>93.934316864992155</v>
      </c>
      <c r="M1652" s="411">
        <v>90</v>
      </c>
      <c r="N1652" s="412">
        <v>8454.0885178492936</v>
      </c>
    </row>
    <row r="1653" spans="1:14" ht="14.4" customHeight="1" x14ac:dyDescent="0.3">
      <c r="A1653" s="407" t="s">
        <v>3188</v>
      </c>
      <c r="B1653" s="408" t="s">
        <v>3466</v>
      </c>
      <c r="C1653" s="409" t="s">
        <v>3337</v>
      </c>
      <c r="D1653" s="410" t="s">
        <v>3489</v>
      </c>
      <c r="E1653" s="409" t="s">
        <v>446</v>
      </c>
      <c r="F1653" s="410" t="s">
        <v>3502</v>
      </c>
      <c r="G1653" s="409" t="s">
        <v>447</v>
      </c>
      <c r="H1653" s="409" t="s">
        <v>2047</v>
      </c>
      <c r="I1653" s="409" t="s">
        <v>2048</v>
      </c>
      <c r="J1653" s="409" t="s">
        <v>2049</v>
      </c>
      <c r="K1653" s="409" t="s">
        <v>2050</v>
      </c>
      <c r="L1653" s="411">
        <v>40.579075835858085</v>
      </c>
      <c r="M1653" s="411">
        <v>26</v>
      </c>
      <c r="N1653" s="412">
        <v>1055.0559717323101</v>
      </c>
    </row>
    <row r="1654" spans="1:14" ht="14.4" customHeight="1" x14ac:dyDescent="0.3">
      <c r="A1654" s="407" t="s">
        <v>3188</v>
      </c>
      <c r="B1654" s="408" t="s">
        <v>3466</v>
      </c>
      <c r="C1654" s="409" t="s">
        <v>3337</v>
      </c>
      <c r="D1654" s="410" t="s">
        <v>3489</v>
      </c>
      <c r="E1654" s="409" t="s">
        <v>446</v>
      </c>
      <c r="F1654" s="410" t="s">
        <v>3502</v>
      </c>
      <c r="G1654" s="409" t="s">
        <v>447</v>
      </c>
      <c r="H1654" s="409" t="s">
        <v>3219</v>
      </c>
      <c r="I1654" s="409" t="s">
        <v>3220</v>
      </c>
      <c r="J1654" s="409" t="s">
        <v>3221</v>
      </c>
      <c r="K1654" s="409" t="s">
        <v>3222</v>
      </c>
      <c r="L1654" s="411">
        <v>638.62606124771185</v>
      </c>
      <c r="M1654" s="411">
        <v>7</v>
      </c>
      <c r="N1654" s="412">
        <v>4470.382428733983</v>
      </c>
    </row>
    <row r="1655" spans="1:14" ht="14.4" customHeight="1" x14ac:dyDescent="0.3">
      <c r="A1655" s="407" t="s">
        <v>3188</v>
      </c>
      <c r="B1655" s="408" t="s">
        <v>3466</v>
      </c>
      <c r="C1655" s="409" t="s">
        <v>3337</v>
      </c>
      <c r="D1655" s="410" t="s">
        <v>3489</v>
      </c>
      <c r="E1655" s="409" t="s">
        <v>446</v>
      </c>
      <c r="F1655" s="410" t="s">
        <v>3502</v>
      </c>
      <c r="G1655" s="409" t="s">
        <v>447</v>
      </c>
      <c r="H1655" s="409" t="s">
        <v>507</v>
      </c>
      <c r="I1655" s="409" t="s">
        <v>508</v>
      </c>
      <c r="J1655" s="409" t="s">
        <v>509</v>
      </c>
      <c r="K1655" s="409"/>
      <c r="L1655" s="411">
        <v>470.98794569496272</v>
      </c>
      <c r="M1655" s="411">
        <v>31</v>
      </c>
      <c r="N1655" s="412">
        <v>14600.626316543845</v>
      </c>
    </row>
    <row r="1656" spans="1:14" ht="14.4" customHeight="1" x14ac:dyDescent="0.3">
      <c r="A1656" s="407" t="s">
        <v>3188</v>
      </c>
      <c r="B1656" s="408" t="s">
        <v>3466</v>
      </c>
      <c r="C1656" s="409" t="s">
        <v>3337</v>
      </c>
      <c r="D1656" s="410" t="s">
        <v>3489</v>
      </c>
      <c r="E1656" s="409" t="s">
        <v>446</v>
      </c>
      <c r="F1656" s="410" t="s">
        <v>3502</v>
      </c>
      <c r="G1656" s="409" t="s">
        <v>447</v>
      </c>
      <c r="H1656" s="409" t="s">
        <v>1141</v>
      </c>
      <c r="I1656" s="409" t="s">
        <v>134</v>
      </c>
      <c r="J1656" s="409" t="s">
        <v>1142</v>
      </c>
      <c r="K1656" s="409"/>
      <c r="L1656" s="411">
        <v>161.70538461538462</v>
      </c>
      <c r="M1656" s="411">
        <v>13</v>
      </c>
      <c r="N1656" s="412">
        <v>2102.17</v>
      </c>
    </row>
    <row r="1657" spans="1:14" ht="14.4" customHeight="1" x14ac:dyDescent="0.3">
      <c r="A1657" s="407" t="s">
        <v>3188</v>
      </c>
      <c r="B1657" s="408" t="s">
        <v>3466</v>
      </c>
      <c r="C1657" s="409" t="s">
        <v>3337</v>
      </c>
      <c r="D1657" s="410" t="s">
        <v>3489</v>
      </c>
      <c r="E1657" s="409" t="s">
        <v>446</v>
      </c>
      <c r="F1657" s="410" t="s">
        <v>3502</v>
      </c>
      <c r="G1657" s="409" t="s">
        <v>447</v>
      </c>
      <c r="H1657" s="409" t="s">
        <v>1152</v>
      </c>
      <c r="I1657" s="409" t="s">
        <v>1153</v>
      </c>
      <c r="J1657" s="409" t="s">
        <v>764</v>
      </c>
      <c r="K1657" s="409" t="s">
        <v>1154</v>
      </c>
      <c r="L1657" s="411">
        <v>42.24</v>
      </c>
      <c r="M1657" s="411">
        <v>4</v>
      </c>
      <c r="N1657" s="412">
        <v>168.96</v>
      </c>
    </row>
    <row r="1658" spans="1:14" ht="14.4" customHeight="1" x14ac:dyDescent="0.3">
      <c r="A1658" s="407" t="s">
        <v>3188</v>
      </c>
      <c r="B1658" s="408" t="s">
        <v>3466</v>
      </c>
      <c r="C1658" s="409" t="s">
        <v>3337</v>
      </c>
      <c r="D1658" s="410" t="s">
        <v>3489</v>
      </c>
      <c r="E1658" s="409" t="s">
        <v>446</v>
      </c>
      <c r="F1658" s="410" t="s">
        <v>3502</v>
      </c>
      <c r="G1658" s="409" t="s">
        <v>447</v>
      </c>
      <c r="H1658" s="409" t="s">
        <v>1155</v>
      </c>
      <c r="I1658" s="409" t="s">
        <v>1156</v>
      </c>
      <c r="J1658" s="409" t="s">
        <v>1157</v>
      </c>
      <c r="K1658" s="409" t="s">
        <v>484</v>
      </c>
      <c r="L1658" s="411">
        <v>124.32729959745093</v>
      </c>
      <c r="M1658" s="411">
        <v>130</v>
      </c>
      <c r="N1658" s="412">
        <v>16162.548947668622</v>
      </c>
    </row>
    <row r="1659" spans="1:14" ht="14.4" customHeight="1" x14ac:dyDescent="0.3">
      <c r="A1659" s="407" t="s">
        <v>3188</v>
      </c>
      <c r="B1659" s="408" t="s">
        <v>3466</v>
      </c>
      <c r="C1659" s="409" t="s">
        <v>3337</v>
      </c>
      <c r="D1659" s="410" t="s">
        <v>3489</v>
      </c>
      <c r="E1659" s="409" t="s">
        <v>446</v>
      </c>
      <c r="F1659" s="410" t="s">
        <v>3502</v>
      </c>
      <c r="G1659" s="409" t="s">
        <v>447</v>
      </c>
      <c r="H1659" s="409" t="s">
        <v>1192</v>
      </c>
      <c r="I1659" s="409" t="s">
        <v>1193</v>
      </c>
      <c r="J1659" s="409" t="s">
        <v>1194</v>
      </c>
      <c r="K1659" s="409" t="s">
        <v>1195</v>
      </c>
      <c r="L1659" s="411">
        <v>0</v>
      </c>
      <c r="M1659" s="411">
        <v>0</v>
      </c>
      <c r="N1659" s="412">
        <v>0</v>
      </c>
    </row>
    <row r="1660" spans="1:14" ht="14.4" customHeight="1" x14ac:dyDescent="0.3">
      <c r="A1660" s="407" t="s">
        <v>3188</v>
      </c>
      <c r="B1660" s="408" t="s">
        <v>3466</v>
      </c>
      <c r="C1660" s="409" t="s">
        <v>3337</v>
      </c>
      <c r="D1660" s="410" t="s">
        <v>3489</v>
      </c>
      <c r="E1660" s="409" t="s">
        <v>446</v>
      </c>
      <c r="F1660" s="410" t="s">
        <v>3502</v>
      </c>
      <c r="G1660" s="409" t="s">
        <v>447</v>
      </c>
      <c r="H1660" s="409" t="s">
        <v>1198</v>
      </c>
      <c r="I1660" s="409" t="s">
        <v>1199</v>
      </c>
      <c r="J1660" s="409" t="s">
        <v>1200</v>
      </c>
      <c r="K1660" s="409" t="s">
        <v>1201</v>
      </c>
      <c r="L1660" s="411">
        <v>576.22049002649067</v>
      </c>
      <c r="M1660" s="411">
        <v>11</v>
      </c>
      <c r="N1660" s="412">
        <v>6338.425390291397</v>
      </c>
    </row>
    <row r="1661" spans="1:14" ht="14.4" customHeight="1" x14ac:dyDescent="0.3">
      <c r="A1661" s="407" t="s">
        <v>3188</v>
      </c>
      <c r="B1661" s="408" t="s">
        <v>3466</v>
      </c>
      <c r="C1661" s="409" t="s">
        <v>3337</v>
      </c>
      <c r="D1661" s="410" t="s">
        <v>3489</v>
      </c>
      <c r="E1661" s="409" t="s">
        <v>446</v>
      </c>
      <c r="F1661" s="410" t="s">
        <v>3502</v>
      </c>
      <c r="G1661" s="409" t="s">
        <v>447</v>
      </c>
      <c r="H1661" s="409" t="s">
        <v>2487</v>
      </c>
      <c r="I1661" s="409" t="s">
        <v>2488</v>
      </c>
      <c r="J1661" s="409" t="s">
        <v>2489</v>
      </c>
      <c r="K1661" s="409" t="s">
        <v>2490</v>
      </c>
      <c r="L1661" s="411">
        <v>52.169999999999973</v>
      </c>
      <c r="M1661" s="411">
        <v>8</v>
      </c>
      <c r="N1661" s="412">
        <v>417.35999999999979</v>
      </c>
    </row>
    <row r="1662" spans="1:14" ht="14.4" customHeight="1" x14ac:dyDescent="0.3">
      <c r="A1662" s="407" t="s">
        <v>3188</v>
      </c>
      <c r="B1662" s="408" t="s">
        <v>3466</v>
      </c>
      <c r="C1662" s="409" t="s">
        <v>3337</v>
      </c>
      <c r="D1662" s="410" t="s">
        <v>3489</v>
      </c>
      <c r="E1662" s="409" t="s">
        <v>446</v>
      </c>
      <c r="F1662" s="410" t="s">
        <v>3502</v>
      </c>
      <c r="G1662" s="409" t="s">
        <v>447</v>
      </c>
      <c r="H1662" s="409" t="s">
        <v>1244</v>
      </c>
      <c r="I1662" s="409" t="s">
        <v>1245</v>
      </c>
      <c r="J1662" s="409" t="s">
        <v>487</v>
      </c>
      <c r="K1662" s="409" t="s">
        <v>1246</v>
      </c>
      <c r="L1662" s="411">
        <v>62.32211739262511</v>
      </c>
      <c r="M1662" s="411">
        <v>82</v>
      </c>
      <c r="N1662" s="412">
        <v>5110.413626195259</v>
      </c>
    </row>
    <row r="1663" spans="1:14" ht="14.4" customHeight="1" x14ac:dyDescent="0.3">
      <c r="A1663" s="407" t="s">
        <v>3188</v>
      </c>
      <c r="B1663" s="408" t="s">
        <v>3466</v>
      </c>
      <c r="C1663" s="409" t="s">
        <v>3337</v>
      </c>
      <c r="D1663" s="410" t="s">
        <v>3489</v>
      </c>
      <c r="E1663" s="409" t="s">
        <v>446</v>
      </c>
      <c r="F1663" s="410" t="s">
        <v>3502</v>
      </c>
      <c r="G1663" s="409" t="s">
        <v>447</v>
      </c>
      <c r="H1663" s="409" t="s">
        <v>1261</v>
      </c>
      <c r="I1663" s="409" t="s">
        <v>1262</v>
      </c>
      <c r="J1663" s="409" t="s">
        <v>1263</v>
      </c>
      <c r="K1663" s="409" t="s">
        <v>754</v>
      </c>
      <c r="L1663" s="411">
        <v>71.009998901554042</v>
      </c>
      <c r="M1663" s="411">
        <v>8</v>
      </c>
      <c r="N1663" s="412">
        <v>568.07999121243233</v>
      </c>
    </row>
    <row r="1664" spans="1:14" ht="14.4" customHeight="1" x14ac:dyDescent="0.3">
      <c r="A1664" s="407" t="s">
        <v>3188</v>
      </c>
      <c r="B1664" s="408" t="s">
        <v>3466</v>
      </c>
      <c r="C1664" s="409" t="s">
        <v>3337</v>
      </c>
      <c r="D1664" s="410" t="s">
        <v>3489</v>
      </c>
      <c r="E1664" s="409" t="s">
        <v>446</v>
      </c>
      <c r="F1664" s="410" t="s">
        <v>3502</v>
      </c>
      <c r="G1664" s="409" t="s">
        <v>447</v>
      </c>
      <c r="H1664" s="409" t="s">
        <v>3341</v>
      </c>
      <c r="I1664" s="409" t="s">
        <v>3342</v>
      </c>
      <c r="J1664" s="409" t="s">
        <v>2863</v>
      </c>
      <c r="K1664" s="409" t="s">
        <v>3343</v>
      </c>
      <c r="L1664" s="411">
        <v>154.40493101244877</v>
      </c>
      <c r="M1664" s="411">
        <v>4</v>
      </c>
      <c r="N1664" s="412">
        <v>617.61972404979508</v>
      </c>
    </row>
    <row r="1665" spans="1:14" ht="14.4" customHeight="1" x14ac:dyDescent="0.3">
      <c r="A1665" s="407" t="s">
        <v>3188</v>
      </c>
      <c r="B1665" s="408" t="s">
        <v>3466</v>
      </c>
      <c r="C1665" s="409" t="s">
        <v>3337</v>
      </c>
      <c r="D1665" s="410" t="s">
        <v>3489</v>
      </c>
      <c r="E1665" s="409" t="s">
        <v>446</v>
      </c>
      <c r="F1665" s="410" t="s">
        <v>3502</v>
      </c>
      <c r="G1665" s="409" t="s">
        <v>447</v>
      </c>
      <c r="H1665" s="409" t="s">
        <v>2705</v>
      </c>
      <c r="I1665" s="409" t="s">
        <v>2706</v>
      </c>
      <c r="J1665" s="409" t="s">
        <v>2707</v>
      </c>
      <c r="K1665" s="409" t="s">
        <v>2708</v>
      </c>
      <c r="L1665" s="411">
        <v>94.614740896082097</v>
      </c>
      <c r="M1665" s="411">
        <v>6</v>
      </c>
      <c r="N1665" s="412">
        <v>567.68844537649261</v>
      </c>
    </row>
    <row r="1666" spans="1:14" ht="14.4" customHeight="1" x14ac:dyDescent="0.3">
      <c r="A1666" s="407" t="s">
        <v>3188</v>
      </c>
      <c r="B1666" s="408" t="s">
        <v>3466</v>
      </c>
      <c r="C1666" s="409" t="s">
        <v>3337</v>
      </c>
      <c r="D1666" s="410" t="s">
        <v>3489</v>
      </c>
      <c r="E1666" s="409" t="s">
        <v>446</v>
      </c>
      <c r="F1666" s="410" t="s">
        <v>3502</v>
      </c>
      <c r="G1666" s="409" t="s">
        <v>447</v>
      </c>
      <c r="H1666" s="409" t="s">
        <v>1267</v>
      </c>
      <c r="I1666" s="409" t="s">
        <v>1268</v>
      </c>
      <c r="J1666" s="409" t="s">
        <v>1269</v>
      </c>
      <c r="K1666" s="409" t="s">
        <v>1270</v>
      </c>
      <c r="L1666" s="411">
        <v>254.69260314507204</v>
      </c>
      <c r="M1666" s="411">
        <v>28</v>
      </c>
      <c r="N1666" s="412">
        <v>7131.3928880620169</v>
      </c>
    </row>
    <row r="1667" spans="1:14" ht="14.4" customHeight="1" x14ac:dyDescent="0.3">
      <c r="A1667" s="407" t="s">
        <v>3188</v>
      </c>
      <c r="B1667" s="408" t="s">
        <v>3466</v>
      </c>
      <c r="C1667" s="409" t="s">
        <v>3337</v>
      </c>
      <c r="D1667" s="410" t="s">
        <v>3489</v>
      </c>
      <c r="E1667" s="409" t="s">
        <v>446</v>
      </c>
      <c r="F1667" s="410" t="s">
        <v>3502</v>
      </c>
      <c r="G1667" s="409" t="s">
        <v>447</v>
      </c>
      <c r="H1667" s="409" t="s">
        <v>1275</v>
      </c>
      <c r="I1667" s="409" t="s">
        <v>1275</v>
      </c>
      <c r="J1667" s="409" t="s">
        <v>1276</v>
      </c>
      <c r="K1667" s="409" t="s">
        <v>854</v>
      </c>
      <c r="L1667" s="411">
        <v>54.416927175642059</v>
      </c>
      <c r="M1667" s="411">
        <v>40</v>
      </c>
      <c r="N1667" s="412">
        <v>2176.6770870256823</v>
      </c>
    </row>
    <row r="1668" spans="1:14" ht="14.4" customHeight="1" x14ac:dyDescent="0.3">
      <c r="A1668" s="407" t="s">
        <v>3188</v>
      </c>
      <c r="B1668" s="408" t="s">
        <v>3466</v>
      </c>
      <c r="C1668" s="409" t="s">
        <v>3337</v>
      </c>
      <c r="D1668" s="410" t="s">
        <v>3489</v>
      </c>
      <c r="E1668" s="409" t="s">
        <v>446</v>
      </c>
      <c r="F1668" s="410" t="s">
        <v>3502</v>
      </c>
      <c r="G1668" s="409" t="s">
        <v>447</v>
      </c>
      <c r="H1668" s="409" t="s">
        <v>2095</v>
      </c>
      <c r="I1668" s="409" t="s">
        <v>2096</v>
      </c>
      <c r="J1668" s="409" t="s">
        <v>2097</v>
      </c>
      <c r="K1668" s="409" t="s">
        <v>2098</v>
      </c>
      <c r="L1668" s="411">
        <v>1150.4821762778984</v>
      </c>
      <c r="M1668" s="411">
        <v>4</v>
      </c>
      <c r="N1668" s="412">
        <v>4601.9287051115934</v>
      </c>
    </row>
    <row r="1669" spans="1:14" ht="14.4" customHeight="1" x14ac:dyDescent="0.3">
      <c r="A1669" s="407" t="s">
        <v>3188</v>
      </c>
      <c r="B1669" s="408" t="s">
        <v>3466</v>
      </c>
      <c r="C1669" s="409" t="s">
        <v>3337</v>
      </c>
      <c r="D1669" s="410" t="s">
        <v>3489</v>
      </c>
      <c r="E1669" s="409" t="s">
        <v>446</v>
      </c>
      <c r="F1669" s="410" t="s">
        <v>3502</v>
      </c>
      <c r="G1669" s="409" t="s">
        <v>447</v>
      </c>
      <c r="H1669" s="409" t="s">
        <v>2713</v>
      </c>
      <c r="I1669" s="409" t="s">
        <v>2714</v>
      </c>
      <c r="J1669" s="409" t="s">
        <v>2715</v>
      </c>
      <c r="K1669" s="409" t="s">
        <v>2716</v>
      </c>
      <c r="L1669" s="411">
        <v>258.62161620571766</v>
      </c>
      <c r="M1669" s="411">
        <v>52</v>
      </c>
      <c r="N1669" s="412">
        <v>13448.324042697317</v>
      </c>
    </row>
    <row r="1670" spans="1:14" ht="14.4" customHeight="1" x14ac:dyDescent="0.3">
      <c r="A1670" s="407" t="s">
        <v>3188</v>
      </c>
      <c r="B1670" s="408" t="s">
        <v>3466</v>
      </c>
      <c r="C1670" s="409" t="s">
        <v>3337</v>
      </c>
      <c r="D1670" s="410" t="s">
        <v>3489</v>
      </c>
      <c r="E1670" s="409" t="s">
        <v>446</v>
      </c>
      <c r="F1670" s="410" t="s">
        <v>3502</v>
      </c>
      <c r="G1670" s="409" t="s">
        <v>447</v>
      </c>
      <c r="H1670" s="409" t="s">
        <v>1281</v>
      </c>
      <c r="I1670" s="409" t="s">
        <v>1282</v>
      </c>
      <c r="J1670" s="409" t="s">
        <v>1283</v>
      </c>
      <c r="K1670" s="409" t="s">
        <v>1284</v>
      </c>
      <c r="L1670" s="411">
        <v>87.774748736394486</v>
      </c>
      <c r="M1670" s="411">
        <v>8</v>
      </c>
      <c r="N1670" s="412">
        <v>702.19798989115588</v>
      </c>
    </row>
    <row r="1671" spans="1:14" ht="14.4" customHeight="1" x14ac:dyDescent="0.3">
      <c r="A1671" s="407" t="s">
        <v>3188</v>
      </c>
      <c r="B1671" s="408" t="s">
        <v>3466</v>
      </c>
      <c r="C1671" s="409" t="s">
        <v>3337</v>
      </c>
      <c r="D1671" s="410" t="s">
        <v>3489</v>
      </c>
      <c r="E1671" s="409" t="s">
        <v>446</v>
      </c>
      <c r="F1671" s="410" t="s">
        <v>3502</v>
      </c>
      <c r="G1671" s="409" t="s">
        <v>447</v>
      </c>
      <c r="H1671" s="409" t="s">
        <v>2497</v>
      </c>
      <c r="I1671" s="409" t="s">
        <v>2498</v>
      </c>
      <c r="J1671" s="409" t="s">
        <v>2499</v>
      </c>
      <c r="K1671" s="409" t="s">
        <v>2500</v>
      </c>
      <c r="L1671" s="411">
        <v>186.34847357675332</v>
      </c>
      <c r="M1671" s="411">
        <v>2</v>
      </c>
      <c r="N1671" s="412">
        <v>372.69694715350664</v>
      </c>
    </row>
    <row r="1672" spans="1:14" ht="14.4" customHeight="1" x14ac:dyDescent="0.3">
      <c r="A1672" s="407" t="s">
        <v>3188</v>
      </c>
      <c r="B1672" s="408" t="s">
        <v>3466</v>
      </c>
      <c r="C1672" s="409" t="s">
        <v>3337</v>
      </c>
      <c r="D1672" s="410" t="s">
        <v>3489</v>
      </c>
      <c r="E1672" s="409" t="s">
        <v>446</v>
      </c>
      <c r="F1672" s="410" t="s">
        <v>3502</v>
      </c>
      <c r="G1672" s="409" t="s">
        <v>447</v>
      </c>
      <c r="H1672" s="409" t="s">
        <v>1297</v>
      </c>
      <c r="I1672" s="409" t="s">
        <v>1298</v>
      </c>
      <c r="J1672" s="409" t="s">
        <v>1299</v>
      </c>
      <c r="K1672" s="409" t="s">
        <v>1300</v>
      </c>
      <c r="L1672" s="411">
        <v>1337.799969333334</v>
      </c>
      <c r="M1672" s="411">
        <v>2</v>
      </c>
      <c r="N1672" s="412">
        <v>2675.5999386666681</v>
      </c>
    </row>
    <row r="1673" spans="1:14" ht="14.4" customHeight="1" x14ac:dyDescent="0.3">
      <c r="A1673" s="407" t="s">
        <v>3188</v>
      </c>
      <c r="B1673" s="408" t="s">
        <v>3466</v>
      </c>
      <c r="C1673" s="409" t="s">
        <v>3337</v>
      </c>
      <c r="D1673" s="410" t="s">
        <v>3489</v>
      </c>
      <c r="E1673" s="409" t="s">
        <v>446</v>
      </c>
      <c r="F1673" s="410" t="s">
        <v>3502</v>
      </c>
      <c r="G1673" s="409" t="s">
        <v>447</v>
      </c>
      <c r="H1673" s="409" t="s">
        <v>518</v>
      </c>
      <c r="I1673" s="409" t="s">
        <v>519</v>
      </c>
      <c r="J1673" s="409" t="s">
        <v>520</v>
      </c>
      <c r="K1673" s="409" t="s">
        <v>521</v>
      </c>
      <c r="L1673" s="411">
        <v>102.28000000000003</v>
      </c>
      <c r="M1673" s="411">
        <v>6</v>
      </c>
      <c r="N1673" s="412">
        <v>613.68000000000018</v>
      </c>
    </row>
    <row r="1674" spans="1:14" ht="14.4" customHeight="1" x14ac:dyDescent="0.3">
      <c r="A1674" s="407" t="s">
        <v>3188</v>
      </c>
      <c r="B1674" s="408" t="s">
        <v>3466</v>
      </c>
      <c r="C1674" s="409" t="s">
        <v>3337</v>
      </c>
      <c r="D1674" s="410" t="s">
        <v>3489</v>
      </c>
      <c r="E1674" s="409" t="s">
        <v>446</v>
      </c>
      <c r="F1674" s="410" t="s">
        <v>3502</v>
      </c>
      <c r="G1674" s="409" t="s">
        <v>447</v>
      </c>
      <c r="H1674" s="409" t="s">
        <v>2128</v>
      </c>
      <c r="I1674" s="409" t="s">
        <v>2129</v>
      </c>
      <c r="J1674" s="409" t="s">
        <v>2130</v>
      </c>
      <c r="K1674" s="409" t="s">
        <v>2131</v>
      </c>
      <c r="L1674" s="411">
        <v>3618.5485477130637</v>
      </c>
      <c r="M1674" s="411">
        <v>2</v>
      </c>
      <c r="N1674" s="412">
        <v>7237.0970954261275</v>
      </c>
    </row>
    <row r="1675" spans="1:14" ht="14.4" customHeight="1" x14ac:dyDescent="0.3">
      <c r="A1675" s="407" t="s">
        <v>3188</v>
      </c>
      <c r="B1675" s="408" t="s">
        <v>3466</v>
      </c>
      <c r="C1675" s="409" t="s">
        <v>3337</v>
      </c>
      <c r="D1675" s="410" t="s">
        <v>3489</v>
      </c>
      <c r="E1675" s="409" t="s">
        <v>446</v>
      </c>
      <c r="F1675" s="410" t="s">
        <v>3502</v>
      </c>
      <c r="G1675" s="409" t="s">
        <v>447</v>
      </c>
      <c r="H1675" s="409" t="s">
        <v>456</v>
      </c>
      <c r="I1675" s="409" t="s">
        <v>134</v>
      </c>
      <c r="J1675" s="409" t="s">
        <v>457</v>
      </c>
      <c r="K1675" s="409" t="s">
        <v>458</v>
      </c>
      <c r="L1675" s="411">
        <v>23.7</v>
      </c>
      <c r="M1675" s="411">
        <v>24</v>
      </c>
      <c r="N1675" s="412">
        <v>568.79999999999995</v>
      </c>
    </row>
    <row r="1676" spans="1:14" ht="14.4" customHeight="1" x14ac:dyDescent="0.3">
      <c r="A1676" s="407" t="s">
        <v>3188</v>
      </c>
      <c r="B1676" s="408" t="s">
        <v>3466</v>
      </c>
      <c r="C1676" s="409" t="s">
        <v>3337</v>
      </c>
      <c r="D1676" s="410" t="s">
        <v>3489</v>
      </c>
      <c r="E1676" s="409" t="s">
        <v>446</v>
      </c>
      <c r="F1676" s="410" t="s">
        <v>3502</v>
      </c>
      <c r="G1676" s="409" t="s">
        <v>447</v>
      </c>
      <c r="H1676" s="409" t="s">
        <v>2747</v>
      </c>
      <c r="I1676" s="409" t="s">
        <v>134</v>
      </c>
      <c r="J1676" s="409" t="s">
        <v>2748</v>
      </c>
      <c r="K1676" s="409"/>
      <c r="L1676" s="411">
        <v>147.498798838585</v>
      </c>
      <c r="M1676" s="411">
        <v>1</v>
      </c>
      <c r="N1676" s="412">
        <v>147.498798838585</v>
      </c>
    </row>
    <row r="1677" spans="1:14" ht="14.4" customHeight="1" x14ac:dyDescent="0.3">
      <c r="A1677" s="407" t="s">
        <v>3188</v>
      </c>
      <c r="B1677" s="408" t="s">
        <v>3466</v>
      </c>
      <c r="C1677" s="409" t="s">
        <v>3337</v>
      </c>
      <c r="D1677" s="410" t="s">
        <v>3489</v>
      </c>
      <c r="E1677" s="409" t="s">
        <v>446</v>
      </c>
      <c r="F1677" s="410" t="s">
        <v>3502</v>
      </c>
      <c r="G1677" s="409" t="s">
        <v>447</v>
      </c>
      <c r="H1677" s="409" t="s">
        <v>1324</v>
      </c>
      <c r="I1677" s="409" t="s">
        <v>1325</v>
      </c>
      <c r="J1677" s="409" t="s">
        <v>1326</v>
      </c>
      <c r="K1677" s="409" t="s">
        <v>1327</v>
      </c>
      <c r="L1677" s="411">
        <v>112.58838652130801</v>
      </c>
      <c r="M1677" s="411">
        <v>28</v>
      </c>
      <c r="N1677" s="412">
        <v>3152.4748225966241</v>
      </c>
    </row>
    <row r="1678" spans="1:14" ht="14.4" customHeight="1" x14ac:dyDescent="0.3">
      <c r="A1678" s="407" t="s">
        <v>3188</v>
      </c>
      <c r="B1678" s="408" t="s">
        <v>3466</v>
      </c>
      <c r="C1678" s="409" t="s">
        <v>3337</v>
      </c>
      <c r="D1678" s="410" t="s">
        <v>3489</v>
      </c>
      <c r="E1678" s="409" t="s">
        <v>446</v>
      </c>
      <c r="F1678" s="410" t="s">
        <v>3502</v>
      </c>
      <c r="G1678" s="409" t="s">
        <v>447</v>
      </c>
      <c r="H1678" s="409" t="s">
        <v>3244</v>
      </c>
      <c r="I1678" s="409" t="s">
        <v>3245</v>
      </c>
      <c r="J1678" s="409" t="s">
        <v>2150</v>
      </c>
      <c r="K1678" s="409" t="s">
        <v>3246</v>
      </c>
      <c r="L1678" s="411">
        <v>108.08</v>
      </c>
      <c r="M1678" s="411">
        <v>4</v>
      </c>
      <c r="N1678" s="412">
        <v>432.32</v>
      </c>
    </row>
    <row r="1679" spans="1:14" ht="14.4" customHeight="1" x14ac:dyDescent="0.3">
      <c r="A1679" s="407" t="s">
        <v>3188</v>
      </c>
      <c r="B1679" s="408" t="s">
        <v>3466</v>
      </c>
      <c r="C1679" s="409" t="s">
        <v>3337</v>
      </c>
      <c r="D1679" s="410" t="s">
        <v>3489</v>
      </c>
      <c r="E1679" s="409" t="s">
        <v>446</v>
      </c>
      <c r="F1679" s="410" t="s">
        <v>3502</v>
      </c>
      <c r="G1679" s="409" t="s">
        <v>447</v>
      </c>
      <c r="H1679" s="409" t="s">
        <v>2148</v>
      </c>
      <c r="I1679" s="409" t="s">
        <v>2149</v>
      </c>
      <c r="J1679" s="409" t="s">
        <v>2150</v>
      </c>
      <c r="K1679" s="409" t="s">
        <v>2151</v>
      </c>
      <c r="L1679" s="411">
        <v>364.56331533489202</v>
      </c>
      <c r="M1679" s="411">
        <v>12</v>
      </c>
      <c r="N1679" s="412">
        <v>4374.7597840187045</v>
      </c>
    </row>
    <row r="1680" spans="1:14" ht="14.4" customHeight="1" x14ac:dyDescent="0.3">
      <c r="A1680" s="407" t="s">
        <v>3188</v>
      </c>
      <c r="B1680" s="408" t="s">
        <v>3466</v>
      </c>
      <c r="C1680" s="409" t="s">
        <v>3337</v>
      </c>
      <c r="D1680" s="410" t="s">
        <v>3489</v>
      </c>
      <c r="E1680" s="409" t="s">
        <v>446</v>
      </c>
      <c r="F1680" s="410" t="s">
        <v>3502</v>
      </c>
      <c r="G1680" s="409" t="s">
        <v>447</v>
      </c>
      <c r="H1680" s="409" t="s">
        <v>1332</v>
      </c>
      <c r="I1680" s="409" t="s">
        <v>1333</v>
      </c>
      <c r="J1680" s="409" t="s">
        <v>1334</v>
      </c>
      <c r="K1680" s="409" t="s">
        <v>1335</v>
      </c>
      <c r="L1680" s="411">
        <v>22.130000000000003</v>
      </c>
      <c r="M1680" s="411">
        <v>10</v>
      </c>
      <c r="N1680" s="412">
        <v>221.3</v>
      </c>
    </row>
    <row r="1681" spans="1:14" ht="14.4" customHeight="1" x14ac:dyDescent="0.3">
      <c r="A1681" s="407" t="s">
        <v>3188</v>
      </c>
      <c r="B1681" s="408" t="s">
        <v>3466</v>
      </c>
      <c r="C1681" s="409" t="s">
        <v>3337</v>
      </c>
      <c r="D1681" s="410" t="s">
        <v>3489</v>
      </c>
      <c r="E1681" s="409" t="s">
        <v>446</v>
      </c>
      <c r="F1681" s="410" t="s">
        <v>3502</v>
      </c>
      <c r="G1681" s="409" t="s">
        <v>447</v>
      </c>
      <c r="H1681" s="409" t="s">
        <v>2152</v>
      </c>
      <c r="I1681" s="409" t="s">
        <v>2153</v>
      </c>
      <c r="J1681" s="409" t="s">
        <v>2154</v>
      </c>
      <c r="K1681" s="409" t="s">
        <v>1335</v>
      </c>
      <c r="L1681" s="411">
        <v>37.6</v>
      </c>
      <c r="M1681" s="411">
        <v>30</v>
      </c>
      <c r="N1681" s="412">
        <v>1128</v>
      </c>
    </row>
    <row r="1682" spans="1:14" ht="14.4" customHeight="1" x14ac:dyDescent="0.3">
      <c r="A1682" s="407" t="s">
        <v>3188</v>
      </c>
      <c r="B1682" s="408" t="s">
        <v>3466</v>
      </c>
      <c r="C1682" s="409" t="s">
        <v>3337</v>
      </c>
      <c r="D1682" s="410" t="s">
        <v>3489</v>
      </c>
      <c r="E1682" s="409" t="s">
        <v>446</v>
      </c>
      <c r="F1682" s="410" t="s">
        <v>3502</v>
      </c>
      <c r="G1682" s="409" t="s">
        <v>447</v>
      </c>
      <c r="H1682" s="409" t="s">
        <v>1336</v>
      </c>
      <c r="I1682" s="409" t="s">
        <v>1337</v>
      </c>
      <c r="J1682" s="409" t="s">
        <v>1338</v>
      </c>
      <c r="K1682" s="409" t="s">
        <v>1339</v>
      </c>
      <c r="L1682" s="411">
        <v>386.61300623687953</v>
      </c>
      <c r="M1682" s="411">
        <v>5.4</v>
      </c>
      <c r="N1682" s="412">
        <v>2087.7102336791495</v>
      </c>
    </row>
    <row r="1683" spans="1:14" ht="14.4" customHeight="1" x14ac:dyDescent="0.3">
      <c r="A1683" s="407" t="s">
        <v>3188</v>
      </c>
      <c r="B1683" s="408" t="s">
        <v>3466</v>
      </c>
      <c r="C1683" s="409" t="s">
        <v>3337</v>
      </c>
      <c r="D1683" s="410" t="s">
        <v>3489</v>
      </c>
      <c r="E1683" s="409" t="s">
        <v>446</v>
      </c>
      <c r="F1683" s="410" t="s">
        <v>3502</v>
      </c>
      <c r="G1683" s="409" t="s">
        <v>447</v>
      </c>
      <c r="H1683" s="409" t="s">
        <v>3344</v>
      </c>
      <c r="I1683" s="409" t="s">
        <v>134</v>
      </c>
      <c r="J1683" s="409" t="s">
        <v>3345</v>
      </c>
      <c r="K1683" s="409"/>
      <c r="L1683" s="411">
        <v>131.92646150169634</v>
      </c>
      <c r="M1683" s="411">
        <v>2</v>
      </c>
      <c r="N1683" s="412">
        <v>263.85292300339268</v>
      </c>
    </row>
    <row r="1684" spans="1:14" ht="14.4" customHeight="1" x14ac:dyDescent="0.3">
      <c r="A1684" s="407" t="s">
        <v>3188</v>
      </c>
      <c r="B1684" s="408" t="s">
        <v>3466</v>
      </c>
      <c r="C1684" s="409" t="s">
        <v>3337</v>
      </c>
      <c r="D1684" s="410" t="s">
        <v>3489</v>
      </c>
      <c r="E1684" s="409" t="s">
        <v>446</v>
      </c>
      <c r="F1684" s="410" t="s">
        <v>3502</v>
      </c>
      <c r="G1684" s="409" t="s">
        <v>447</v>
      </c>
      <c r="H1684" s="409" t="s">
        <v>3346</v>
      </c>
      <c r="I1684" s="409" t="s">
        <v>3347</v>
      </c>
      <c r="J1684" s="409" t="s">
        <v>3348</v>
      </c>
      <c r="K1684" s="409" t="s">
        <v>3349</v>
      </c>
      <c r="L1684" s="411">
        <v>79.61</v>
      </c>
      <c r="M1684" s="411">
        <v>10</v>
      </c>
      <c r="N1684" s="412">
        <v>796.1</v>
      </c>
    </row>
    <row r="1685" spans="1:14" ht="14.4" customHeight="1" x14ac:dyDescent="0.3">
      <c r="A1685" s="407" t="s">
        <v>3188</v>
      </c>
      <c r="B1685" s="408" t="s">
        <v>3466</v>
      </c>
      <c r="C1685" s="409" t="s">
        <v>3337</v>
      </c>
      <c r="D1685" s="410" t="s">
        <v>3489</v>
      </c>
      <c r="E1685" s="409" t="s">
        <v>446</v>
      </c>
      <c r="F1685" s="410" t="s">
        <v>3502</v>
      </c>
      <c r="G1685" s="409" t="s">
        <v>447</v>
      </c>
      <c r="H1685" s="409" t="s">
        <v>1378</v>
      </c>
      <c r="I1685" s="409" t="s">
        <v>1379</v>
      </c>
      <c r="J1685" s="409" t="s">
        <v>1380</v>
      </c>
      <c r="K1685" s="409" t="s">
        <v>1381</v>
      </c>
      <c r="L1685" s="411">
        <v>329.75769840003488</v>
      </c>
      <c r="M1685" s="411">
        <v>10</v>
      </c>
      <c r="N1685" s="412">
        <v>3297.5769840003491</v>
      </c>
    </row>
    <row r="1686" spans="1:14" ht="14.4" customHeight="1" x14ac:dyDescent="0.3">
      <c r="A1686" s="407" t="s">
        <v>3188</v>
      </c>
      <c r="B1686" s="408" t="s">
        <v>3466</v>
      </c>
      <c r="C1686" s="409" t="s">
        <v>3337</v>
      </c>
      <c r="D1686" s="410" t="s">
        <v>3489</v>
      </c>
      <c r="E1686" s="409" t="s">
        <v>446</v>
      </c>
      <c r="F1686" s="410" t="s">
        <v>3502</v>
      </c>
      <c r="G1686" s="409" t="s">
        <v>447</v>
      </c>
      <c r="H1686" s="409" t="s">
        <v>3256</v>
      </c>
      <c r="I1686" s="409" t="s">
        <v>3256</v>
      </c>
      <c r="J1686" s="409" t="s">
        <v>3257</v>
      </c>
      <c r="K1686" s="409" t="s">
        <v>3258</v>
      </c>
      <c r="L1686" s="411">
        <v>108.84443798317083</v>
      </c>
      <c r="M1686" s="411">
        <v>70</v>
      </c>
      <c r="N1686" s="412">
        <v>7619.1106588219582</v>
      </c>
    </row>
    <row r="1687" spans="1:14" ht="14.4" customHeight="1" x14ac:dyDescent="0.3">
      <c r="A1687" s="407" t="s">
        <v>3188</v>
      </c>
      <c r="B1687" s="408" t="s">
        <v>3466</v>
      </c>
      <c r="C1687" s="409" t="s">
        <v>3337</v>
      </c>
      <c r="D1687" s="410" t="s">
        <v>3489</v>
      </c>
      <c r="E1687" s="409" t="s">
        <v>446</v>
      </c>
      <c r="F1687" s="410" t="s">
        <v>3502</v>
      </c>
      <c r="G1687" s="409" t="s">
        <v>447</v>
      </c>
      <c r="H1687" s="409" t="s">
        <v>2196</v>
      </c>
      <c r="I1687" s="409" t="s">
        <v>2197</v>
      </c>
      <c r="J1687" s="409" t="s">
        <v>2198</v>
      </c>
      <c r="K1687" s="409" t="s">
        <v>989</v>
      </c>
      <c r="L1687" s="411">
        <v>34.74</v>
      </c>
      <c r="M1687" s="411">
        <v>5</v>
      </c>
      <c r="N1687" s="412">
        <v>173.70000000000002</v>
      </c>
    </row>
    <row r="1688" spans="1:14" ht="14.4" customHeight="1" x14ac:dyDescent="0.3">
      <c r="A1688" s="407" t="s">
        <v>3188</v>
      </c>
      <c r="B1688" s="408" t="s">
        <v>3466</v>
      </c>
      <c r="C1688" s="409" t="s">
        <v>3337</v>
      </c>
      <c r="D1688" s="410" t="s">
        <v>3489</v>
      </c>
      <c r="E1688" s="409" t="s">
        <v>446</v>
      </c>
      <c r="F1688" s="410" t="s">
        <v>3502</v>
      </c>
      <c r="G1688" s="409" t="s">
        <v>447</v>
      </c>
      <c r="H1688" s="409" t="s">
        <v>2199</v>
      </c>
      <c r="I1688" s="409" t="s">
        <v>2200</v>
      </c>
      <c r="J1688" s="409" t="s">
        <v>2201</v>
      </c>
      <c r="K1688" s="409" t="s">
        <v>1303</v>
      </c>
      <c r="L1688" s="411">
        <v>2838</v>
      </c>
      <c r="M1688" s="411">
        <v>2</v>
      </c>
      <c r="N1688" s="412">
        <v>5676</v>
      </c>
    </row>
    <row r="1689" spans="1:14" ht="14.4" customHeight="1" x14ac:dyDescent="0.3">
      <c r="A1689" s="407" t="s">
        <v>3188</v>
      </c>
      <c r="B1689" s="408" t="s">
        <v>3466</v>
      </c>
      <c r="C1689" s="409" t="s">
        <v>3337</v>
      </c>
      <c r="D1689" s="410" t="s">
        <v>3489</v>
      </c>
      <c r="E1689" s="409" t="s">
        <v>446</v>
      </c>
      <c r="F1689" s="410" t="s">
        <v>3502</v>
      </c>
      <c r="G1689" s="409" t="s">
        <v>447</v>
      </c>
      <c r="H1689" s="409" t="s">
        <v>3350</v>
      </c>
      <c r="I1689" s="409" t="s">
        <v>3350</v>
      </c>
      <c r="J1689" s="409" t="s">
        <v>3351</v>
      </c>
      <c r="K1689" s="409" t="s">
        <v>3352</v>
      </c>
      <c r="L1689" s="411">
        <v>79.230001912372472</v>
      </c>
      <c r="M1689" s="411">
        <v>3</v>
      </c>
      <c r="N1689" s="412">
        <v>237.69000573711742</v>
      </c>
    </row>
    <row r="1690" spans="1:14" ht="14.4" customHeight="1" x14ac:dyDescent="0.3">
      <c r="A1690" s="407" t="s">
        <v>3188</v>
      </c>
      <c r="B1690" s="408" t="s">
        <v>3466</v>
      </c>
      <c r="C1690" s="409" t="s">
        <v>3337</v>
      </c>
      <c r="D1690" s="410" t="s">
        <v>3489</v>
      </c>
      <c r="E1690" s="409" t="s">
        <v>446</v>
      </c>
      <c r="F1690" s="410" t="s">
        <v>3502</v>
      </c>
      <c r="G1690" s="409" t="s">
        <v>447</v>
      </c>
      <c r="H1690" s="409" t="s">
        <v>1410</v>
      </c>
      <c r="I1690" s="409" t="s">
        <v>1411</v>
      </c>
      <c r="J1690" s="409" t="s">
        <v>1412</v>
      </c>
      <c r="K1690" s="409" t="s">
        <v>1413</v>
      </c>
      <c r="L1690" s="411">
        <v>184.99800000000002</v>
      </c>
      <c r="M1690" s="411">
        <v>5</v>
      </c>
      <c r="N1690" s="412">
        <v>924.99000000000012</v>
      </c>
    </row>
    <row r="1691" spans="1:14" ht="14.4" customHeight="1" x14ac:dyDescent="0.3">
      <c r="A1691" s="407" t="s">
        <v>3188</v>
      </c>
      <c r="B1691" s="408" t="s">
        <v>3466</v>
      </c>
      <c r="C1691" s="409" t="s">
        <v>3337</v>
      </c>
      <c r="D1691" s="410" t="s">
        <v>3489</v>
      </c>
      <c r="E1691" s="409" t="s">
        <v>446</v>
      </c>
      <c r="F1691" s="410" t="s">
        <v>3502</v>
      </c>
      <c r="G1691" s="409" t="s">
        <v>447</v>
      </c>
      <c r="H1691" s="409" t="s">
        <v>2524</v>
      </c>
      <c r="I1691" s="409" t="s">
        <v>2525</v>
      </c>
      <c r="J1691" s="409" t="s">
        <v>2526</v>
      </c>
      <c r="K1691" s="409" t="s">
        <v>2527</v>
      </c>
      <c r="L1691" s="411">
        <v>545.32949817492408</v>
      </c>
      <c r="M1691" s="411">
        <v>14</v>
      </c>
      <c r="N1691" s="412">
        <v>7634.6129744489372</v>
      </c>
    </row>
    <row r="1692" spans="1:14" ht="14.4" customHeight="1" x14ac:dyDescent="0.3">
      <c r="A1692" s="407" t="s">
        <v>3188</v>
      </c>
      <c r="B1692" s="408" t="s">
        <v>3466</v>
      </c>
      <c r="C1692" s="409" t="s">
        <v>3337</v>
      </c>
      <c r="D1692" s="410" t="s">
        <v>3489</v>
      </c>
      <c r="E1692" s="409" t="s">
        <v>446</v>
      </c>
      <c r="F1692" s="410" t="s">
        <v>3502</v>
      </c>
      <c r="G1692" s="409" t="s">
        <v>447</v>
      </c>
      <c r="H1692" s="409" t="s">
        <v>3353</v>
      </c>
      <c r="I1692" s="409" t="s">
        <v>3354</v>
      </c>
      <c r="J1692" s="409" t="s">
        <v>3355</v>
      </c>
      <c r="K1692" s="409" t="s">
        <v>3356</v>
      </c>
      <c r="L1692" s="411">
        <v>75.639862379727049</v>
      </c>
      <c r="M1692" s="411">
        <v>2</v>
      </c>
      <c r="N1692" s="412">
        <v>151.2797247594541</v>
      </c>
    </row>
    <row r="1693" spans="1:14" ht="14.4" customHeight="1" x14ac:dyDescent="0.3">
      <c r="A1693" s="407" t="s">
        <v>3188</v>
      </c>
      <c r="B1693" s="408" t="s">
        <v>3466</v>
      </c>
      <c r="C1693" s="409" t="s">
        <v>3337</v>
      </c>
      <c r="D1693" s="410" t="s">
        <v>3489</v>
      </c>
      <c r="E1693" s="409" t="s">
        <v>446</v>
      </c>
      <c r="F1693" s="410" t="s">
        <v>3502</v>
      </c>
      <c r="G1693" s="409" t="s">
        <v>447</v>
      </c>
      <c r="H1693" s="409" t="s">
        <v>3357</v>
      </c>
      <c r="I1693" s="409" t="s">
        <v>3358</v>
      </c>
      <c r="J1693" s="409" t="s">
        <v>3359</v>
      </c>
      <c r="K1693" s="409" t="s">
        <v>3360</v>
      </c>
      <c r="L1693" s="411">
        <v>479.53</v>
      </c>
      <c r="M1693" s="411">
        <v>2</v>
      </c>
      <c r="N1693" s="412">
        <v>959.06</v>
      </c>
    </row>
    <row r="1694" spans="1:14" ht="14.4" customHeight="1" x14ac:dyDescent="0.3">
      <c r="A1694" s="407" t="s">
        <v>3188</v>
      </c>
      <c r="B1694" s="408" t="s">
        <v>3466</v>
      </c>
      <c r="C1694" s="409" t="s">
        <v>3337</v>
      </c>
      <c r="D1694" s="410" t="s">
        <v>3489</v>
      </c>
      <c r="E1694" s="409" t="s">
        <v>446</v>
      </c>
      <c r="F1694" s="410" t="s">
        <v>3502</v>
      </c>
      <c r="G1694" s="409" t="s">
        <v>447</v>
      </c>
      <c r="H1694" s="409" t="s">
        <v>2217</v>
      </c>
      <c r="I1694" s="409" t="s">
        <v>2218</v>
      </c>
      <c r="J1694" s="409" t="s">
        <v>2219</v>
      </c>
      <c r="K1694" s="409" t="s">
        <v>2220</v>
      </c>
      <c r="L1694" s="411">
        <v>95.079999999999984</v>
      </c>
      <c r="M1694" s="411">
        <v>4</v>
      </c>
      <c r="N1694" s="412">
        <v>380.31999999999994</v>
      </c>
    </row>
    <row r="1695" spans="1:14" ht="14.4" customHeight="1" x14ac:dyDescent="0.3">
      <c r="A1695" s="407" t="s">
        <v>3188</v>
      </c>
      <c r="B1695" s="408" t="s">
        <v>3466</v>
      </c>
      <c r="C1695" s="409" t="s">
        <v>3337</v>
      </c>
      <c r="D1695" s="410" t="s">
        <v>3489</v>
      </c>
      <c r="E1695" s="409" t="s">
        <v>446</v>
      </c>
      <c r="F1695" s="410" t="s">
        <v>3502</v>
      </c>
      <c r="G1695" s="409" t="s">
        <v>447</v>
      </c>
      <c r="H1695" s="409" t="s">
        <v>2221</v>
      </c>
      <c r="I1695" s="409" t="s">
        <v>2222</v>
      </c>
      <c r="J1695" s="409" t="s">
        <v>2094</v>
      </c>
      <c r="K1695" s="409" t="s">
        <v>989</v>
      </c>
      <c r="L1695" s="411">
        <v>82.924999999999983</v>
      </c>
      <c r="M1695" s="411">
        <v>40</v>
      </c>
      <c r="N1695" s="412">
        <v>3316.9999999999995</v>
      </c>
    </row>
    <row r="1696" spans="1:14" ht="14.4" customHeight="1" x14ac:dyDescent="0.3">
      <c r="A1696" s="407" t="s">
        <v>3188</v>
      </c>
      <c r="B1696" s="408" t="s">
        <v>3466</v>
      </c>
      <c r="C1696" s="409" t="s">
        <v>3337</v>
      </c>
      <c r="D1696" s="410" t="s">
        <v>3489</v>
      </c>
      <c r="E1696" s="409" t="s">
        <v>446</v>
      </c>
      <c r="F1696" s="410" t="s">
        <v>3502</v>
      </c>
      <c r="G1696" s="409" t="s">
        <v>447</v>
      </c>
      <c r="H1696" s="409" t="s">
        <v>2889</v>
      </c>
      <c r="I1696" s="409" t="s">
        <v>134</v>
      </c>
      <c r="J1696" s="409" t="s">
        <v>2890</v>
      </c>
      <c r="K1696" s="409"/>
      <c r="L1696" s="411">
        <v>60.414174602343458</v>
      </c>
      <c r="M1696" s="411">
        <v>38</v>
      </c>
      <c r="N1696" s="412">
        <v>2295.7386348890514</v>
      </c>
    </row>
    <row r="1697" spans="1:14" ht="14.4" customHeight="1" x14ac:dyDescent="0.3">
      <c r="A1697" s="407" t="s">
        <v>3188</v>
      </c>
      <c r="B1697" s="408" t="s">
        <v>3466</v>
      </c>
      <c r="C1697" s="409" t="s">
        <v>3337</v>
      </c>
      <c r="D1697" s="410" t="s">
        <v>3489</v>
      </c>
      <c r="E1697" s="409" t="s">
        <v>446</v>
      </c>
      <c r="F1697" s="410" t="s">
        <v>3502</v>
      </c>
      <c r="G1697" s="409" t="s">
        <v>447</v>
      </c>
      <c r="H1697" s="409" t="s">
        <v>3361</v>
      </c>
      <c r="I1697" s="409" t="s">
        <v>134</v>
      </c>
      <c r="J1697" s="409" t="s">
        <v>3362</v>
      </c>
      <c r="K1697" s="409" t="s">
        <v>3363</v>
      </c>
      <c r="L1697" s="411">
        <v>369.99420477081213</v>
      </c>
      <c r="M1697" s="411">
        <v>3</v>
      </c>
      <c r="N1697" s="412">
        <v>1109.9826143124365</v>
      </c>
    </row>
    <row r="1698" spans="1:14" ht="14.4" customHeight="1" x14ac:dyDescent="0.3">
      <c r="A1698" s="407" t="s">
        <v>3188</v>
      </c>
      <c r="B1698" s="408" t="s">
        <v>3466</v>
      </c>
      <c r="C1698" s="409" t="s">
        <v>3337</v>
      </c>
      <c r="D1698" s="410" t="s">
        <v>3489</v>
      </c>
      <c r="E1698" s="409" t="s">
        <v>446</v>
      </c>
      <c r="F1698" s="410" t="s">
        <v>3502</v>
      </c>
      <c r="G1698" s="409" t="s">
        <v>447</v>
      </c>
      <c r="H1698" s="409" t="s">
        <v>1420</v>
      </c>
      <c r="I1698" s="409" t="s">
        <v>1421</v>
      </c>
      <c r="J1698" s="409" t="s">
        <v>1422</v>
      </c>
      <c r="K1698" s="409" t="s">
        <v>1423</v>
      </c>
      <c r="L1698" s="411">
        <v>84.548999999999992</v>
      </c>
      <c r="M1698" s="411">
        <v>4</v>
      </c>
      <c r="N1698" s="412">
        <v>338.19599999999997</v>
      </c>
    </row>
    <row r="1699" spans="1:14" ht="14.4" customHeight="1" x14ac:dyDescent="0.3">
      <c r="A1699" s="407" t="s">
        <v>3188</v>
      </c>
      <c r="B1699" s="408" t="s">
        <v>3466</v>
      </c>
      <c r="C1699" s="409" t="s">
        <v>3337</v>
      </c>
      <c r="D1699" s="410" t="s">
        <v>3489</v>
      </c>
      <c r="E1699" s="409" t="s">
        <v>446</v>
      </c>
      <c r="F1699" s="410" t="s">
        <v>3502</v>
      </c>
      <c r="G1699" s="409" t="s">
        <v>447</v>
      </c>
      <c r="H1699" s="409" t="s">
        <v>3364</v>
      </c>
      <c r="I1699" s="409" t="s">
        <v>3365</v>
      </c>
      <c r="J1699" s="409" t="s">
        <v>3366</v>
      </c>
      <c r="K1699" s="409" t="s">
        <v>3367</v>
      </c>
      <c r="L1699" s="411">
        <v>218.9</v>
      </c>
      <c r="M1699" s="411">
        <v>4</v>
      </c>
      <c r="N1699" s="412">
        <v>875.6</v>
      </c>
    </row>
    <row r="1700" spans="1:14" ht="14.4" customHeight="1" x14ac:dyDescent="0.3">
      <c r="A1700" s="407" t="s">
        <v>3188</v>
      </c>
      <c r="B1700" s="408" t="s">
        <v>3466</v>
      </c>
      <c r="C1700" s="409" t="s">
        <v>3337</v>
      </c>
      <c r="D1700" s="410" t="s">
        <v>3489</v>
      </c>
      <c r="E1700" s="409" t="s">
        <v>446</v>
      </c>
      <c r="F1700" s="410" t="s">
        <v>3502</v>
      </c>
      <c r="G1700" s="409" t="s">
        <v>447</v>
      </c>
      <c r="H1700" s="409" t="s">
        <v>3368</v>
      </c>
      <c r="I1700" s="409" t="s">
        <v>3369</v>
      </c>
      <c r="J1700" s="409" t="s">
        <v>3370</v>
      </c>
      <c r="K1700" s="409" t="s">
        <v>3371</v>
      </c>
      <c r="L1700" s="411">
        <v>107.49457246797093</v>
      </c>
      <c r="M1700" s="411">
        <v>2</v>
      </c>
      <c r="N1700" s="412">
        <v>214.98914493594185</v>
      </c>
    </row>
    <row r="1701" spans="1:14" ht="14.4" customHeight="1" x14ac:dyDescent="0.3">
      <c r="A1701" s="407" t="s">
        <v>3188</v>
      </c>
      <c r="B1701" s="408" t="s">
        <v>3466</v>
      </c>
      <c r="C1701" s="409" t="s">
        <v>3337</v>
      </c>
      <c r="D1701" s="410" t="s">
        <v>3489</v>
      </c>
      <c r="E1701" s="409" t="s">
        <v>446</v>
      </c>
      <c r="F1701" s="410" t="s">
        <v>3502</v>
      </c>
      <c r="G1701" s="409" t="s">
        <v>447</v>
      </c>
      <c r="H1701" s="409" t="s">
        <v>3372</v>
      </c>
      <c r="I1701" s="409" t="s">
        <v>134</v>
      </c>
      <c r="J1701" s="409" t="s">
        <v>3373</v>
      </c>
      <c r="K1701" s="409" t="s">
        <v>3374</v>
      </c>
      <c r="L1701" s="411">
        <v>64.860000000000014</v>
      </c>
      <c r="M1701" s="411">
        <v>4</v>
      </c>
      <c r="N1701" s="412">
        <v>259.44000000000005</v>
      </c>
    </row>
    <row r="1702" spans="1:14" ht="14.4" customHeight="1" x14ac:dyDescent="0.3">
      <c r="A1702" s="407" t="s">
        <v>3188</v>
      </c>
      <c r="B1702" s="408" t="s">
        <v>3466</v>
      </c>
      <c r="C1702" s="409" t="s">
        <v>3337</v>
      </c>
      <c r="D1702" s="410" t="s">
        <v>3489</v>
      </c>
      <c r="E1702" s="409" t="s">
        <v>446</v>
      </c>
      <c r="F1702" s="410" t="s">
        <v>3502</v>
      </c>
      <c r="G1702" s="409" t="s">
        <v>447</v>
      </c>
      <c r="H1702" s="409" t="s">
        <v>2544</v>
      </c>
      <c r="I1702" s="409" t="s">
        <v>134</v>
      </c>
      <c r="J1702" s="409" t="s">
        <v>2545</v>
      </c>
      <c r="K1702" s="409"/>
      <c r="L1702" s="411">
        <v>47.705235293220099</v>
      </c>
      <c r="M1702" s="411">
        <v>18</v>
      </c>
      <c r="N1702" s="412">
        <v>858.69423527796175</v>
      </c>
    </row>
    <row r="1703" spans="1:14" ht="14.4" customHeight="1" x14ac:dyDescent="0.3">
      <c r="A1703" s="407" t="s">
        <v>3188</v>
      </c>
      <c r="B1703" s="408" t="s">
        <v>3466</v>
      </c>
      <c r="C1703" s="409" t="s">
        <v>3337</v>
      </c>
      <c r="D1703" s="410" t="s">
        <v>3489</v>
      </c>
      <c r="E1703" s="409" t="s">
        <v>446</v>
      </c>
      <c r="F1703" s="410" t="s">
        <v>3502</v>
      </c>
      <c r="G1703" s="409" t="s">
        <v>447</v>
      </c>
      <c r="H1703" s="409" t="s">
        <v>467</v>
      </c>
      <c r="I1703" s="409" t="s">
        <v>134</v>
      </c>
      <c r="J1703" s="409" t="s">
        <v>468</v>
      </c>
      <c r="K1703" s="409" t="s">
        <v>469</v>
      </c>
      <c r="L1703" s="411">
        <v>30.26</v>
      </c>
      <c r="M1703" s="411">
        <v>48</v>
      </c>
      <c r="N1703" s="412">
        <v>1452.48</v>
      </c>
    </row>
    <row r="1704" spans="1:14" ht="14.4" customHeight="1" x14ac:dyDescent="0.3">
      <c r="A1704" s="407" t="s">
        <v>3188</v>
      </c>
      <c r="B1704" s="408" t="s">
        <v>3466</v>
      </c>
      <c r="C1704" s="409" t="s">
        <v>3337</v>
      </c>
      <c r="D1704" s="410" t="s">
        <v>3489</v>
      </c>
      <c r="E1704" s="409" t="s">
        <v>446</v>
      </c>
      <c r="F1704" s="410" t="s">
        <v>3502</v>
      </c>
      <c r="G1704" s="409" t="s">
        <v>447</v>
      </c>
      <c r="H1704" s="409" t="s">
        <v>3375</v>
      </c>
      <c r="I1704" s="409" t="s">
        <v>3375</v>
      </c>
      <c r="J1704" s="409" t="s">
        <v>3376</v>
      </c>
      <c r="K1704" s="409" t="s">
        <v>3377</v>
      </c>
      <c r="L1704" s="411">
        <v>109.25</v>
      </c>
      <c r="M1704" s="411">
        <v>4</v>
      </c>
      <c r="N1704" s="412">
        <v>437</v>
      </c>
    </row>
    <row r="1705" spans="1:14" ht="14.4" customHeight="1" x14ac:dyDescent="0.3">
      <c r="A1705" s="407" t="s">
        <v>3188</v>
      </c>
      <c r="B1705" s="408" t="s">
        <v>3466</v>
      </c>
      <c r="C1705" s="409" t="s">
        <v>3337</v>
      </c>
      <c r="D1705" s="410" t="s">
        <v>3489</v>
      </c>
      <c r="E1705" s="409" t="s">
        <v>446</v>
      </c>
      <c r="F1705" s="410" t="s">
        <v>3502</v>
      </c>
      <c r="G1705" s="409" t="s">
        <v>447</v>
      </c>
      <c r="H1705" s="409" t="s">
        <v>2537</v>
      </c>
      <c r="I1705" s="409" t="s">
        <v>134</v>
      </c>
      <c r="J1705" s="409" t="s">
        <v>2538</v>
      </c>
      <c r="K1705" s="409"/>
      <c r="L1705" s="411">
        <v>38.200008908274626</v>
      </c>
      <c r="M1705" s="411">
        <v>26</v>
      </c>
      <c r="N1705" s="412">
        <v>993.20023161514018</v>
      </c>
    </row>
    <row r="1706" spans="1:14" ht="14.4" customHeight="1" x14ac:dyDescent="0.3">
      <c r="A1706" s="407" t="s">
        <v>3188</v>
      </c>
      <c r="B1706" s="408" t="s">
        <v>3466</v>
      </c>
      <c r="C1706" s="409" t="s">
        <v>3337</v>
      </c>
      <c r="D1706" s="410" t="s">
        <v>3489</v>
      </c>
      <c r="E1706" s="409" t="s">
        <v>446</v>
      </c>
      <c r="F1706" s="410" t="s">
        <v>3502</v>
      </c>
      <c r="G1706" s="409" t="s">
        <v>447</v>
      </c>
      <c r="H1706" s="409" t="s">
        <v>2284</v>
      </c>
      <c r="I1706" s="409" t="s">
        <v>2284</v>
      </c>
      <c r="J1706" s="409" t="s">
        <v>2285</v>
      </c>
      <c r="K1706" s="409" t="s">
        <v>2286</v>
      </c>
      <c r="L1706" s="411">
        <v>170.2150017081421</v>
      </c>
      <c r="M1706" s="411">
        <v>7</v>
      </c>
      <c r="N1706" s="412">
        <v>1191.5050119569946</v>
      </c>
    </row>
    <row r="1707" spans="1:14" ht="14.4" customHeight="1" x14ac:dyDescent="0.3">
      <c r="A1707" s="407" t="s">
        <v>3188</v>
      </c>
      <c r="B1707" s="408" t="s">
        <v>3466</v>
      </c>
      <c r="C1707" s="409" t="s">
        <v>3337</v>
      </c>
      <c r="D1707" s="410" t="s">
        <v>3489</v>
      </c>
      <c r="E1707" s="409" t="s">
        <v>446</v>
      </c>
      <c r="F1707" s="410" t="s">
        <v>3502</v>
      </c>
      <c r="G1707" s="409" t="s">
        <v>447</v>
      </c>
      <c r="H1707" s="409" t="s">
        <v>470</v>
      </c>
      <c r="I1707" s="409" t="s">
        <v>134</v>
      </c>
      <c r="J1707" s="409" t="s">
        <v>471</v>
      </c>
      <c r="K1707" s="409" t="s">
        <v>472</v>
      </c>
      <c r="L1707" s="411">
        <v>206.98223000558741</v>
      </c>
      <c r="M1707" s="411">
        <v>12</v>
      </c>
      <c r="N1707" s="412">
        <v>2483.7867600670488</v>
      </c>
    </row>
    <row r="1708" spans="1:14" ht="14.4" customHeight="1" x14ac:dyDescent="0.3">
      <c r="A1708" s="407" t="s">
        <v>3188</v>
      </c>
      <c r="B1708" s="408" t="s">
        <v>3466</v>
      </c>
      <c r="C1708" s="409" t="s">
        <v>3337</v>
      </c>
      <c r="D1708" s="410" t="s">
        <v>3489</v>
      </c>
      <c r="E1708" s="409" t="s">
        <v>446</v>
      </c>
      <c r="F1708" s="410" t="s">
        <v>3502</v>
      </c>
      <c r="G1708" s="409" t="s">
        <v>447</v>
      </c>
      <c r="H1708" s="409" t="s">
        <v>3378</v>
      </c>
      <c r="I1708" s="409" t="s">
        <v>3378</v>
      </c>
      <c r="J1708" s="409" t="s">
        <v>3379</v>
      </c>
      <c r="K1708" s="409" t="s">
        <v>3380</v>
      </c>
      <c r="L1708" s="411">
        <v>0</v>
      </c>
      <c r="M1708" s="411">
        <v>0</v>
      </c>
      <c r="N1708" s="412">
        <v>0</v>
      </c>
    </row>
    <row r="1709" spans="1:14" ht="14.4" customHeight="1" x14ac:dyDescent="0.3">
      <c r="A1709" s="407" t="s">
        <v>3188</v>
      </c>
      <c r="B1709" s="408" t="s">
        <v>3466</v>
      </c>
      <c r="C1709" s="409" t="s">
        <v>3337</v>
      </c>
      <c r="D1709" s="410" t="s">
        <v>3489</v>
      </c>
      <c r="E1709" s="409" t="s">
        <v>446</v>
      </c>
      <c r="F1709" s="410" t="s">
        <v>3502</v>
      </c>
      <c r="G1709" s="409" t="s">
        <v>606</v>
      </c>
      <c r="H1709" s="409" t="s">
        <v>1508</v>
      </c>
      <c r="I1709" s="409" t="s">
        <v>1509</v>
      </c>
      <c r="J1709" s="409" t="s">
        <v>1510</v>
      </c>
      <c r="K1709" s="409" t="s">
        <v>1511</v>
      </c>
      <c r="L1709" s="411">
        <v>34.75</v>
      </c>
      <c r="M1709" s="411">
        <v>20</v>
      </c>
      <c r="N1709" s="412">
        <v>695</v>
      </c>
    </row>
    <row r="1710" spans="1:14" ht="14.4" customHeight="1" x14ac:dyDescent="0.3">
      <c r="A1710" s="407" t="s">
        <v>3188</v>
      </c>
      <c r="B1710" s="408" t="s">
        <v>3466</v>
      </c>
      <c r="C1710" s="409" t="s">
        <v>3337</v>
      </c>
      <c r="D1710" s="410" t="s">
        <v>3489</v>
      </c>
      <c r="E1710" s="409" t="s">
        <v>446</v>
      </c>
      <c r="F1710" s="410" t="s">
        <v>3502</v>
      </c>
      <c r="G1710" s="409" t="s">
        <v>606</v>
      </c>
      <c r="H1710" s="409" t="s">
        <v>1537</v>
      </c>
      <c r="I1710" s="409" t="s">
        <v>1538</v>
      </c>
      <c r="J1710" s="409" t="s">
        <v>1539</v>
      </c>
      <c r="K1710" s="409" t="s">
        <v>1540</v>
      </c>
      <c r="L1710" s="411">
        <v>139.21618293685307</v>
      </c>
      <c r="M1710" s="411">
        <v>39</v>
      </c>
      <c r="N1710" s="412">
        <v>5429.4311345372698</v>
      </c>
    </row>
    <row r="1711" spans="1:14" ht="14.4" customHeight="1" x14ac:dyDescent="0.3">
      <c r="A1711" s="407" t="s">
        <v>3188</v>
      </c>
      <c r="B1711" s="408" t="s">
        <v>3466</v>
      </c>
      <c r="C1711" s="409" t="s">
        <v>3337</v>
      </c>
      <c r="D1711" s="410" t="s">
        <v>3489</v>
      </c>
      <c r="E1711" s="409" t="s">
        <v>446</v>
      </c>
      <c r="F1711" s="410" t="s">
        <v>3502</v>
      </c>
      <c r="G1711" s="409" t="s">
        <v>606</v>
      </c>
      <c r="H1711" s="409" t="s">
        <v>1585</v>
      </c>
      <c r="I1711" s="409" t="s">
        <v>1586</v>
      </c>
      <c r="J1711" s="409" t="s">
        <v>1587</v>
      </c>
      <c r="K1711" s="409" t="s">
        <v>1588</v>
      </c>
      <c r="L1711" s="411">
        <v>79.29000000000002</v>
      </c>
      <c r="M1711" s="411">
        <v>4</v>
      </c>
      <c r="N1711" s="412">
        <v>317.16000000000008</v>
      </c>
    </row>
    <row r="1712" spans="1:14" ht="14.4" customHeight="1" x14ac:dyDescent="0.3">
      <c r="A1712" s="407" t="s">
        <v>3188</v>
      </c>
      <c r="B1712" s="408" t="s">
        <v>3466</v>
      </c>
      <c r="C1712" s="409" t="s">
        <v>3337</v>
      </c>
      <c r="D1712" s="410" t="s">
        <v>3489</v>
      </c>
      <c r="E1712" s="409" t="s">
        <v>446</v>
      </c>
      <c r="F1712" s="410" t="s">
        <v>3502</v>
      </c>
      <c r="G1712" s="409" t="s">
        <v>606</v>
      </c>
      <c r="H1712" s="409" t="s">
        <v>1632</v>
      </c>
      <c r="I1712" s="409" t="s">
        <v>1633</v>
      </c>
      <c r="J1712" s="409" t="s">
        <v>1517</v>
      </c>
      <c r="K1712" s="409" t="s">
        <v>1634</v>
      </c>
      <c r="L1712" s="411">
        <v>129.4237500000001</v>
      </c>
      <c r="M1712" s="411">
        <v>16</v>
      </c>
      <c r="N1712" s="412">
        <v>2070.7800000000016</v>
      </c>
    </row>
    <row r="1713" spans="1:14" ht="14.4" customHeight="1" x14ac:dyDescent="0.3">
      <c r="A1713" s="407" t="s">
        <v>3188</v>
      </c>
      <c r="B1713" s="408" t="s">
        <v>3466</v>
      </c>
      <c r="C1713" s="409" t="s">
        <v>3337</v>
      </c>
      <c r="D1713" s="410" t="s">
        <v>3489</v>
      </c>
      <c r="E1713" s="409" t="s">
        <v>446</v>
      </c>
      <c r="F1713" s="410" t="s">
        <v>3502</v>
      </c>
      <c r="G1713" s="409" t="s">
        <v>606</v>
      </c>
      <c r="H1713" s="409" t="s">
        <v>1673</v>
      </c>
      <c r="I1713" s="409" t="s">
        <v>1674</v>
      </c>
      <c r="J1713" s="409" t="s">
        <v>1675</v>
      </c>
      <c r="K1713" s="409" t="s">
        <v>1676</v>
      </c>
      <c r="L1713" s="411">
        <v>67.830000000000013</v>
      </c>
      <c r="M1713" s="411">
        <v>40</v>
      </c>
      <c r="N1713" s="412">
        <v>2713.2000000000003</v>
      </c>
    </row>
    <row r="1714" spans="1:14" ht="14.4" customHeight="1" x14ac:dyDescent="0.3">
      <c r="A1714" s="407" t="s">
        <v>3188</v>
      </c>
      <c r="B1714" s="408" t="s">
        <v>3466</v>
      </c>
      <c r="C1714" s="409" t="s">
        <v>3337</v>
      </c>
      <c r="D1714" s="410" t="s">
        <v>3489</v>
      </c>
      <c r="E1714" s="409" t="s">
        <v>446</v>
      </c>
      <c r="F1714" s="410" t="s">
        <v>3502</v>
      </c>
      <c r="G1714" s="409" t="s">
        <v>606</v>
      </c>
      <c r="H1714" s="409" t="s">
        <v>2312</v>
      </c>
      <c r="I1714" s="409" t="s">
        <v>2313</v>
      </c>
      <c r="J1714" s="409" t="s">
        <v>1539</v>
      </c>
      <c r="K1714" s="409" t="s">
        <v>2314</v>
      </c>
      <c r="L1714" s="411">
        <v>143.34864844055235</v>
      </c>
      <c r="M1714" s="411">
        <v>30</v>
      </c>
      <c r="N1714" s="412">
        <v>4300.4594532165702</v>
      </c>
    </row>
    <row r="1715" spans="1:14" ht="14.4" customHeight="1" x14ac:dyDescent="0.3">
      <c r="A1715" s="407" t="s">
        <v>3188</v>
      </c>
      <c r="B1715" s="408" t="s">
        <v>3466</v>
      </c>
      <c r="C1715" s="409" t="s">
        <v>3337</v>
      </c>
      <c r="D1715" s="410" t="s">
        <v>3489</v>
      </c>
      <c r="E1715" s="409" t="s">
        <v>446</v>
      </c>
      <c r="F1715" s="410" t="s">
        <v>3502</v>
      </c>
      <c r="G1715" s="409" t="s">
        <v>606</v>
      </c>
      <c r="H1715" s="409" t="s">
        <v>2539</v>
      </c>
      <c r="I1715" s="409" t="s">
        <v>2540</v>
      </c>
      <c r="J1715" s="409" t="s">
        <v>1510</v>
      </c>
      <c r="K1715" s="409" t="s">
        <v>2541</v>
      </c>
      <c r="L1715" s="411">
        <v>214.71790527812252</v>
      </c>
      <c r="M1715" s="411">
        <v>22</v>
      </c>
      <c r="N1715" s="412">
        <v>4723.7939161186951</v>
      </c>
    </row>
    <row r="1716" spans="1:14" ht="14.4" customHeight="1" x14ac:dyDescent="0.3">
      <c r="A1716" s="407" t="s">
        <v>3188</v>
      </c>
      <c r="B1716" s="408" t="s">
        <v>3466</v>
      </c>
      <c r="C1716" s="409" t="s">
        <v>3337</v>
      </c>
      <c r="D1716" s="410" t="s">
        <v>3489</v>
      </c>
      <c r="E1716" s="409" t="s">
        <v>446</v>
      </c>
      <c r="F1716" s="410" t="s">
        <v>3502</v>
      </c>
      <c r="G1716" s="409" t="s">
        <v>606</v>
      </c>
      <c r="H1716" s="409" t="s">
        <v>3381</v>
      </c>
      <c r="I1716" s="409" t="s">
        <v>3382</v>
      </c>
      <c r="J1716" s="409" t="s">
        <v>3383</v>
      </c>
      <c r="K1716" s="409" t="s">
        <v>3340</v>
      </c>
      <c r="L1716" s="411">
        <v>83.89</v>
      </c>
      <c r="M1716" s="411">
        <v>6</v>
      </c>
      <c r="N1716" s="412">
        <v>503.34</v>
      </c>
    </row>
    <row r="1717" spans="1:14" ht="14.4" customHeight="1" x14ac:dyDescent="0.3">
      <c r="A1717" s="407" t="s">
        <v>3188</v>
      </c>
      <c r="B1717" s="408" t="s">
        <v>3466</v>
      </c>
      <c r="C1717" s="409" t="s">
        <v>3337</v>
      </c>
      <c r="D1717" s="410" t="s">
        <v>3489</v>
      </c>
      <c r="E1717" s="409" t="s">
        <v>446</v>
      </c>
      <c r="F1717" s="410" t="s">
        <v>3502</v>
      </c>
      <c r="G1717" s="409" t="s">
        <v>606</v>
      </c>
      <c r="H1717" s="409" t="s">
        <v>2336</v>
      </c>
      <c r="I1717" s="409" t="s">
        <v>2336</v>
      </c>
      <c r="J1717" s="409" t="s">
        <v>2337</v>
      </c>
      <c r="K1717" s="409" t="s">
        <v>2338</v>
      </c>
      <c r="L1717" s="411">
        <v>2420</v>
      </c>
      <c r="M1717" s="411">
        <v>1</v>
      </c>
      <c r="N1717" s="412">
        <v>2420</v>
      </c>
    </row>
    <row r="1718" spans="1:14" ht="14.4" customHeight="1" x14ac:dyDescent="0.3">
      <c r="A1718" s="407" t="s">
        <v>3188</v>
      </c>
      <c r="B1718" s="408" t="s">
        <v>3466</v>
      </c>
      <c r="C1718" s="409" t="s">
        <v>3337</v>
      </c>
      <c r="D1718" s="410" t="s">
        <v>3489</v>
      </c>
      <c r="E1718" s="409" t="s">
        <v>446</v>
      </c>
      <c r="F1718" s="410" t="s">
        <v>3502</v>
      </c>
      <c r="G1718" s="409" t="s">
        <v>606</v>
      </c>
      <c r="H1718" s="409" t="s">
        <v>1778</v>
      </c>
      <c r="I1718" s="409" t="s">
        <v>1778</v>
      </c>
      <c r="J1718" s="409" t="s">
        <v>1675</v>
      </c>
      <c r="K1718" s="409" t="s">
        <v>1676</v>
      </c>
      <c r="L1718" s="411">
        <v>67.916666666666657</v>
      </c>
      <c r="M1718" s="411">
        <v>30</v>
      </c>
      <c r="N1718" s="412">
        <v>2037.4999999999998</v>
      </c>
    </row>
    <row r="1719" spans="1:14" ht="14.4" customHeight="1" x14ac:dyDescent="0.3">
      <c r="A1719" s="407" t="s">
        <v>3188</v>
      </c>
      <c r="B1719" s="408" t="s">
        <v>3466</v>
      </c>
      <c r="C1719" s="409" t="s">
        <v>3337</v>
      </c>
      <c r="D1719" s="410" t="s">
        <v>3489</v>
      </c>
      <c r="E1719" s="409" t="s">
        <v>594</v>
      </c>
      <c r="F1719" s="410" t="s">
        <v>3503</v>
      </c>
      <c r="G1719" s="409"/>
      <c r="H1719" s="409" t="s">
        <v>1844</v>
      </c>
      <c r="I1719" s="409" t="s">
        <v>1844</v>
      </c>
      <c r="J1719" s="409" t="s">
        <v>1845</v>
      </c>
      <c r="K1719" s="409" t="s">
        <v>1846</v>
      </c>
      <c r="L1719" s="411">
        <v>454.45</v>
      </c>
      <c r="M1719" s="411">
        <v>2</v>
      </c>
      <c r="N1719" s="412">
        <v>908.9</v>
      </c>
    </row>
    <row r="1720" spans="1:14" ht="14.4" customHeight="1" x14ac:dyDescent="0.3">
      <c r="A1720" s="407" t="s">
        <v>3188</v>
      </c>
      <c r="B1720" s="408" t="s">
        <v>3466</v>
      </c>
      <c r="C1720" s="409" t="s">
        <v>3337</v>
      </c>
      <c r="D1720" s="410" t="s">
        <v>3489</v>
      </c>
      <c r="E1720" s="409" t="s">
        <v>594</v>
      </c>
      <c r="F1720" s="410" t="s">
        <v>3503</v>
      </c>
      <c r="G1720" s="409" t="s">
        <v>447</v>
      </c>
      <c r="H1720" s="409" t="s">
        <v>599</v>
      </c>
      <c r="I1720" s="409" t="s">
        <v>600</v>
      </c>
      <c r="J1720" s="409" t="s">
        <v>601</v>
      </c>
      <c r="K1720" s="409" t="s">
        <v>602</v>
      </c>
      <c r="L1720" s="411">
        <v>90.936666666666611</v>
      </c>
      <c r="M1720" s="411">
        <v>3</v>
      </c>
      <c r="N1720" s="412">
        <v>272.80999999999983</v>
      </c>
    </row>
    <row r="1721" spans="1:14" ht="14.4" customHeight="1" x14ac:dyDescent="0.3">
      <c r="A1721" s="407" t="s">
        <v>3188</v>
      </c>
      <c r="B1721" s="408" t="s">
        <v>3466</v>
      </c>
      <c r="C1721" s="409" t="s">
        <v>3337</v>
      </c>
      <c r="D1721" s="410" t="s">
        <v>3489</v>
      </c>
      <c r="E1721" s="409" t="s">
        <v>594</v>
      </c>
      <c r="F1721" s="410" t="s">
        <v>3503</v>
      </c>
      <c r="G1721" s="409" t="s">
        <v>447</v>
      </c>
      <c r="H1721" s="409" t="s">
        <v>3384</v>
      </c>
      <c r="I1721" s="409" t="s">
        <v>3385</v>
      </c>
      <c r="J1721" s="409" t="s">
        <v>601</v>
      </c>
      <c r="K1721" s="409" t="s">
        <v>3386</v>
      </c>
      <c r="L1721" s="411">
        <v>264.99125000000004</v>
      </c>
      <c r="M1721" s="411">
        <v>8</v>
      </c>
      <c r="N1721" s="412">
        <v>2119.9300000000003</v>
      </c>
    </row>
    <row r="1722" spans="1:14" ht="14.4" customHeight="1" x14ac:dyDescent="0.3">
      <c r="A1722" s="407" t="s">
        <v>3188</v>
      </c>
      <c r="B1722" s="408" t="s">
        <v>3466</v>
      </c>
      <c r="C1722" s="409" t="s">
        <v>3337</v>
      </c>
      <c r="D1722" s="410" t="s">
        <v>3489</v>
      </c>
      <c r="E1722" s="409" t="s">
        <v>594</v>
      </c>
      <c r="F1722" s="410" t="s">
        <v>3503</v>
      </c>
      <c r="G1722" s="409" t="s">
        <v>606</v>
      </c>
      <c r="H1722" s="409" t="s">
        <v>1921</v>
      </c>
      <c r="I1722" s="409" t="s">
        <v>1922</v>
      </c>
      <c r="J1722" s="409" t="s">
        <v>1861</v>
      </c>
      <c r="K1722" s="409" t="s">
        <v>1923</v>
      </c>
      <c r="L1722" s="411">
        <v>20.030699999999992</v>
      </c>
      <c r="M1722" s="411">
        <v>60</v>
      </c>
      <c r="N1722" s="412">
        <v>1201.8419999999996</v>
      </c>
    </row>
    <row r="1723" spans="1:14" ht="14.4" customHeight="1" x14ac:dyDescent="0.3">
      <c r="A1723" s="407" t="s">
        <v>3188</v>
      </c>
      <c r="B1723" s="408" t="s">
        <v>3466</v>
      </c>
      <c r="C1723" s="409" t="s">
        <v>3337</v>
      </c>
      <c r="D1723" s="410" t="s">
        <v>3489</v>
      </c>
      <c r="E1723" s="409" t="s">
        <v>594</v>
      </c>
      <c r="F1723" s="410" t="s">
        <v>3503</v>
      </c>
      <c r="G1723" s="409" t="s">
        <v>606</v>
      </c>
      <c r="H1723" s="409" t="s">
        <v>1932</v>
      </c>
      <c r="I1723" s="409" t="s">
        <v>1933</v>
      </c>
      <c r="J1723" s="409" t="s">
        <v>1934</v>
      </c>
      <c r="K1723" s="409" t="s">
        <v>1935</v>
      </c>
      <c r="L1723" s="411">
        <v>76.509195136686145</v>
      </c>
      <c r="M1723" s="411">
        <v>6</v>
      </c>
      <c r="N1723" s="412">
        <v>459.05517082011687</v>
      </c>
    </row>
    <row r="1724" spans="1:14" ht="14.4" customHeight="1" x14ac:dyDescent="0.3">
      <c r="A1724" s="407" t="s">
        <v>3188</v>
      </c>
      <c r="B1724" s="408" t="s">
        <v>3466</v>
      </c>
      <c r="C1724" s="409" t="s">
        <v>3337</v>
      </c>
      <c r="D1724" s="410" t="s">
        <v>3489</v>
      </c>
      <c r="E1724" s="409" t="s">
        <v>594</v>
      </c>
      <c r="F1724" s="410" t="s">
        <v>3503</v>
      </c>
      <c r="G1724" s="409" t="s">
        <v>606</v>
      </c>
      <c r="H1724" s="409" t="s">
        <v>1963</v>
      </c>
      <c r="I1724" s="409" t="s">
        <v>1964</v>
      </c>
      <c r="J1724" s="409" t="s">
        <v>1965</v>
      </c>
      <c r="K1724" s="409" t="s">
        <v>1966</v>
      </c>
      <c r="L1724" s="411">
        <v>1144.7180430102821</v>
      </c>
      <c r="M1724" s="411">
        <v>0.5</v>
      </c>
      <c r="N1724" s="412">
        <v>572.35902150514107</v>
      </c>
    </row>
    <row r="1725" spans="1:14" ht="14.4" customHeight="1" x14ac:dyDescent="0.3">
      <c r="A1725" s="407" t="s">
        <v>3188</v>
      </c>
      <c r="B1725" s="408" t="s">
        <v>3466</v>
      </c>
      <c r="C1725" s="409" t="s">
        <v>3337</v>
      </c>
      <c r="D1725" s="410" t="s">
        <v>3489</v>
      </c>
      <c r="E1725" s="409" t="s">
        <v>2458</v>
      </c>
      <c r="F1725" s="410" t="s">
        <v>3507</v>
      </c>
      <c r="G1725" s="409"/>
      <c r="H1725" s="409"/>
      <c r="I1725" s="409" t="s">
        <v>2463</v>
      </c>
      <c r="J1725" s="409" t="s">
        <v>2464</v>
      </c>
      <c r="K1725" s="409"/>
      <c r="L1725" s="411">
        <v>686.2166666666667</v>
      </c>
      <c r="M1725" s="411">
        <v>24</v>
      </c>
      <c r="N1725" s="412">
        <v>16469.2</v>
      </c>
    </row>
    <row r="1726" spans="1:14" ht="14.4" customHeight="1" x14ac:dyDescent="0.3">
      <c r="A1726" s="407" t="s">
        <v>3188</v>
      </c>
      <c r="B1726" s="408" t="s">
        <v>3466</v>
      </c>
      <c r="C1726" s="409" t="s">
        <v>3337</v>
      </c>
      <c r="D1726" s="410" t="s">
        <v>3489</v>
      </c>
      <c r="E1726" s="409" t="s">
        <v>2458</v>
      </c>
      <c r="F1726" s="410" t="s">
        <v>3507</v>
      </c>
      <c r="G1726" s="409"/>
      <c r="H1726" s="409"/>
      <c r="I1726" s="409" t="s">
        <v>2467</v>
      </c>
      <c r="J1726" s="409" t="s">
        <v>2468</v>
      </c>
      <c r="K1726" s="409"/>
      <c r="L1726" s="411">
        <v>-1.1368683772161603E-13</v>
      </c>
      <c r="M1726" s="411">
        <v>16</v>
      </c>
      <c r="N1726" s="412">
        <v>-1.8189894035458565E-12</v>
      </c>
    </row>
    <row r="1727" spans="1:14" ht="14.4" customHeight="1" x14ac:dyDescent="0.3">
      <c r="A1727" s="407" t="s">
        <v>3188</v>
      </c>
      <c r="B1727" s="408" t="s">
        <v>3466</v>
      </c>
      <c r="C1727" s="409" t="s">
        <v>3337</v>
      </c>
      <c r="D1727" s="410" t="s">
        <v>3489</v>
      </c>
      <c r="E1727" s="409" t="s">
        <v>2458</v>
      </c>
      <c r="F1727" s="410" t="s">
        <v>3507</v>
      </c>
      <c r="G1727" s="409"/>
      <c r="H1727" s="409"/>
      <c r="I1727" s="409" t="s">
        <v>2474</v>
      </c>
      <c r="J1727" s="409" t="s">
        <v>2475</v>
      </c>
      <c r="K1727" s="409"/>
      <c r="L1727" s="411">
        <v>0</v>
      </c>
      <c r="M1727" s="411">
        <v>10</v>
      </c>
      <c r="N1727" s="412">
        <v>0</v>
      </c>
    </row>
    <row r="1728" spans="1:14" ht="14.4" customHeight="1" x14ac:dyDescent="0.3">
      <c r="A1728" s="407" t="s">
        <v>3387</v>
      </c>
      <c r="B1728" s="408" t="s">
        <v>3467</v>
      </c>
      <c r="C1728" s="409" t="s">
        <v>3388</v>
      </c>
      <c r="D1728" s="410" t="s">
        <v>3490</v>
      </c>
      <c r="E1728" s="409" t="s">
        <v>446</v>
      </c>
      <c r="F1728" s="410" t="s">
        <v>3502</v>
      </c>
      <c r="G1728" s="409" t="s">
        <v>447</v>
      </c>
      <c r="H1728" s="409" t="s">
        <v>3389</v>
      </c>
      <c r="I1728" s="409" t="s">
        <v>3390</v>
      </c>
      <c r="J1728" s="409" t="s">
        <v>3391</v>
      </c>
      <c r="K1728" s="409" t="s">
        <v>3392</v>
      </c>
      <c r="L1728" s="411">
        <v>8.5800921941357657</v>
      </c>
      <c r="M1728" s="411">
        <v>9</v>
      </c>
      <c r="N1728" s="412">
        <v>77.220829747221885</v>
      </c>
    </row>
    <row r="1729" spans="1:14" ht="14.4" customHeight="1" x14ac:dyDescent="0.3">
      <c r="A1729" s="407" t="s">
        <v>3387</v>
      </c>
      <c r="B1729" s="408" t="s">
        <v>3467</v>
      </c>
      <c r="C1729" s="409" t="s">
        <v>3388</v>
      </c>
      <c r="D1729" s="410" t="s">
        <v>3490</v>
      </c>
      <c r="E1729" s="409" t="s">
        <v>446</v>
      </c>
      <c r="F1729" s="410" t="s">
        <v>3502</v>
      </c>
      <c r="G1729" s="409" t="s">
        <v>447</v>
      </c>
      <c r="H1729" s="409" t="s">
        <v>3393</v>
      </c>
      <c r="I1729" s="409" t="s">
        <v>3394</v>
      </c>
      <c r="J1729" s="409" t="s">
        <v>3395</v>
      </c>
      <c r="K1729" s="409" t="s">
        <v>3396</v>
      </c>
      <c r="L1729" s="411">
        <v>9.3273950978201281</v>
      </c>
      <c r="M1729" s="411">
        <v>26</v>
      </c>
      <c r="N1729" s="412">
        <v>242.51227254332332</v>
      </c>
    </row>
    <row r="1730" spans="1:14" ht="14.4" customHeight="1" x14ac:dyDescent="0.3">
      <c r="A1730" s="407" t="s">
        <v>3387</v>
      </c>
      <c r="B1730" s="408" t="s">
        <v>3467</v>
      </c>
      <c r="C1730" s="409" t="s">
        <v>3388</v>
      </c>
      <c r="D1730" s="410" t="s">
        <v>3490</v>
      </c>
      <c r="E1730" s="409" t="s">
        <v>446</v>
      </c>
      <c r="F1730" s="410" t="s">
        <v>3502</v>
      </c>
      <c r="G1730" s="409" t="s">
        <v>447</v>
      </c>
      <c r="H1730" s="409" t="s">
        <v>3397</v>
      </c>
      <c r="I1730" s="409" t="s">
        <v>3398</v>
      </c>
      <c r="J1730" s="409" t="s">
        <v>3399</v>
      </c>
      <c r="K1730" s="409" t="s">
        <v>3400</v>
      </c>
      <c r="L1730" s="411">
        <v>9.4106310470499128</v>
      </c>
      <c r="M1730" s="411">
        <v>7</v>
      </c>
      <c r="N1730" s="412">
        <v>65.874417329349384</v>
      </c>
    </row>
    <row r="1731" spans="1:14" ht="14.4" customHeight="1" x14ac:dyDescent="0.3">
      <c r="A1731" s="407" t="s">
        <v>3387</v>
      </c>
      <c r="B1731" s="408" t="s">
        <v>3467</v>
      </c>
      <c r="C1731" s="409" t="s">
        <v>3388</v>
      </c>
      <c r="D1731" s="410" t="s">
        <v>3490</v>
      </c>
      <c r="E1731" s="409" t="s">
        <v>446</v>
      </c>
      <c r="F1731" s="410" t="s">
        <v>3502</v>
      </c>
      <c r="G1731" s="409" t="s">
        <v>447</v>
      </c>
      <c r="H1731" s="409" t="s">
        <v>3401</v>
      </c>
      <c r="I1731" s="409" t="s">
        <v>3402</v>
      </c>
      <c r="J1731" s="409" t="s">
        <v>3403</v>
      </c>
      <c r="K1731" s="409" t="s">
        <v>3404</v>
      </c>
      <c r="L1731" s="411">
        <v>11.613988514138768</v>
      </c>
      <c r="M1731" s="411">
        <v>14</v>
      </c>
      <c r="N1731" s="412">
        <v>162.59583919794275</v>
      </c>
    </row>
    <row r="1732" spans="1:14" ht="14.4" customHeight="1" x14ac:dyDescent="0.3">
      <c r="A1732" s="407" t="s">
        <v>3387</v>
      </c>
      <c r="B1732" s="408" t="s">
        <v>3467</v>
      </c>
      <c r="C1732" s="409" t="s">
        <v>3388</v>
      </c>
      <c r="D1732" s="410" t="s">
        <v>3490</v>
      </c>
      <c r="E1732" s="409" t="s">
        <v>446</v>
      </c>
      <c r="F1732" s="410" t="s">
        <v>3502</v>
      </c>
      <c r="G1732" s="409" t="s">
        <v>447</v>
      </c>
      <c r="H1732" s="409" t="s">
        <v>3405</v>
      </c>
      <c r="I1732" s="409" t="s">
        <v>3406</v>
      </c>
      <c r="J1732" s="409" t="s">
        <v>3407</v>
      </c>
      <c r="K1732" s="409" t="s">
        <v>3408</v>
      </c>
      <c r="L1732" s="411">
        <v>12.650730735523162</v>
      </c>
      <c r="M1732" s="411">
        <v>3</v>
      </c>
      <c r="N1732" s="412">
        <v>37.952192206569485</v>
      </c>
    </row>
    <row r="1733" spans="1:14" ht="14.4" customHeight="1" x14ac:dyDescent="0.3">
      <c r="A1733" s="407" t="s">
        <v>3387</v>
      </c>
      <c r="B1733" s="408" t="s">
        <v>3467</v>
      </c>
      <c r="C1733" s="409" t="s">
        <v>3409</v>
      </c>
      <c r="D1733" s="410" t="s">
        <v>3491</v>
      </c>
      <c r="E1733" s="409" t="s">
        <v>3410</v>
      </c>
      <c r="F1733" s="410" t="s">
        <v>3509</v>
      </c>
      <c r="G1733" s="409" t="s">
        <v>447</v>
      </c>
      <c r="H1733" s="409" t="s">
        <v>3411</v>
      </c>
      <c r="I1733" s="409" t="s">
        <v>3411</v>
      </c>
      <c r="J1733" s="409" t="s">
        <v>3412</v>
      </c>
      <c r="K1733" s="409" t="s">
        <v>3413</v>
      </c>
      <c r="L1733" s="411">
        <v>0</v>
      </c>
      <c r="M1733" s="411">
        <v>0</v>
      </c>
      <c r="N1733" s="412">
        <v>0</v>
      </c>
    </row>
    <row r="1734" spans="1:14" ht="14.4" customHeight="1" x14ac:dyDescent="0.3">
      <c r="A1734" s="407" t="s">
        <v>3387</v>
      </c>
      <c r="B1734" s="408" t="s">
        <v>3467</v>
      </c>
      <c r="C1734" s="409" t="s">
        <v>3409</v>
      </c>
      <c r="D1734" s="410" t="s">
        <v>3491</v>
      </c>
      <c r="E1734" s="409" t="s">
        <v>3410</v>
      </c>
      <c r="F1734" s="410" t="s">
        <v>3509</v>
      </c>
      <c r="G1734" s="409" t="s">
        <v>447</v>
      </c>
      <c r="H1734" s="409" t="s">
        <v>3414</v>
      </c>
      <c r="I1734" s="409" t="s">
        <v>3414</v>
      </c>
      <c r="J1734" s="409" t="s">
        <v>3415</v>
      </c>
      <c r="K1734" s="409" t="s">
        <v>3416</v>
      </c>
      <c r="L1734" s="411">
        <v>0</v>
      </c>
      <c r="M1734" s="411">
        <v>0</v>
      </c>
      <c r="N1734" s="412">
        <v>0</v>
      </c>
    </row>
    <row r="1735" spans="1:14" ht="14.4" customHeight="1" x14ac:dyDescent="0.3">
      <c r="A1735" s="407" t="s">
        <v>3417</v>
      </c>
      <c r="B1735" s="408" t="s">
        <v>161</v>
      </c>
      <c r="C1735" s="409" t="s">
        <v>3418</v>
      </c>
      <c r="D1735" s="410" t="s">
        <v>3492</v>
      </c>
      <c r="E1735" s="409" t="s">
        <v>446</v>
      </c>
      <c r="F1735" s="410" t="s">
        <v>3502</v>
      </c>
      <c r="G1735" s="409" t="s">
        <v>447</v>
      </c>
      <c r="H1735" s="409" t="s">
        <v>454</v>
      </c>
      <c r="I1735" s="409" t="s">
        <v>134</v>
      </c>
      <c r="J1735" s="409" t="s">
        <v>455</v>
      </c>
      <c r="K1735" s="409"/>
      <c r="L1735" s="411">
        <v>85.783635405408603</v>
      </c>
      <c r="M1735" s="411">
        <v>1</v>
      </c>
      <c r="N1735" s="412">
        <v>85.783635405408603</v>
      </c>
    </row>
    <row r="1736" spans="1:14" ht="14.4" customHeight="1" x14ac:dyDescent="0.3">
      <c r="A1736" s="407" t="s">
        <v>3417</v>
      </c>
      <c r="B1736" s="408" t="s">
        <v>161</v>
      </c>
      <c r="C1736" s="409" t="s">
        <v>3419</v>
      </c>
      <c r="D1736" s="410" t="s">
        <v>3493</v>
      </c>
      <c r="E1736" s="409" t="s">
        <v>446</v>
      </c>
      <c r="F1736" s="410" t="s">
        <v>3502</v>
      </c>
      <c r="G1736" s="409" t="s">
        <v>447</v>
      </c>
      <c r="H1736" s="409" t="s">
        <v>459</v>
      </c>
      <c r="I1736" s="409" t="s">
        <v>460</v>
      </c>
      <c r="J1736" s="409" t="s">
        <v>461</v>
      </c>
      <c r="K1736" s="409" t="s">
        <v>462</v>
      </c>
      <c r="L1736" s="411">
        <v>62.208888864549962</v>
      </c>
      <c r="M1736" s="411">
        <v>1</v>
      </c>
      <c r="N1736" s="412">
        <v>62.208888864549962</v>
      </c>
    </row>
    <row r="1737" spans="1:14" ht="14.4" customHeight="1" x14ac:dyDescent="0.3">
      <c r="A1737" s="407" t="s">
        <v>3420</v>
      </c>
      <c r="B1737" s="408" t="s">
        <v>3468</v>
      </c>
      <c r="C1737" s="409" t="s">
        <v>3421</v>
      </c>
      <c r="D1737" s="410" t="s">
        <v>3494</v>
      </c>
      <c r="E1737" s="409" t="s">
        <v>446</v>
      </c>
      <c r="F1737" s="410" t="s">
        <v>3502</v>
      </c>
      <c r="G1737" s="409" t="s">
        <v>447</v>
      </c>
      <c r="H1737" s="409" t="s">
        <v>3422</v>
      </c>
      <c r="I1737" s="409" t="s">
        <v>3423</v>
      </c>
      <c r="J1737" s="409" t="s">
        <v>3424</v>
      </c>
      <c r="K1737" s="409" t="s">
        <v>3425</v>
      </c>
      <c r="L1737" s="411">
        <v>50.85</v>
      </c>
      <c r="M1737" s="411">
        <v>15</v>
      </c>
      <c r="N1737" s="412">
        <v>762.75</v>
      </c>
    </row>
    <row r="1738" spans="1:14" ht="14.4" customHeight="1" x14ac:dyDescent="0.3">
      <c r="A1738" s="407" t="s">
        <v>3420</v>
      </c>
      <c r="B1738" s="408" t="s">
        <v>3468</v>
      </c>
      <c r="C1738" s="409" t="s">
        <v>3421</v>
      </c>
      <c r="D1738" s="410" t="s">
        <v>3494</v>
      </c>
      <c r="E1738" s="409" t="s">
        <v>446</v>
      </c>
      <c r="F1738" s="410" t="s">
        <v>3502</v>
      </c>
      <c r="G1738" s="409" t="s">
        <v>447</v>
      </c>
      <c r="H1738" s="409" t="s">
        <v>3426</v>
      </c>
      <c r="I1738" s="409" t="s">
        <v>3427</v>
      </c>
      <c r="J1738" s="409" t="s">
        <v>461</v>
      </c>
      <c r="K1738" s="409" t="s">
        <v>3428</v>
      </c>
      <c r="L1738" s="411">
        <v>81.61</v>
      </c>
      <c r="M1738" s="411">
        <v>1</v>
      </c>
      <c r="N1738" s="412">
        <v>81.61</v>
      </c>
    </row>
    <row r="1739" spans="1:14" ht="14.4" customHeight="1" x14ac:dyDescent="0.3">
      <c r="A1739" s="407" t="s">
        <v>3420</v>
      </c>
      <c r="B1739" s="408" t="s">
        <v>3468</v>
      </c>
      <c r="C1739" s="409" t="s">
        <v>3421</v>
      </c>
      <c r="D1739" s="410" t="s">
        <v>3494</v>
      </c>
      <c r="E1739" s="409" t="s">
        <v>446</v>
      </c>
      <c r="F1739" s="410" t="s">
        <v>3502</v>
      </c>
      <c r="G1739" s="409" t="s">
        <v>447</v>
      </c>
      <c r="H1739" s="409" t="s">
        <v>3429</v>
      </c>
      <c r="I1739" s="409" t="s">
        <v>134</v>
      </c>
      <c r="J1739" s="409" t="s">
        <v>3430</v>
      </c>
      <c r="K1739" s="409"/>
      <c r="L1739" s="411">
        <v>62.79</v>
      </c>
      <c r="M1739" s="411">
        <v>4</v>
      </c>
      <c r="N1739" s="412">
        <v>251.16</v>
      </c>
    </row>
    <row r="1740" spans="1:14" ht="14.4" customHeight="1" x14ac:dyDescent="0.3">
      <c r="A1740" s="407" t="s">
        <v>3420</v>
      </c>
      <c r="B1740" s="408" t="s">
        <v>3468</v>
      </c>
      <c r="C1740" s="409" t="s">
        <v>3431</v>
      </c>
      <c r="D1740" s="410" t="s">
        <v>3495</v>
      </c>
      <c r="E1740" s="409" t="s">
        <v>446</v>
      </c>
      <c r="F1740" s="410" t="s">
        <v>3502</v>
      </c>
      <c r="G1740" s="409" t="s">
        <v>447</v>
      </c>
      <c r="H1740" s="409" t="s">
        <v>657</v>
      </c>
      <c r="I1740" s="409" t="s">
        <v>658</v>
      </c>
      <c r="J1740" s="409" t="s">
        <v>659</v>
      </c>
      <c r="K1740" s="409" t="s">
        <v>660</v>
      </c>
      <c r="L1740" s="411">
        <v>26.849931857327039</v>
      </c>
      <c r="M1740" s="411">
        <v>1</v>
      </c>
      <c r="N1740" s="412">
        <v>26.849931857327039</v>
      </c>
    </row>
    <row r="1741" spans="1:14" ht="14.4" customHeight="1" x14ac:dyDescent="0.3">
      <c r="A1741" s="407" t="s">
        <v>3420</v>
      </c>
      <c r="B1741" s="408" t="s">
        <v>3468</v>
      </c>
      <c r="C1741" s="409" t="s">
        <v>3432</v>
      </c>
      <c r="D1741" s="410" t="s">
        <v>3496</v>
      </c>
      <c r="E1741" s="409" t="s">
        <v>446</v>
      </c>
      <c r="F1741" s="410" t="s">
        <v>3502</v>
      </c>
      <c r="G1741" s="409" t="s">
        <v>447</v>
      </c>
      <c r="H1741" s="409" t="s">
        <v>459</v>
      </c>
      <c r="I1741" s="409" t="s">
        <v>460</v>
      </c>
      <c r="J1741" s="409" t="s">
        <v>461</v>
      </c>
      <c r="K1741" s="409" t="s">
        <v>462</v>
      </c>
      <c r="L1741" s="411">
        <v>62.08</v>
      </c>
      <c r="M1741" s="411">
        <v>1</v>
      </c>
      <c r="N1741" s="412">
        <v>62.08</v>
      </c>
    </row>
    <row r="1742" spans="1:14" ht="14.4" customHeight="1" x14ac:dyDescent="0.3">
      <c r="A1742" s="407" t="s">
        <v>3420</v>
      </c>
      <c r="B1742" s="408" t="s">
        <v>3468</v>
      </c>
      <c r="C1742" s="409" t="s">
        <v>3433</v>
      </c>
      <c r="D1742" s="410" t="s">
        <v>3497</v>
      </c>
      <c r="E1742" s="409" t="s">
        <v>446</v>
      </c>
      <c r="F1742" s="410" t="s">
        <v>3502</v>
      </c>
      <c r="G1742" s="409" t="s">
        <v>447</v>
      </c>
      <c r="H1742" s="409" t="s">
        <v>3434</v>
      </c>
      <c r="I1742" s="409" t="s">
        <v>3435</v>
      </c>
      <c r="J1742" s="409" t="s">
        <v>3436</v>
      </c>
      <c r="K1742" s="409" t="s">
        <v>3437</v>
      </c>
      <c r="L1742" s="411">
        <v>83.28</v>
      </c>
      <c r="M1742" s="411">
        <v>1</v>
      </c>
      <c r="N1742" s="412">
        <v>83.28</v>
      </c>
    </row>
    <row r="1743" spans="1:14" ht="14.4" customHeight="1" x14ac:dyDescent="0.3">
      <c r="A1743" s="407" t="s">
        <v>3420</v>
      </c>
      <c r="B1743" s="408" t="s">
        <v>3468</v>
      </c>
      <c r="C1743" s="409" t="s">
        <v>3433</v>
      </c>
      <c r="D1743" s="410" t="s">
        <v>3497</v>
      </c>
      <c r="E1743" s="409" t="s">
        <v>446</v>
      </c>
      <c r="F1743" s="410" t="s">
        <v>3502</v>
      </c>
      <c r="G1743" s="409" t="s">
        <v>447</v>
      </c>
      <c r="H1743" s="409" t="s">
        <v>3426</v>
      </c>
      <c r="I1743" s="409" t="s">
        <v>3427</v>
      </c>
      <c r="J1743" s="409" t="s">
        <v>461</v>
      </c>
      <c r="K1743" s="409" t="s">
        <v>3428</v>
      </c>
      <c r="L1743" s="411">
        <v>80.59</v>
      </c>
      <c r="M1743" s="411">
        <v>1</v>
      </c>
      <c r="N1743" s="412">
        <v>80.59</v>
      </c>
    </row>
    <row r="1744" spans="1:14" ht="14.4" customHeight="1" x14ac:dyDescent="0.3">
      <c r="A1744" s="407" t="s">
        <v>3420</v>
      </c>
      <c r="B1744" s="408" t="s">
        <v>3468</v>
      </c>
      <c r="C1744" s="409" t="s">
        <v>3433</v>
      </c>
      <c r="D1744" s="410" t="s">
        <v>3497</v>
      </c>
      <c r="E1744" s="409" t="s">
        <v>446</v>
      </c>
      <c r="F1744" s="410" t="s">
        <v>3502</v>
      </c>
      <c r="G1744" s="409" t="s">
        <v>447</v>
      </c>
      <c r="H1744" s="409" t="s">
        <v>3438</v>
      </c>
      <c r="I1744" s="409" t="s">
        <v>3438</v>
      </c>
      <c r="J1744" s="409" t="s">
        <v>3439</v>
      </c>
      <c r="K1744" s="409" t="s">
        <v>3440</v>
      </c>
      <c r="L1744" s="411">
        <v>98.13</v>
      </c>
      <c r="M1744" s="411">
        <v>1</v>
      </c>
      <c r="N1744" s="412">
        <v>98.13</v>
      </c>
    </row>
    <row r="1745" spans="1:14" ht="14.4" customHeight="1" x14ac:dyDescent="0.3">
      <c r="A1745" s="407" t="s">
        <v>3420</v>
      </c>
      <c r="B1745" s="408" t="s">
        <v>3468</v>
      </c>
      <c r="C1745" s="409" t="s">
        <v>3433</v>
      </c>
      <c r="D1745" s="410" t="s">
        <v>3497</v>
      </c>
      <c r="E1745" s="409" t="s">
        <v>446</v>
      </c>
      <c r="F1745" s="410" t="s">
        <v>3502</v>
      </c>
      <c r="G1745" s="409" t="s">
        <v>447</v>
      </c>
      <c r="H1745" s="409" t="s">
        <v>3441</v>
      </c>
      <c r="I1745" s="409" t="s">
        <v>3441</v>
      </c>
      <c r="J1745" s="409" t="s">
        <v>3442</v>
      </c>
      <c r="K1745" s="409" t="s">
        <v>3443</v>
      </c>
      <c r="L1745" s="411">
        <v>83.19</v>
      </c>
      <c r="M1745" s="411">
        <v>1</v>
      </c>
      <c r="N1745" s="412">
        <v>83.19</v>
      </c>
    </row>
    <row r="1746" spans="1:14" ht="14.4" customHeight="1" x14ac:dyDescent="0.3">
      <c r="A1746" s="407" t="s">
        <v>3444</v>
      </c>
      <c r="B1746" s="408" t="s">
        <v>3469</v>
      </c>
      <c r="C1746" s="409" t="s">
        <v>3445</v>
      </c>
      <c r="D1746" s="410" t="s">
        <v>3498</v>
      </c>
      <c r="E1746" s="409" t="s">
        <v>446</v>
      </c>
      <c r="F1746" s="410" t="s">
        <v>3502</v>
      </c>
      <c r="G1746" s="409" t="s">
        <v>447</v>
      </c>
      <c r="H1746" s="409" t="s">
        <v>454</v>
      </c>
      <c r="I1746" s="409" t="s">
        <v>134</v>
      </c>
      <c r="J1746" s="409" t="s">
        <v>455</v>
      </c>
      <c r="K1746" s="409"/>
      <c r="L1746" s="411">
        <v>139.1055276429955</v>
      </c>
      <c r="M1746" s="411">
        <v>1</v>
      </c>
      <c r="N1746" s="412">
        <v>139.1055276429955</v>
      </c>
    </row>
    <row r="1747" spans="1:14" ht="14.4" customHeight="1" x14ac:dyDescent="0.3">
      <c r="A1747" s="407" t="s">
        <v>3444</v>
      </c>
      <c r="B1747" s="408" t="s">
        <v>3469</v>
      </c>
      <c r="C1747" s="409" t="s">
        <v>3445</v>
      </c>
      <c r="D1747" s="410" t="s">
        <v>3498</v>
      </c>
      <c r="E1747" s="409" t="s">
        <v>446</v>
      </c>
      <c r="F1747" s="410" t="s">
        <v>3502</v>
      </c>
      <c r="G1747" s="409" t="s">
        <v>447</v>
      </c>
      <c r="H1747" s="409" t="s">
        <v>3446</v>
      </c>
      <c r="I1747" s="409" t="s">
        <v>134</v>
      </c>
      <c r="J1747" s="409" t="s">
        <v>3447</v>
      </c>
      <c r="K1747" s="409"/>
      <c r="L1747" s="411">
        <v>617.09999999999991</v>
      </c>
      <c r="M1747" s="411">
        <v>6</v>
      </c>
      <c r="N1747" s="412">
        <v>3702.5999999999995</v>
      </c>
    </row>
    <row r="1748" spans="1:14" ht="14.4" customHeight="1" x14ac:dyDescent="0.3">
      <c r="A1748" s="407" t="s">
        <v>3448</v>
      </c>
      <c r="B1748" s="408" t="s">
        <v>3470</v>
      </c>
      <c r="C1748" s="409" t="s">
        <v>3449</v>
      </c>
      <c r="D1748" s="410" t="s">
        <v>3499</v>
      </c>
      <c r="E1748" s="409" t="s">
        <v>446</v>
      </c>
      <c r="F1748" s="410" t="s">
        <v>3502</v>
      </c>
      <c r="G1748" s="409" t="s">
        <v>447</v>
      </c>
      <c r="H1748" s="409" t="s">
        <v>3434</v>
      </c>
      <c r="I1748" s="409" t="s">
        <v>3435</v>
      </c>
      <c r="J1748" s="409" t="s">
        <v>3436</v>
      </c>
      <c r="K1748" s="409" t="s">
        <v>3437</v>
      </c>
      <c r="L1748" s="411">
        <v>0</v>
      </c>
      <c r="M1748" s="411">
        <v>0</v>
      </c>
      <c r="N1748" s="412">
        <v>0</v>
      </c>
    </row>
    <row r="1749" spans="1:14" ht="14.4" customHeight="1" x14ac:dyDescent="0.3">
      <c r="A1749" s="407" t="s">
        <v>3448</v>
      </c>
      <c r="B1749" s="408" t="s">
        <v>3470</v>
      </c>
      <c r="C1749" s="409" t="s">
        <v>3449</v>
      </c>
      <c r="D1749" s="410" t="s">
        <v>3499</v>
      </c>
      <c r="E1749" s="409" t="s">
        <v>446</v>
      </c>
      <c r="F1749" s="410" t="s">
        <v>3502</v>
      </c>
      <c r="G1749" s="409" t="s">
        <v>447</v>
      </c>
      <c r="H1749" s="409" t="s">
        <v>542</v>
      </c>
      <c r="I1749" s="409" t="s">
        <v>543</v>
      </c>
      <c r="J1749" s="409" t="s">
        <v>461</v>
      </c>
      <c r="K1749" s="409" t="s">
        <v>544</v>
      </c>
      <c r="L1749" s="411">
        <v>47.825000000000003</v>
      </c>
      <c r="M1749" s="411">
        <v>2</v>
      </c>
      <c r="N1749" s="412">
        <v>95.65</v>
      </c>
    </row>
    <row r="1750" spans="1:14" ht="14.4" customHeight="1" x14ac:dyDescent="0.3">
      <c r="A1750" s="407" t="s">
        <v>3448</v>
      </c>
      <c r="B1750" s="408" t="s">
        <v>3470</v>
      </c>
      <c r="C1750" s="409" t="s">
        <v>3449</v>
      </c>
      <c r="D1750" s="410" t="s">
        <v>3499</v>
      </c>
      <c r="E1750" s="409" t="s">
        <v>446</v>
      </c>
      <c r="F1750" s="410" t="s">
        <v>3502</v>
      </c>
      <c r="G1750" s="409" t="s">
        <v>447</v>
      </c>
      <c r="H1750" s="409" t="s">
        <v>3426</v>
      </c>
      <c r="I1750" s="409" t="s">
        <v>3427</v>
      </c>
      <c r="J1750" s="409" t="s">
        <v>461</v>
      </c>
      <c r="K1750" s="409" t="s">
        <v>3428</v>
      </c>
      <c r="L1750" s="411">
        <v>0</v>
      </c>
      <c r="M1750" s="411">
        <v>0</v>
      </c>
      <c r="N1750" s="412">
        <v>0</v>
      </c>
    </row>
    <row r="1751" spans="1:14" ht="14.4" customHeight="1" x14ac:dyDescent="0.3">
      <c r="A1751" s="407" t="s">
        <v>3448</v>
      </c>
      <c r="B1751" s="408" t="s">
        <v>3470</v>
      </c>
      <c r="C1751" s="409" t="s">
        <v>3449</v>
      </c>
      <c r="D1751" s="410" t="s">
        <v>3499</v>
      </c>
      <c r="E1751" s="409" t="s">
        <v>446</v>
      </c>
      <c r="F1751" s="410" t="s">
        <v>3502</v>
      </c>
      <c r="G1751" s="409" t="s">
        <v>447</v>
      </c>
      <c r="H1751" s="409" t="s">
        <v>3438</v>
      </c>
      <c r="I1751" s="409" t="s">
        <v>3438</v>
      </c>
      <c r="J1751" s="409" t="s">
        <v>3439</v>
      </c>
      <c r="K1751" s="409" t="s">
        <v>3440</v>
      </c>
      <c r="L1751" s="411">
        <v>0</v>
      </c>
      <c r="M1751" s="411">
        <v>0</v>
      </c>
      <c r="N1751" s="412">
        <v>0</v>
      </c>
    </row>
    <row r="1752" spans="1:14" ht="14.4" customHeight="1" x14ac:dyDescent="0.3">
      <c r="A1752" s="407" t="s">
        <v>3448</v>
      </c>
      <c r="B1752" s="408" t="s">
        <v>3470</v>
      </c>
      <c r="C1752" s="409" t="s">
        <v>3449</v>
      </c>
      <c r="D1752" s="410" t="s">
        <v>3499</v>
      </c>
      <c r="E1752" s="409" t="s">
        <v>446</v>
      </c>
      <c r="F1752" s="410" t="s">
        <v>3502</v>
      </c>
      <c r="G1752" s="409" t="s">
        <v>447</v>
      </c>
      <c r="H1752" s="409" t="s">
        <v>654</v>
      </c>
      <c r="I1752" s="409" t="s">
        <v>654</v>
      </c>
      <c r="J1752" s="409" t="s">
        <v>452</v>
      </c>
      <c r="K1752" s="409" t="s">
        <v>655</v>
      </c>
      <c r="L1752" s="411">
        <v>75.029589471714445</v>
      </c>
      <c r="M1752" s="411">
        <v>1</v>
      </c>
      <c r="N1752" s="412">
        <v>75.029589471714445</v>
      </c>
    </row>
    <row r="1753" spans="1:14" ht="14.4" customHeight="1" x14ac:dyDescent="0.3">
      <c r="A1753" s="407" t="s">
        <v>3448</v>
      </c>
      <c r="B1753" s="408" t="s">
        <v>3470</v>
      </c>
      <c r="C1753" s="409" t="s">
        <v>3449</v>
      </c>
      <c r="D1753" s="410" t="s">
        <v>3499</v>
      </c>
      <c r="E1753" s="409" t="s">
        <v>446</v>
      </c>
      <c r="F1753" s="410" t="s">
        <v>3502</v>
      </c>
      <c r="G1753" s="409" t="s">
        <v>447</v>
      </c>
      <c r="H1753" s="409" t="s">
        <v>582</v>
      </c>
      <c r="I1753" s="409" t="s">
        <v>582</v>
      </c>
      <c r="J1753" s="409" t="s">
        <v>583</v>
      </c>
      <c r="K1753" s="409" t="s">
        <v>584</v>
      </c>
      <c r="L1753" s="411">
        <v>112.38000000000002</v>
      </c>
      <c r="M1753" s="411">
        <v>1</v>
      </c>
      <c r="N1753" s="412">
        <v>112.38000000000002</v>
      </c>
    </row>
    <row r="1754" spans="1:14" ht="14.4" customHeight="1" x14ac:dyDescent="0.3">
      <c r="A1754" s="407" t="s">
        <v>3448</v>
      </c>
      <c r="B1754" s="408" t="s">
        <v>3470</v>
      </c>
      <c r="C1754" s="409" t="s">
        <v>3449</v>
      </c>
      <c r="D1754" s="410" t="s">
        <v>3499</v>
      </c>
      <c r="E1754" s="409" t="s">
        <v>446</v>
      </c>
      <c r="F1754" s="410" t="s">
        <v>3502</v>
      </c>
      <c r="G1754" s="409" t="s">
        <v>447</v>
      </c>
      <c r="H1754" s="409" t="s">
        <v>3441</v>
      </c>
      <c r="I1754" s="409" t="s">
        <v>3441</v>
      </c>
      <c r="J1754" s="409" t="s">
        <v>3442</v>
      </c>
      <c r="K1754" s="409" t="s">
        <v>3443</v>
      </c>
      <c r="L1754" s="411">
        <v>0</v>
      </c>
      <c r="M1754" s="411">
        <v>0</v>
      </c>
      <c r="N1754" s="412">
        <v>0</v>
      </c>
    </row>
    <row r="1755" spans="1:14" ht="14.4" customHeight="1" x14ac:dyDescent="0.3">
      <c r="A1755" s="407" t="s">
        <v>3450</v>
      </c>
      <c r="B1755" s="408" t="s">
        <v>3471</v>
      </c>
      <c r="C1755" s="409" t="s">
        <v>2165</v>
      </c>
      <c r="D1755" s="410" t="s">
        <v>3500</v>
      </c>
      <c r="E1755" s="409" t="s">
        <v>446</v>
      </c>
      <c r="F1755" s="410" t="s">
        <v>3502</v>
      </c>
      <c r="G1755" s="409" t="s">
        <v>447</v>
      </c>
      <c r="H1755" s="409" t="s">
        <v>2484</v>
      </c>
      <c r="I1755" s="409" t="s">
        <v>2485</v>
      </c>
      <c r="J1755" s="409" t="s">
        <v>477</v>
      </c>
      <c r="K1755" s="409" t="s">
        <v>2486</v>
      </c>
      <c r="L1755" s="411">
        <v>34.390000000000008</v>
      </c>
      <c r="M1755" s="411">
        <v>3</v>
      </c>
      <c r="N1755" s="412">
        <v>103.17000000000002</v>
      </c>
    </row>
    <row r="1756" spans="1:14" ht="14.4" customHeight="1" x14ac:dyDescent="0.3">
      <c r="A1756" s="407" t="s">
        <v>3450</v>
      </c>
      <c r="B1756" s="408" t="s">
        <v>3471</v>
      </c>
      <c r="C1756" s="409" t="s">
        <v>2165</v>
      </c>
      <c r="D1756" s="410" t="s">
        <v>3500</v>
      </c>
      <c r="E1756" s="409" t="s">
        <v>446</v>
      </c>
      <c r="F1756" s="410" t="s">
        <v>3502</v>
      </c>
      <c r="G1756" s="409" t="s">
        <v>447</v>
      </c>
      <c r="H1756" s="409" t="s">
        <v>657</v>
      </c>
      <c r="I1756" s="409" t="s">
        <v>658</v>
      </c>
      <c r="J1756" s="409" t="s">
        <v>659</v>
      </c>
      <c r="K1756" s="409" t="s">
        <v>660</v>
      </c>
      <c r="L1756" s="411">
        <v>26.849999999999998</v>
      </c>
      <c r="M1756" s="411">
        <v>3</v>
      </c>
      <c r="N1756" s="412">
        <v>80.55</v>
      </c>
    </row>
    <row r="1757" spans="1:14" ht="14.4" customHeight="1" x14ac:dyDescent="0.3">
      <c r="A1757" s="407" t="s">
        <v>3450</v>
      </c>
      <c r="B1757" s="408" t="s">
        <v>3471</v>
      </c>
      <c r="C1757" s="409" t="s">
        <v>2165</v>
      </c>
      <c r="D1757" s="410" t="s">
        <v>3500</v>
      </c>
      <c r="E1757" s="409" t="s">
        <v>446</v>
      </c>
      <c r="F1757" s="410" t="s">
        <v>3502</v>
      </c>
      <c r="G1757" s="409" t="s">
        <v>447</v>
      </c>
      <c r="H1757" s="409" t="s">
        <v>3346</v>
      </c>
      <c r="I1757" s="409" t="s">
        <v>3347</v>
      </c>
      <c r="J1757" s="409" t="s">
        <v>3348</v>
      </c>
      <c r="K1757" s="409" t="s">
        <v>3349</v>
      </c>
      <c r="L1757" s="411">
        <v>79.760000000000034</v>
      </c>
      <c r="M1757" s="411">
        <v>1</v>
      </c>
      <c r="N1757" s="412">
        <v>79.760000000000034</v>
      </c>
    </row>
    <row r="1758" spans="1:14" ht="14.4" customHeight="1" x14ac:dyDescent="0.3">
      <c r="A1758" s="407" t="s">
        <v>3450</v>
      </c>
      <c r="B1758" s="408" t="s">
        <v>3471</v>
      </c>
      <c r="C1758" s="409" t="s">
        <v>2165</v>
      </c>
      <c r="D1758" s="410" t="s">
        <v>3500</v>
      </c>
      <c r="E1758" s="409" t="s">
        <v>446</v>
      </c>
      <c r="F1758" s="410" t="s">
        <v>3502</v>
      </c>
      <c r="G1758" s="409" t="s">
        <v>447</v>
      </c>
      <c r="H1758" s="409" t="s">
        <v>542</v>
      </c>
      <c r="I1758" s="409" t="s">
        <v>543</v>
      </c>
      <c r="J1758" s="409" t="s">
        <v>461</v>
      </c>
      <c r="K1758" s="409" t="s">
        <v>544</v>
      </c>
      <c r="L1758" s="411">
        <v>49.520000000000017</v>
      </c>
      <c r="M1758" s="411">
        <v>2</v>
      </c>
      <c r="N1758" s="412">
        <v>99.040000000000035</v>
      </c>
    </row>
    <row r="1759" spans="1:14" ht="14.4" customHeight="1" x14ac:dyDescent="0.3">
      <c r="A1759" s="407" t="s">
        <v>3450</v>
      </c>
      <c r="B1759" s="408" t="s">
        <v>3471</v>
      </c>
      <c r="C1759" s="409" t="s">
        <v>2165</v>
      </c>
      <c r="D1759" s="410" t="s">
        <v>3500</v>
      </c>
      <c r="E1759" s="409" t="s">
        <v>446</v>
      </c>
      <c r="F1759" s="410" t="s">
        <v>3502</v>
      </c>
      <c r="G1759" s="409" t="s">
        <v>447</v>
      </c>
      <c r="H1759" s="409" t="s">
        <v>459</v>
      </c>
      <c r="I1759" s="409" t="s">
        <v>460</v>
      </c>
      <c r="J1759" s="409" t="s">
        <v>461</v>
      </c>
      <c r="K1759" s="409" t="s">
        <v>462</v>
      </c>
      <c r="L1759" s="411">
        <v>62.079999999999991</v>
      </c>
      <c r="M1759" s="411">
        <v>1</v>
      </c>
      <c r="N1759" s="412">
        <v>62.079999999999991</v>
      </c>
    </row>
    <row r="1760" spans="1:14" ht="14.4" customHeight="1" x14ac:dyDescent="0.3">
      <c r="A1760" s="407" t="s">
        <v>3450</v>
      </c>
      <c r="B1760" s="408" t="s">
        <v>3471</v>
      </c>
      <c r="C1760" s="409" t="s">
        <v>2165</v>
      </c>
      <c r="D1760" s="410" t="s">
        <v>3500</v>
      </c>
      <c r="E1760" s="409" t="s">
        <v>446</v>
      </c>
      <c r="F1760" s="410" t="s">
        <v>3502</v>
      </c>
      <c r="G1760" s="409" t="s">
        <v>447</v>
      </c>
      <c r="H1760" s="409" t="s">
        <v>3451</v>
      </c>
      <c r="I1760" s="409" t="s">
        <v>3451</v>
      </c>
      <c r="J1760" s="409" t="s">
        <v>3452</v>
      </c>
      <c r="K1760" s="409" t="s">
        <v>3453</v>
      </c>
      <c r="L1760" s="411">
        <v>119.94156939971508</v>
      </c>
      <c r="M1760" s="411">
        <v>3</v>
      </c>
      <c r="N1760" s="412">
        <v>359.82470819914522</v>
      </c>
    </row>
    <row r="1761" spans="1:14" ht="14.4" customHeight="1" x14ac:dyDescent="0.3">
      <c r="A1761" s="407" t="s">
        <v>3450</v>
      </c>
      <c r="B1761" s="408" t="s">
        <v>3471</v>
      </c>
      <c r="C1761" s="409" t="s">
        <v>2165</v>
      </c>
      <c r="D1761" s="410" t="s">
        <v>3500</v>
      </c>
      <c r="E1761" s="409" t="s">
        <v>446</v>
      </c>
      <c r="F1761" s="410" t="s">
        <v>3502</v>
      </c>
      <c r="G1761" s="409" t="s">
        <v>447</v>
      </c>
      <c r="H1761" s="409" t="s">
        <v>3454</v>
      </c>
      <c r="I1761" s="409" t="s">
        <v>3455</v>
      </c>
      <c r="J1761" s="409" t="s">
        <v>3456</v>
      </c>
      <c r="K1761" s="409" t="s">
        <v>3457</v>
      </c>
      <c r="L1761" s="411">
        <v>104.61333333333334</v>
      </c>
      <c r="M1761" s="411">
        <v>3</v>
      </c>
      <c r="N1761" s="412">
        <v>313.84000000000003</v>
      </c>
    </row>
    <row r="1762" spans="1:14" ht="14.4" customHeight="1" x14ac:dyDescent="0.3">
      <c r="A1762" s="407" t="s">
        <v>3450</v>
      </c>
      <c r="B1762" s="408" t="s">
        <v>3471</v>
      </c>
      <c r="C1762" s="409" t="s">
        <v>3458</v>
      </c>
      <c r="D1762" s="410" t="s">
        <v>3501</v>
      </c>
      <c r="E1762" s="409" t="s">
        <v>446</v>
      </c>
      <c r="F1762" s="410" t="s">
        <v>3502</v>
      </c>
      <c r="G1762" s="409" t="s">
        <v>447</v>
      </c>
      <c r="H1762" s="409" t="s">
        <v>1113</v>
      </c>
      <c r="I1762" s="409" t="s">
        <v>1114</v>
      </c>
      <c r="J1762" s="409" t="s">
        <v>659</v>
      </c>
      <c r="K1762" s="409" t="s">
        <v>1115</v>
      </c>
      <c r="L1762" s="411">
        <v>19.080000000000002</v>
      </c>
      <c r="M1762" s="411">
        <v>1</v>
      </c>
      <c r="N1762" s="412">
        <v>19.080000000000002</v>
      </c>
    </row>
    <row r="1763" spans="1:14" ht="14.4" customHeight="1" thickBot="1" x14ac:dyDescent="0.35">
      <c r="A1763" s="413" t="s">
        <v>3450</v>
      </c>
      <c r="B1763" s="414" t="s">
        <v>3471</v>
      </c>
      <c r="C1763" s="415" t="s">
        <v>3458</v>
      </c>
      <c r="D1763" s="416" t="s">
        <v>3501</v>
      </c>
      <c r="E1763" s="415" t="s">
        <v>446</v>
      </c>
      <c r="F1763" s="416" t="s">
        <v>3502</v>
      </c>
      <c r="G1763" s="415" t="s">
        <v>447</v>
      </c>
      <c r="H1763" s="415" t="s">
        <v>459</v>
      </c>
      <c r="I1763" s="415" t="s">
        <v>460</v>
      </c>
      <c r="J1763" s="415" t="s">
        <v>461</v>
      </c>
      <c r="K1763" s="415" t="s">
        <v>462</v>
      </c>
      <c r="L1763" s="417">
        <v>62.20786463920092</v>
      </c>
      <c r="M1763" s="417">
        <v>1</v>
      </c>
      <c r="N1763" s="418">
        <v>62.20786463920092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80" customWidth="1"/>
    <col min="2" max="2" width="5.44140625" style="180" bestFit="1" customWidth="1"/>
    <col min="3" max="3" width="6.109375" style="180" bestFit="1" customWidth="1"/>
    <col min="4" max="4" width="7.44140625" style="180" bestFit="1" customWidth="1"/>
    <col min="5" max="5" width="6.21875" style="180" bestFit="1" customWidth="1"/>
    <col min="6" max="6" width="6.33203125" style="183" bestFit="1" customWidth="1"/>
    <col min="7" max="7" width="6.109375" style="183" bestFit="1" customWidth="1"/>
    <col min="8" max="8" width="7.44140625" style="183" bestFit="1" customWidth="1"/>
    <col min="9" max="9" width="6.21875" style="183" bestFit="1" customWidth="1"/>
    <col min="10" max="10" width="5.44140625" style="180" bestFit="1" customWidth="1"/>
    <col min="11" max="11" width="6.109375" style="180" bestFit="1" customWidth="1"/>
    <col min="12" max="12" width="7.44140625" style="180" bestFit="1" customWidth="1"/>
    <col min="13" max="13" width="6.21875" style="180" bestFit="1" customWidth="1"/>
    <col min="14" max="14" width="5.33203125" style="183" bestFit="1" customWidth="1"/>
    <col min="15" max="15" width="6.109375" style="183" bestFit="1" customWidth="1"/>
    <col min="16" max="16" width="7.44140625" style="183" bestFit="1" customWidth="1"/>
    <col min="17" max="17" width="6.21875" style="183" bestFit="1" customWidth="1"/>
    <col min="18" max="16384" width="8.88671875" style="105"/>
  </cols>
  <sheetData>
    <row r="1" spans="1:17" ht="18.600000000000001" customHeight="1" thickBot="1" x14ac:dyDescent="0.4">
      <c r="A1" s="330" t="s">
        <v>210</v>
      </c>
      <c r="B1" s="330"/>
      <c r="C1" s="330"/>
      <c r="D1" s="330"/>
      <c r="E1" s="330"/>
      <c r="F1" s="294"/>
      <c r="G1" s="294"/>
      <c r="H1" s="294"/>
      <c r="I1" s="294"/>
      <c r="J1" s="324"/>
      <c r="K1" s="324"/>
      <c r="L1" s="324"/>
      <c r="M1" s="324"/>
      <c r="N1" s="324"/>
      <c r="O1" s="324"/>
      <c r="P1" s="324"/>
      <c r="Q1" s="324"/>
    </row>
    <row r="2" spans="1:17" ht="14.4" customHeight="1" thickBot="1" x14ac:dyDescent="0.35">
      <c r="A2" s="202" t="s">
        <v>247</v>
      </c>
      <c r="B2" s="187"/>
      <c r="C2" s="187"/>
      <c r="D2" s="187"/>
      <c r="E2" s="187"/>
    </row>
    <row r="3" spans="1:17" ht="14.4" customHeight="1" thickBot="1" x14ac:dyDescent="0.35">
      <c r="A3" s="269" t="s">
        <v>3</v>
      </c>
      <c r="B3" s="273">
        <f>SUM(B6:B1048576)</f>
        <v>41</v>
      </c>
      <c r="C3" s="274">
        <f>SUM(C6:C1048576)</f>
        <v>0</v>
      </c>
      <c r="D3" s="274">
        <f>SUM(D6:D1048576)</f>
        <v>0</v>
      </c>
      <c r="E3" s="275">
        <f>SUM(E6:E1048576)</f>
        <v>0</v>
      </c>
      <c r="F3" s="272">
        <f>IF(SUM($B3:$E3)=0,"",B3/SUM($B3:$E3))</f>
        <v>1</v>
      </c>
      <c r="G3" s="270">
        <f t="shared" ref="G3:I3" si="0">IF(SUM($B3:$E3)=0,"",C3/SUM($B3:$E3))</f>
        <v>0</v>
      </c>
      <c r="H3" s="270">
        <f t="shared" si="0"/>
        <v>0</v>
      </c>
      <c r="I3" s="271">
        <f t="shared" si="0"/>
        <v>0</v>
      </c>
      <c r="J3" s="274">
        <f>SUM(J6:J1048576)</f>
        <v>22</v>
      </c>
      <c r="K3" s="274">
        <f>SUM(K6:K1048576)</f>
        <v>0</v>
      </c>
      <c r="L3" s="274">
        <f>SUM(L6:L1048576)</f>
        <v>0</v>
      </c>
      <c r="M3" s="275">
        <f>SUM(M6:M1048576)</f>
        <v>0</v>
      </c>
      <c r="N3" s="272">
        <f>IF(SUM($J3:$M3)=0,"",J3/SUM($J3:$M3))</f>
        <v>1</v>
      </c>
      <c r="O3" s="270">
        <f t="shared" ref="O3:Q3" si="1">IF(SUM($J3:$M3)=0,"",K3/SUM($J3:$M3))</f>
        <v>0</v>
      </c>
      <c r="P3" s="270">
        <f t="shared" si="1"/>
        <v>0</v>
      </c>
      <c r="Q3" s="271">
        <f t="shared" si="1"/>
        <v>0</v>
      </c>
    </row>
    <row r="4" spans="1:17" ht="14.4" customHeight="1" thickBot="1" x14ac:dyDescent="0.35">
      <c r="A4" s="268"/>
      <c r="B4" s="334" t="s">
        <v>212</v>
      </c>
      <c r="C4" s="335"/>
      <c r="D4" s="335"/>
      <c r="E4" s="336"/>
      <c r="F4" s="331" t="s">
        <v>217</v>
      </c>
      <c r="G4" s="332"/>
      <c r="H4" s="332"/>
      <c r="I4" s="333"/>
      <c r="J4" s="334" t="s">
        <v>218</v>
      </c>
      <c r="K4" s="335"/>
      <c r="L4" s="335"/>
      <c r="M4" s="336"/>
      <c r="N4" s="331" t="s">
        <v>219</v>
      </c>
      <c r="O4" s="332"/>
      <c r="P4" s="332"/>
      <c r="Q4" s="333"/>
    </row>
    <row r="5" spans="1:17" ht="14.4" customHeight="1" thickBot="1" x14ac:dyDescent="0.35">
      <c r="A5" s="419" t="s">
        <v>211</v>
      </c>
      <c r="B5" s="420" t="s">
        <v>213</v>
      </c>
      <c r="C5" s="420" t="s">
        <v>214</v>
      </c>
      <c r="D5" s="420" t="s">
        <v>215</v>
      </c>
      <c r="E5" s="421" t="s">
        <v>216</v>
      </c>
      <c r="F5" s="422" t="s">
        <v>213</v>
      </c>
      <c r="G5" s="423" t="s">
        <v>214</v>
      </c>
      <c r="H5" s="423" t="s">
        <v>215</v>
      </c>
      <c r="I5" s="424" t="s">
        <v>216</v>
      </c>
      <c r="J5" s="420" t="s">
        <v>213</v>
      </c>
      <c r="K5" s="420" t="s">
        <v>214</v>
      </c>
      <c r="L5" s="420" t="s">
        <v>215</v>
      </c>
      <c r="M5" s="421" t="s">
        <v>216</v>
      </c>
      <c r="N5" s="422" t="s">
        <v>213</v>
      </c>
      <c r="O5" s="423" t="s">
        <v>214</v>
      </c>
      <c r="P5" s="423" t="s">
        <v>215</v>
      </c>
      <c r="Q5" s="424" t="s">
        <v>216</v>
      </c>
    </row>
    <row r="6" spans="1:17" ht="14.4" customHeight="1" x14ac:dyDescent="0.3">
      <c r="A6" s="430" t="s">
        <v>3510</v>
      </c>
      <c r="B6" s="434"/>
      <c r="C6" s="405"/>
      <c r="D6" s="405"/>
      <c r="E6" s="406"/>
      <c r="F6" s="432"/>
      <c r="G6" s="426"/>
      <c r="H6" s="426"/>
      <c r="I6" s="436"/>
      <c r="J6" s="434"/>
      <c r="K6" s="405"/>
      <c r="L6" s="405"/>
      <c r="M6" s="406"/>
      <c r="N6" s="432"/>
      <c r="O6" s="426"/>
      <c r="P6" s="426"/>
      <c r="Q6" s="427"/>
    </row>
    <row r="7" spans="1:17" ht="14.4" customHeight="1" thickBot="1" x14ac:dyDescent="0.35">
      <c r="A7" s="431" t="s">
        <v>3511</v>
      </c>
      <c r="B7" s="435">
        <v>41</v>
      </c>
      <c r="C7" s="417"/>
      <c r="D7" s="417"/>
      <c r="E7" s="418"/>
      <c r="F7" s="433">
        <v>1</v>
      </c>
      <c r="G7" s="428">
        <v>0</v>
      </c>
      <c r="H7" s="428">
        <v>0</v>
      </c>
      <c r="I7" s="437">
        <v>0</v>
      </c>
      <c r="J7" s="435">
        <v>22</v>
      </c>
      <c r="K7" s="417"/>
      <c r="L7" s="417"/>
      <c r="M7" s="418"/>
      <c r="N7" s="433">
        <v>1</v>
      </c>
      <c r="O7" s="428">
        <v>0</v>
      </c>
      <c r="P7" s="428">
        <v>0</v>
      </c>
      <c r="Q7" s="429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18</vt:i4>
      </vt:variant>
      <vt:variant>
        <vt:lpstr>Pojmenované oblasti</vt:lpstr>
      </vt:variant>
      <vt:variant>
        <vt:i4>1</vt:i4>
      </vt:variant>
    </vt:vector>
  </HeadingPairs>
  <TitlesOfParts>
    <vt:vector size="1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2015-08-21T14:15:26Z</dcterms:modified>
</cp:coreProperties>
</file>