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L26" i="419" l="1"/>
  <c r="L25" i="419"/>
  <c r="E26" i="419"/>
  <c r="L28" i="419" l="1"/>
  <c r="L27" i="419"/>
  <c r="E25" i="419"/>
  <c r="C25" i="419"/>
  <c r="L20" i="419"/>
  <c r="K20" i="419"/>
  <c r="J20" i="419"/>
  <c r="I20" i="419"/>
  <c r="L19" i="419"/>
  <c r="K19" i="419"/>
  <c r="J19" i="419"/>
  <c r="I19" i="419"/>
  <c r="L17" i="419"/>
  <c r="K17" i="419"/>
  <c r="J17" i="419"/>
  <c r="I17" i="419"/>
  <c r="L16" i="419"/>
  <c r="K16" i="419"/>
  <c r="J16" i="419"/>
  <c r="I16" i="419"/>
  <c r="I18" i="419" s="1"/>
  <c r="L14" i="419"/>
  <c r="K14" i="419"/>
  <c r="J14" i="419"/>
  <c r="I14" i="419"/>
  <c r="L13" i="419"/>
  <c r="K13" i="419"/>
  <c r="J13" i="419"/>
  <c r="I13" i="419"/>
  <c r="L12" i="419"/>
  <c r="K12" i="419"/>
  <c r="J12" i="419"/>
  <c r="I12" i="419"/>
  <c r="L11" i="419"/>
  <c r="K11" i="419"/>
  <c r="J11" i="419"/>
  <c r="I11" i="419"/>
  <c r="AW3" i="418"/>
  <c r="AV3" i="418"/>
  <c r="AU3" i="418"/>
  <c r="AT3" i="418"/>
  <c r="AS3" i="418"/>
  <c r="AR3" i="418"/>
  <c r="AQ3" i="418"/>
  <c r="AP3" i="418"/>
  <c r="J18" i="419" l="1"/>
  <c r="K18" i="419"/>
  <c r="L18" i="419"/>
  <c r="B25" i="419"/>
  <c r="E27" i="419" l="1"/>
  <c r="B26" i="419"/>
  <c r="B27" i="419" s="1"/>
  <c r="E28" i="419"/>
  <c r="A8" i="414"/>
  <c r="A7" i="414"/>
  <c r="F3" i="344" l="1"/>
  <c r="D3" i="344"/>
  <c r="B3" i="344"/>
  <c r="I21" i="419" l="1"/>
  <c r="I22" i="419" s="1"/>
  <c r="H21" i="419"/>
  <c r="G21" i="419"/>
  <c r="G22" i="419" s="1"/>
  <c r="F21" i="419"/>
  <c r="E21" i="419"/>
  <c r="H20" i="419"/>
  <c r="G20" i="419"/>
  <c r="F20" i="419"/>
  <c r="E20" i="419"/>
  <c r="H19" i="419"/>
  <c r="G19" i="419"/>
  <c r="F19" i="419"/>
  <c r="E19" i="419"/>
  <c r="H17" i="419"/>
  <c r="G17" i="419"/>
  <c r="F17" i="419"/>
  <c r="E17" i="419"/>
  <c r="H16" i="419"/>
  <c r="G16" i="419"/>
  <c r="F16" i="419"/>
  <c r="E16" i="419"/>
  <c r="H14" i="419"/>
  <c r="G14" i="419"/>
  <c r="F14" i="419"/>
  <c r="E14" i="419"/>
  <c r="H13" i="419"/>
  <c r="G13" i="419"/>
  <c r="F13" i="419"/>
  <c r="E13" i="419"/>
  <c r="H12" i="419"/>
  <c r="G12" i="419"/>
  <c r="F12" i="419"/>
  <c r="E12" i="419"/>
  <c r="H11" i="419"/>
  <c r="G11" i="419"/>
  <c r="F11" i="419"/>
  <c r="E11" i="419"/>
  <c r="E18" i="419" l="1"/>
  <c r="E23" i="419"/>
  <c r="G18" i="419"/>
  <c r="F23" i="419"/>
  <c r="H23" i="419"/>
  <c r="G23" i="419"/>
  <c r="F18" i="419"/>
  <c r="H18" i="419"/>
  <c r="E22" i="419"/>
  <c r="F22" i="419"/>
  <c r="H22" i="419"/>
  <c r="I23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K6" i="419"/>
  <c r="L6" i="419"/>
  <c r="H6" i="419"/>
  <c r="F6" i="419"/>
  <c r="E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<sst xmlns="http://schemas.openxmlformats.org/spreadsheetml/2006/main" count="20416" uniqueCount="3570">
  <si>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</si>
  <si>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</si>
  <si>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</si>
  <si>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</si>
  <si>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</si>
  <si>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</si>
  <si>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</si>
  <si>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</si>
  <si>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</si>
  <si>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</si>
  <si>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</si>
  <si>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</si>
  <si>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</si>
  <si>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</si>
  <si>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</si>
  <si>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</si>
  <si>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</si>
  <si>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</si>
  <si>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</si>
  <si>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</si>
  <si>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</si>
  <si>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</si>
  <si>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</si>
  <si>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</si>
  <si>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</si>
  <si>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</si>
  <si>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</si>
  <si>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</si>
  <si>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</si>
  <si>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</si>
  <si>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</si>
  <si>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</si>
  <si>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</si>
  <si>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</si>
  <si>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</si>
  <si>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</si>
  <si>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</si>
  <si>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</si>
  <si>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</si>
  <si>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</si>
  <si>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</si>
  <si>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</si>
  <si>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</si>
  <si>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</si>
  <si>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</si>
  <si>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</si>
  <si>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</si>
  <si>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</si>
  <si>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</si>
  <si>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</si>
  <si>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</si>
  <si>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</si>
  <si>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</si>
  <si>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</si>
  <si>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</si>
  <si>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</si>
  <si>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</si>
  <si>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</si>
  <si>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</si>
  <si>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</si>
  <si>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</si>
  <si>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</si>
  <si>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</si>
  <si>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</si>
  <si>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</si>
  <si>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</si>
  <si>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</si>
  <si>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</si>
  <si>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</si>
  <si>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</si>
  <si>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</si>
  <si>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</si>
  <si>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</si>
  <si>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</si>
  <si>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</si>
  <si>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</si>
  <si>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</si>
  <si>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</si>
  <si>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</si>
  <si>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</si>
  <si>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</si>
  <si>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</si>
  <si>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</si>
  <si>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</si>
  <si>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</si>
  <si>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</si>
  <si>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</si>
  <si>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</si>
  <si>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</si>
  <si>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</si>
  <si>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</si>
  <si>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</si>
  <si>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</si>
  <si>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</si>
  <si>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</si>
  <si>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</si>
  <si>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</si>
  <si>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</si>
  <si>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</si>
  <si>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</si>
  <si>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</si>
  <si>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</si>
  <si>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</si>
  <si>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</si>
  <si>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</si>
  <si>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</si>
  <si>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</si>
  <si>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</si>
  <si>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</si>
  <si>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</si>
  <si>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</si>
  <si>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</si>
  <si>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</si>
  <si>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</si>
  <si>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</si>
  <si>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</si>
  <si>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</si>
  <si>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</si>
  <si>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</si>
  <si>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</si>
  <si>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</si>
  <si>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</si>
  <si>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</si>
  <si>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</si>
  <si>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</si>
  <si>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</si>
  <si>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</si>
  <si>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</si>
  <si>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</si>
  <si>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</si>
  <si>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</si>
  <si>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</si>
  <si>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</si>
  <si>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</si>
  <si>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</si>
  <si>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</si>
  <si>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</si>
  <si>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</si>
  <si>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</si>
  <si>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</si>
  <si>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</si>
  <si>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</si>
  <si>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</si>
  <si>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</si>
  <si>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</si>
  <si>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</si>
  <si>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</si>
  <si>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</si>
  <si>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</si>
  <si>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</si>
  <si>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</si>
  <si>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</si>
  <si>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</si>
  <si>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</si>
  <si>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</si>
  <si>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</si>
  <si>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</si>
  <si>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</si>
  <si>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</si>
  <si>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</si>
  <si>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</si>
  <si>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</si>
  <si>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</si>
  <si>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</si>
  <si>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</si>
  <si>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</si>
  <si>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</si>
  <si>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</si>
  <si>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</si>
  <si>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</si>
  <si>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</si>
  <si>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</si>
  <si>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</si>
  <si>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</si>
  <si>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</si>
  <si>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</si>
  <si>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</si>
  <si>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</si>
  <si>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</si>
  <si>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</si>
  <si>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</si>
  <si>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</si>
  <si>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</si>
  <si>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</si>
  <si>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</si>
  <si>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</si>
  <si>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</si>
  <si>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</si>
  <si>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</si>
  <si>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</si>
  <si>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</si>
  <si>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</si>
  <si>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</si>
  <si>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</si>
  <si>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</si>
  <si>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</si>
  <si>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</si>
  <si>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</si>
  <si>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</si>
  <si>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</si>
  <si>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</si>
  <si>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</si>
  <si>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</si>
  <si>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</si>
  <si>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</si>
  <si>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</si>
  <si>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</si>
  <si>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</si>
  <si>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</si>
  <si>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</si>
  <si>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</si>
  <si>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</si>
  <si>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</si>
  <si>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</si>
  <si>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</si>
  <si>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</si>
  <si>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</si>
  <si>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</si>
  <si>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</si>
  <si>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</si>
  <si>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</si>
  <si>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</si>
  <si>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</si>
  <si>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</si>
  <si>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</si>
  <si>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</si>
  <si>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</si>
  <si>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</si>
  <si>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</si>
  <si>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</si>
  <si>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</si>
  <si>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</si>
  <si>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</si>
  <si>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</si>
  <si>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</si>
  <si>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</si>
  <si>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</si>
  <si>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</si>
  <si>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</si>
  <si>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</si>
  <si>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</si>
  <si>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</si>
  <si>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</si>
  <si>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</si>
  <si>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</si>
  <si>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</si>
  <si>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</si>
  <si>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</si>
  <si>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</si>
  <si>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--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</si>
  <si>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</si>
  <si>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</si>
  <si>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</si>
  <si>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</si>
  <si>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</si>
  <si>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</si>
  <si>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</si>
  <si>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</si>
  <si>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</si>
  <si>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</si>
  <si>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</si>
  <si>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</si>
  <si>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</si>
  <si>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</si>
  <si>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</si>
  <si>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</si>
  <si>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</si>
  <si>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</si>
  <si>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</si>
  <si>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</si>
  <si>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</si>
  <si>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</si>
  <si>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</si>
  <si>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</si>
  <si>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</si>
  <si>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</si>
  <si>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</si>
  <si>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</si>
  <si>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</si>
  <si>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</si>
  <si>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</si>
  <si>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</si>
  <si>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</si>
  <si>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</si>
  <si>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</si>
  <si>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</si>
  <si>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</si>
  <si>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</si>
  <si>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</si>
  <si>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</si>
  <si>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</si>
  <si>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</si>
  <si>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</si>
  <si>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</si>
  <si>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</si>
  <si>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</si>
  <si>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</si>
  <si>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</si>
  <si>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</si>
  <si>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</si>
  <si>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</si>
  <si>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</si>
  <si>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</si>
  <si>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</si>
  <si>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</si>
  <si>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</si>
  <si>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</si>
  <si>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</si>
  <si>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</si>
  <si>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</si>
  <si>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</si>
  <si>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</si>
  <si>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</si>
  <si>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</si>
  <si>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</si>
  <si>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</si>
  <si>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</si>
  <si>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</si>
  <si>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</si>
  <si>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</si>
  <si>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</si>
  <si>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</si>
  <si>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</si>
  <si>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</si>
  <si>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</si>
  <si>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</si>
  <si>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</si>
  <si>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</si>
  <si>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</si>
  <si>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</si>
  <si>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</si>
  <si>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</si>
  <si>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</si>
  <si>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</si>
  <si>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</si>
  <si>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</si>
  <si>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</si>
  <si>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</si>
  <si>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</si>
  <si>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</si>
  <si>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</si>
  <si>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</si>
  <si>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</si>
  <si>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</si>
  <si>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</si>
  <si>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</si>
  <si>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</si>
  <si>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</si>
  <si>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</si>
  <si>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</si>
  <si>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</si>
  <si>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</si>
  <si>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</si>
  <si>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</si>
  <si>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</si>
  <si>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</si>
  <si>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</si>
  <si>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</si>
  <si>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</si>
  <si>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</si>
  <si>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</si>
  <si>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</si>
  <si>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</si>
  <si>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</si>
  <si>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</si>
  <si>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</si>
  <si>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</si>
  <si>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</si>
  <si>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</si>
  <si>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</si>
  <si>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</si>
  <si>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</si>
  <si>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</si>
  <si>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</si>
  <si>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</si>
  <si>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</si>
  <si>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</si>
  <si>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</si>
  <si>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</si>
  <si>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</si>
  <si>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</si>
  <si>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</si>
  <si>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</si>
  <si>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</si>
  <si>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</si>
  <si>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</si>
  <si>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</si>
  <si>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</si>
  <si>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</si>
  <si>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</si>
  <si>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</si>
  <si>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</si>
  <si>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</si>
  <si>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</si>
  <si>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</si>
  <si>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</si>
  <si>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</si>
  <si>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</si>
  <si>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</si>
  <si>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</si>
  <si>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</si>
  <si>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</si>
  <si>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</si>
  <si>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</si>
  <si>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</si>
  <si>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</si>
  <si>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</si>
  <si>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395997</t>
  </si>
  <si>
    <t>0</t>
  </si>
  <si>
    <t>DZ SOFTASEPT N BEZBARVÝ 250 ml</t>
  </si>
  <si>
    <t>900321</t>
  </si>
  <si>
    <t>KL PRIPRAVEK</t>
  </si>
  <si>
    <t>394712</t>
  </si>
  <si>
    <t>IR  AQUA STERILE OPLACH.1x1000 ml ECOTAINER</t>
  </si>
  <si>
    <t>IR OPLACH</t>
  </si>
  <si>
    <t>397412</t>
  </si>
  <si>
    <t>IR  0.9%SOD.CHLOR.FOR IRR. 6X1000 ML</t>
  </si>
  <si>
    <t>IR-Fres. 6X1000 ML 15%</t>
  </si>
  <si>
    <t>45</t>
  </si>
  <si>
    <t>4598</t>
  </si>
  <si>
    <t>131963</t>
  </si>
  <si>
    <t>31963</t>
  </si>
  <si>
    <t>CARBOTOX</t>
  </si>
  <si>
    <t>TBL 20 - BLISTR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</si>
  <si>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</si>
  <si>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</si>
  <si>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</si>
  <si>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</si>
  <si>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</si>
  <si>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</si>
  <si>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</si>
  <si>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</si>
  <si>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</si>
  <si>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</si>
  <si>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</si>
  <si>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</si>
  <si>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</si>
  <si>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</si>
  <si>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</si>
  <si>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</si>
  <si>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</si>
  <si>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</si>
  <si>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</si>
  <si>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</si>
  <si>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905098</t>
  </si>
  <si>
    <t>23989</t>
  </si>
  <si>
    <t>DZ OCTENISEPT 1 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</si>
  <si>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</si>
  <si>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</si>
  <si>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</si>
  <si>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</si>
  <si>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</si>
  <si>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</si>
  <si>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</si>
  <si>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</si>
  <si>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117011</t>
  </si>
  <si>
    <t>17011</t>
  </si>
  <si>
    <t>DICYNONE 250</t>
  </si>
  <si>
    <t>INJ SOL 4X2ML/250MG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</si>
  <si>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</si>
  <si>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</si>
  <si>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</si>
  <si>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</si>
  <si>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</si>
  <si>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</si>
  <si>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</si>
  <si>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</si>
  <si>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</si>
  <si>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</si>
  <si>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</si>
  <si>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</si>
  <si>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</si>
  <si>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</si>
  <si>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</si>
  <si>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</si>
  <si>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</si>
  <si>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</si>
  <si>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</si>
  <si>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</si>
  <si>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</si>
  <si>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</si>
  <si>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</si>
  <si>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</si>
  <si>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132082</t>
  </si>
  <si>
    <t>32082</t>
  </si>
  <si>
    <t>IBALGIN 400 (IBUPROFEN 400)</t>
  </si>
  <si>
    <t>TBL OBD 100X400MG</t>
  </si>
  <si>
    <t>844940</t>
  </si>
  <si>
    <t>KL ELIXÍR NA OPTIKU</t>
  </si>
  <si>
    <t>103761</t>
  </si>
  <si>
    <t>3761</t>
  </si>
  <si>
    <t>CHIROCAINE 5 MG/ML</t>
  </si>
  <si>
    <t>INJ CNC SOL 10X10ML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</si>
  <si>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</si>
  <si>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</si>
  <si>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</si>
  <si>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</si>
  <si>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</si>
  <si>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</si>
  <si>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</si>
  <si>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</si>
  <si>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</si>
  <si>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</si>
  <si>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124934</t>
  </si>
  <si>
    <t>ARTISS FROZEN</t>
  </si>
  <si>
    <t>GKU SOL 2ML (1X1ML+1ML)</t>
  </si>
  <si>
    <t>200863</t>
  </si>
  <si>
    <t>OPHTHALMO-SEPTONEX</t>
  </si>
  <si>
    <t>OPH GTT SOL 1X10ML PLAST</t>
  </si>
  <si>
    <t>930561</t>
  </si>
  <si>
    <t>DZ SKINSEPT F 500 ml</t>
  </si>
  <si>
    <t>UN 1219</t>
  </si>
  <si>
    <t>16326</t>
  </si>
  <si>
    <t>BRAUNOVIDON GÁZA S MASTÍ</t>
  </si>
  <si>
    <t>DRM LIG IPR 10X7.5X10CM</t>
  </si>
  <si>
    <t>16328</t>
  </si>
  <si>
    <t>DRM LIG IPR 10X20X10CM</t>
  </si>
  <si>
    <t>50113013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</si>
  <si>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</si>
  <si>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</si>
  <si>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</si>
  <si>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</si>
  <si>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</si>
  <si>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</si>
  <si>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</si>
  <si>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4766</t>
  </si>
  <si>
    <t>198876</t>
  </si>
  <si>
    <t>98876</t>
  </si>
  <si>
    <t>INF SOL 20X500ML</t>
  </si>
  <si>
    <t>48</t>
  </si>
  <si>
    <t>4841</t>
  </si>
  <si>
    <t>930043</t>
  </si>
  <si>
    <t>DZ TRIXO LIND 100 ml</t>
  </si>
  <si>
    <t>920056</t>
  </si>
  <si>
    <t>KL ETHANOLUM 70% 800 g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</si>
  <si>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</si>
  <si>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</si>
  <si>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</si>
  <si>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</si>
  <si>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</si>
  <si>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</si>
  <si>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</si>
  <si>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</si>
  <si>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</si>
  <si>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</si>
  <si>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</si>
  <si>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</si>
  <si>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4842</t>
  </si>
  <si>
    <t>100308</t>
  </si>
  <si>
    <t>HIRUDOID</t>
  </si>
  <si>
    <t>DRM CRM 1X40GM</t>
  </si>
  <si>
    <t>921331</t>
  </si>
  <si>
    <t>KL ETHANOLUM 70% 400G</t>
  </si>
  <si>
    <t>4843</t>
  </si>
  <si>
    <t>900441</t>
  </si>
  <si>
    <t>KL ETHER  LÉKOPISNÝ 1000 ml Fagron, Kulich</t>
  </si>
  <si>
    <t>jednotka 1 ks   UN 1155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</si>
  <si>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</si>
  <si>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</si>
  <si>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</si>
  <si>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</si>
  <si>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</si>
  <si>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</si>
  <si>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</si>
  <si>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</si>
  <si>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</si>
  <si>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</si>
  <si>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</si>
  <si>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166503</t>
  </si>
  <si>
    <t>66503</t>
  </si>
  <si>
    <t>SEPTONEX</t>
  </si>
  <si>
    <t>DRM SPR SOL 1X30ML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</si>
  <si>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</si>
  <si>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</si>
  <si>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</si>
  <si>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</si>
  <si>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</si>
  <si>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</si>
  <si>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</si>
  <si>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</si>
  <si>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</si>
  <si>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</si>
  <si>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900409</t>
  </si>
  <si>
    <t>MS BENZINUM ZASOBNI</t>
  </si>
  <si>
    <t>UN 3295</t>
  </si>
  <si>
    <t>900283</t>
  </si>
  <si>
    <t>MS KALII IODIDUM ZASOBNI</t>
  </si>
  <si>
    <t>202362</t>
  </si>
  <si>
    <t>IBALGIN 400</t>
  </si>
  <si>
    <t>POR TBL FLM 48X400MG</t>
  </si>
  <si>
    <t>50</t>
  </si>
  <si>
    <t>5011</t>
  </si>
  <si>
    <t>126329</t>
  </si>
  <si>
    <t>26329</t>
  </si>
  <si>
    <t>AERIUS</t>
  </si>
  <si>
    <t>POR TBL FLM 30X5MG</t>
  </si>
  <si>
    <t>194918</t>
  </si>
  <si>
    <t>94918</t>
  </si>
  <si>
    <t>AMBROBENE</t>
  </si>
  <si>
    <t>TBL 20X30MG</t>
  </si>
  <si>
    <t>130187</t>
  </si>
  <si>
    <t>30187</t>
  </si>
  <si>
    <t>MIDAZOLAM TORREX 5MG/ML</t>
  </si>
  <si>
    <t>INJ 10X1ML/5MG</t>
  </si>
  <si>
    <t>844148</t>
  </si>
  <si>
    <t>104694</t>
  </si>
  <si>
    <t>MUCOSOLVAN PRO DOSPĚLÉ</t>
  </si>
  <si>
    <t>POR SIR 1X100ML</t>
  </si>
  <si>
    <t>214526</t>
  </si>
  <si>
    <t>CONTROLOC 40 MG</t>
  </si>
  <si>
    <t>POR TBL ENT 100X40MG I</t>
  </si>
  <si>
    <t>23894</t>
  </si>
  <si>
    <t>SERTRALIN ACTAVIS 50 MG</t>
  </si>
  <si>
    <t>POR TBL FLM 30X50MG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</si>
  <si>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</si>
  <si>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</si>
  <si>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</si>
  <si>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</si>
  <si>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</si>
  <si>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</si>
  <si>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</si>
  <si>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</si>
  <si>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</si>
  <si>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</si>
  <si>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</si>
  <si>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</si>
  <si>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</si>
  <si>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</si>
  <si>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</si>
  <si>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</si>
  <si>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</si>
  <si>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</si>
  <si>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</si>
  <si>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</si>
  <si>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</si>
  <si>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</si>
  <si>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</si>
  <si>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100499</t>
  </si>
  <si>
    <t>499</t>
  </si>
  <si>
    <t>MAGNESIUM SULFURICUM BIOTIKA</t>
  </si>
  <si>
    <t>INJ 5X10ML 20%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</si>
  <si>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</si>
  <si>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</si>
  <si>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</si>
  <si>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</si>
  <si>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</si>
  <si>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</si>
  <si>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</si>
  <si>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</si>
  <si>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</si>
  <si>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</si>
  <si>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</si>
  <si>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</si>
  <si>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</si>
  <si>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</si>
  <si>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</si>
  <si>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</si>
  <si>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</si>
  <si>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</si>
  <si>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</si>
  <si>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</si>
  <si>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</si>
  <si>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</si>
  <si>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</si>
  <si>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</si>
  <si>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</si>
  <si>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</si>
  <si>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</si>
  <si>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</si>
  <si>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</si>
  <si>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</si>
  <si>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</si>
  <si>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</si>
  <si>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</si>
  <si>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</si>
  <si>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</si>
  <si>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</si>
  <si>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</si>
  <si>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</si>
  <si>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</si>
  <si>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</si>
  <si>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</si>
  <si>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</si>
  <si>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</si>
  <si>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</si>
  <si>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</si>
  <si>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</si>
  <si>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</si>
  <si>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</si>
  <si>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</si>
  <si>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</si>
  <si>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</si>
  <si>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</si>
  <si>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</si>
  <si>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</si>
  <si>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</si>
  <si>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</si>
  <si>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</si>
  <si>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</si>
  <si>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</si>
  <si>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</si>
  <si>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</si>
  <si>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</si>
  <si>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</si>
  <si>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</si>
  <si>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</si>
  <si>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</si>
  <si>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</si>
  <si>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</si>
  <si>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</si>
  <si>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</si>
  <si>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</si>
  <si>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</si>
  <si>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</si>
  <si>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</si>
  <si>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</si>
  <si>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</si>
  <si>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</si>
  <si>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</si>
  <si>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</si>
  <si>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</si>
  <si>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</si>
  <si>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</si>
  <si>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</si>
  <si>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</si>
  <si>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</si>
  <si>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</si>
  <si>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</si>
  <si>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</si>
  <si>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</si>
  <si>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</si>
  <si>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</si>
  <si>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</si>
  <si>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</si>
  <si>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</si>
  <si>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</si>
  <si>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</si>
  <si>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</si>
  <si>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</si>
  <si>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</si>
  <si>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</si>
  <si>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</si>
  <si>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</si>
  <si>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</si>
  <si>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</si>
  <si>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</si>
  <si>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</si>
  <si>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</si>
  <si>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</si>
  <si>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</si>
  <si>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</si>
  <si>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</si>
  <si>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</si>
  <si>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</si>
  <si>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</si>
  <si>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</si>
  <si>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</si>
  <si>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</si>
  <si>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</si>
  <si>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</si>
  <si>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</si>
  <si>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</si>
  <si>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</si>
  <si>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</si>
  <si>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</si>
  <si>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</si>
  <si>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</si>
  <si>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</si>
  <si>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</si>
  <si>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</si>
  <si>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</si>
  <si>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</si>
  <si>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</si>
  <si>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</si>
  <si>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</si>
  <si>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</si>
  <si>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</si>
  <si>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</si>
  <si>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</si>
  <si>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</si>
  <si>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156811</t>
  </si>
  <si>
    <t>56811</t>
  </si>
  <si>
    <t>FURORESE 250</t>
  </si>
  <si>
    <t>TBL 50X250MG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</si>
  <si>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</si>
  <si>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</si>
  <si>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</si>
  <si>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</si>
  <si>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</si>
  <si>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</si>
  <si>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</si>
  <si>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</si>
  <si>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158425</t>
  </si>
  <si>
    <t>58425</t>
  </si>
  <si>
    <t>DOLMINA 50</t>
  </si>
  <si>
    <t>TBL OBD 30X50MG</t>
  </si>
  <si>
    <t>166555</t>
  </si>
  <si>
    <t>66555</t>
  </si>
  <si>
    <t>MAGNOSOLV</t>
  </si>
  <si>
    <t>GRA 30X6.1GM(SACKY)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</si>
  <si>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</si>
  <si>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</si>
  <si>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</si>
  <si>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</si>
  <si>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</si>
  <si>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</si>
  <si>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</si>
  <si>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</si>
  <si>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</si>
  <si>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</si>
  <si>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</si>
  <si>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</si>
  <si>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</si>
  <si>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</si>
  <si>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</si>
  <si>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</si>
  <si>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</si>
  <si>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</si>
  <si>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</si>
  <si>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</si>
  <si>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</si>
  <si>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</si>
  <si>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</si>
  <si>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</si>
  <si>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192086</t>
  </si>
  <si>
    <t>92086</t>
  </si>
  <si>
    <t>ROWATINEX</t>
  </si>
  <si>
    <t>GTT 1X10ML</t>
  </si>
  <si>
    <t>192853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</si>
  <si>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</si>
  <si>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</si>
  <si>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</si>
  <si>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</si>
  <si>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</si>
  <si>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</si>
  <si>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</si>
  <si>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</si>
  <si>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</si>
  <si>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</si>
  <si>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</si>
  <si>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</si>
  <si>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</si>
  <si>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</si>
  <si>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</si>
  <si>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</si>
  <si>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</si>
  <si>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</si>
  <si>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</si>
  <si>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</si>
  <si>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</si>
  <si>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</si>
  <si>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</si>
  <si>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</si>
  <si>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</si>
  <si>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</si>
  <si>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</si>
  <si>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</si>
  <si>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</si>
  <si>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</si>
  <si>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</si>
  <si>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</si>
  <si>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</si>
  <si>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</si>
  <si>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</si>
  <si>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</si>
  <si>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</si>
  <si>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</si>
  <si>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</si>
  <si>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</si>
  <si>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</si>
  <si>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841572</t>
  </si>
  <si>
    <t>MENALIND Ubrousky 50ks náhradní náplň</t>
  </si>
  <si>
    <t>842125</t>
  </si>
  <si>
    <t>DZ SOFTASEPT N BAREVNÝ 250 ml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</si>
  <si>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</si>
  <si>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</si>
  <si>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</si>
  <si>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</si>
  <si>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</si>
  <si>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</si>
  <si>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</si>
  <si>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</si>
  <si>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</si>
  <si>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</si>
  <si>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</si>
  <si>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</si>
  <si>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</si>
  <si>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</si>
  <si>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</si>
  <si>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</si>
  <si>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</si>
  <si>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</si>
  <si>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</si>
  <si>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847974</t>
  </si>
  <si>
    <t>125525</t>
  </si>
  <si>
    <t>APO-IBUPROFEN 400 MG</t>
  </si>
  <si>
    <t>POR TBL FLM 30X400MG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</si>
  <si>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</si>
  <si>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</si>
  <si>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</si>
  <si>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</si>
  <si>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</si>
  <si>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</si>
  <si>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</si>
  <si>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</si>
  <si>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GODASAL 100</t>
  </si>
  <si>
    <t>POR TBL NOB 50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</si>
  <si>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</si>
  <si>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</si>
  <si>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</si>
  <si>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</si>
  <si>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</si>
  <si>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</si>
  <si>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</si>
  <si>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</si>
  <si>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</si>
  <si>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</si>
  <si>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</si>
  <si>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</si>
  <si>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</si>
  <si>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</si>
  <si>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</si>
  <si>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</si>
  <si>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</si>
  <si>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</si>
  <si>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</si>
  <si>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</si>
  <si>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850602</t>
  </si>
  <si>
    <t>Sonogel na ultrazvuk 500ml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</si>
  <si>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</si>
  <si>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</si>
  <si>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</si>
  <si>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</si>
  <si>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</si>
  <si>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</si>
  <si>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</si>
  <si>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</si>
  <si>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</si>
  <si>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</si>
  <si>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</si>
  <si>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</si>
  <si>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</si>
  <si>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</si>
  <si>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</si>
  <si>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</si>
  <si>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</si>
  <si>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</si>
  <si>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</si>
  <si>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</si>
  <si>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</si>
  <si>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</si>
  <si>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</si>
  <si>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</si>
  <si>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</si>
  <si>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</si>
  <si>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</si>
  <si>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</si>
  <si>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</si>
  <si>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</si>
  <si>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</si>
  <si>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</si>
  <si>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</si>
  <si>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118305</t>
  </si>
  <si>
    <t>18305</t>
  </si>
  <si>
    <t>RINGERFUNDIN B.BRAUN</t>
  </si>
  <si>
    <t>INF SOL10X1000ML PE</t>
  </si>
  <si>
    <t>118390</t>
  </si>
  <si>
    <t>18390</t>
  </si>
  <si>
    <t>POR TBL RET 120X30MG</t>
  </si>
  <si>
    <t>125969</t>
  </si>
  <si>
    <t>25969</t>
  </si>
  <si>
    <t>PROCORALAN 5 MG</t>
  </si>
  <si>
    <t>POR TBL FLM 56X5MG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</si>
  <si>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</si>
  <si>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</si>
  <si>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</si>
  <si>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</si>
  <si>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</si>
  <si>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</si>
  <si>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</si>
  <si>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</si>
  <si>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</si>
  <si>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</si>
  <si>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</si>
  <si>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</si>
  <si>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</si>
  <si>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</si>
  <si>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</si>
  <si>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</si>
  <si>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</si>
  <si>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</si>
  <si>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</si>
  <si>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</si>
  <si>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</si>
  <si>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</si>
  <si>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</si>
  <si>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</si>
  <si>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</si>
  <si>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</si>
  <si>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</si>
  <si>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</si>
  <si>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</si>
  <si>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</si>
  <si>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</si>
  <si>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</si>
  <si>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</si>
  <si>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500269</t>
  </si>
  <si>
    <t>KL UNG.LENIENS, 200G</t>
  </si>
  <si>
    <t>841541</t>
  </si>
  <si>
    <t>MENALIND Mycí emulze 500ml</t>
  </si>
  <si>
    <t>848625</t>
  </si>
  <si>
    <t>138841</t>
  </si>
  <si>
    <t>DORETA 37,5 MG/325 MG</t>
  </si>
  <si>
    <t>POR TBL FLM 30</t>
  </si>
  <si>
    <t>102684</t>
  </si>
  <si>
    <t>2684</t>
  </si>
  <si>
    <t>GEL 1X20GM</t>
  </si>
  <si>
    <t>194852</t>
  </si>
  <si>
    <t>94852</t>
  </si>
  <si>
    <t>SOLUVIT N PRO INFUS.</t>
  </si>
  <si>
    <t>INJ SIC 10</t>
  </si>
  <si>
    <t>841566</t>
  </si>
  <si>
    <t>KL ETHANOL.C.BENZINO 150G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</si>
  <si>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</si>
  <si>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</si>
  <si>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</si>
  <si>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</si>
  <si>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</si>
  <si>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</si>
  <si>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</si>
  <si>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</si>
  <si>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</si>
  <si>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</si>
  <si>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</si>
  <si>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</si>
  <si>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100641</t>
  </si>
  <si>
    <t>641</t>
  </si>
  <si>
    <t>VITAMIN B12 LECIVA 300RG</t>
  </si>
  <si>
    <t>INJ 5X1ML/300RG</t>
  </si>
  <si>
    <t>102957</t>
  </si>
  <si>
    <t>2957</t>
  </si>
  <si>
    <t>PRESID 5 MG</t>
  </si>
  <si>
    <t>TBL RET 30X5MG</t>
  </si>
  <si>
    <t>114958</t>
  </si>
  <si>
    <t>14958</t>
  </si>
  <si>
    <t>RIVOTRIL 2 MG</t>
  </si>
  <si>
    <t>TBL 30X2MG</t>
  </si>
  <si>
    <t>168447</t>
  </si>
  <si>
    <t>TRAJENTA 5 MG</t>
  </si>
  <si>
    <t>176205</t>
  </si>
  <si>
    <t>180825</t>
  </si>
  <si>
    <t>HYDROCORTISON 10MG</t>
  </si>
  <si>
    <t>16321</t>
  </si>
  <si>
    <t>DRM UNG 1X250GM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</si>
  <si>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</si>
  <si>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</si>
  <si>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</si>
  <si>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</si>
  <si>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</si>
  <si>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</si>
  <si>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</si>
  <si>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</si>
  <si>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</si>
  <si>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</si>
  <si>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</si>
  <si>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</si>
  <si>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</si>
  <si>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</si>
  <si>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</si>
  <si>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</si>
  <si>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58880</t>
  </si>
  <si>
    <t>DOLMINA 100 SR</t>
  </si>
  <si>
    <t>POR TBL PRO 20X100MG</t>
  </si>
  <si>
    <t>140275</t>
  </si>
  <si>
    <t>40275</t>
  </si>
  <si>
    <t>BACLOFEN</t>
  </si>
  <si>
    <t>TBL 50X25MG</t>
  </si>
  <si>
    <t>147515</t>
  </si>
  <si>
    <t>47515</t>
  </si>
  <si>
    <t>CALCICHEW D3</t>
  </si>
  <si>
    <t>CTB 60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</si>
  <si>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</si>
  <si>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</si>
  <si>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</si>
  <si>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</si>
  <si>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</si>
  <si>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</si>
  <si>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395019</t>
  </si>
  <si>
    <t>KL CHLADIVE MAZANI 450 g FAGRON</t>
  </si>
  <si>
    <t>DPH 15%</t>
  </si>
  <si>
    <t>847477</t>
  </si>
  <si>
    <t>151436</t>
  </si>
  <si>
    <t>FERRLECIT</t>
  </si>
  <si>
    <t>INJ SOL 6X5ML/62.5MG</t>
  </si>
  <si>
    <t>921284</t>
  </si>
  <si>
    <t>KL ETHER 180G</t>
  </si>
  <si>
    <t>846094</t>
  </si>
  <si>
    <t>129023</t>
  </si>
  <si>
    <t>PROPOFOL-LIPURO 1% (10MG/ML) 5X20ML</t>
  </si>
  <si>
    <t xml:space="preserve">INJ+INF EML 5X20ML/200MG </t>
  </si>
  <si>
    <t>101845</t>
  </si>
  <si>
    <t>1845</t>
  </si>
  <si>
    <t>TISERCIN</t>
  </si>
  <si>
    <t>INJ 10X1ML/25MG</t>
  </si>
  <si>
    <t>850305</t>
  </si>
  <si>
    <t>Biopron9 tob.120</t>
  </si>
  <si>
    <t>849180</t>
  </si>
  <si>
    <t>155941</t>
  </si>
  <si>
    <t>HERPESIN</t>
  </si>
  <si>
    <t>CRM 1X5GM 5%</t>
  </si>
  <si>
    <t>114821</t>
  </si>
  <si>
    <t>14821</t>
  </si>
  <si>
    <t>CONDROSULF 800</t>
  </si>
  <si>
    <t>TBL OBD 30X800MG</t>
  </si>
  <si>
    <t>168903</t>
  </si>
  <si>
    <t>XARELTO 20 MG</t>
  </si>
  <si>
    <t>POR TBL FLM 28X20MG</t>
  </si>
  <si>
    <t>128290</t>
  </si>
  <si>
    <t>28290</t>
  </si>
  <si>
    <t>APIDRA 100 JEDNOTEK/ML</t>
  </si>
  <si>
    <t>SDR INJ SOL 5X3ML</t>
  </si>
  <si>
    <t>840230</t>
  </si>
  <si>
    <t>KL NOSNI MAST S HG,15G</t>
  </si>
  <si>
    <t>500117</t>
  </si>
  <si>
    <t>Sportovka C chladivá</t>
  </si>
  <si>
    <t>180g/200ml</t>
  </si>
  <si>
    <t>397057</t>
  </si>
  <si>
    <t>Suppositoria Glyc.Sanova Classic 2g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</si>
  <si>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</si>
  <si>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</si>
  <si>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</si>
  <si>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</si>
  <si>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</si>
  <si>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</si>
  <si>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</si>
  <si>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</si>
  <si>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202924</t>
  </si>
  <si>
    <t>POR TBL FLM 10X250MG</t>
  </si>
  <si>
    <t>23987</t>
  </si>
  <si>
    <t>DZ OCTENISEPT drm. sol. 250 ml</t>
  </si>
  <si>
    <t>DRM SOL 1X250ML</t>
  </si>
  <si>
    <t>190973</t>
  </si>
  <si>
    <t>TRIPLIXAM 10 MG/2,5 MG/10 MG</t>
  </si>
  <si>
    <t>989656</t>
  </si>
  <si>
    <t>Calcium pantothenicum mast Generica 100g</t>
  </si>
  <si>
    <t>179326</t>
  </si>
  <si>
    <t>DORETA 75 MG/650 MG</t>
  </si>
  <si>
    <t>POR TBL FLM 20</t>
  </si>
  <si>
    <t>150660</t>
  </si>
  <si>
    <t>CEREBROLYSIN</t>
  </si>
  <si>
    <t>INJ SOL 5X10ML</t>
  </si>
  <si>
    <t>136083</t>
  </si>
  <si>
    <t>AMPICILLIN AND SULBACTAM IBI 1 G + 500 MG PRÁŠEK P</t>
  </si>
  <si>
    <t>INJ PLV SOL 10X1G+500MG/LAH</t>
  </si>
  <si>
    <t>201384</t>
  </si>
  <si>
    <t>ALDACTONE-AMPULE</t>
  </si>
  <si>
    <t>INJ 10X10ML/200MG</t>
  </si>
  <si>
    <t>199963</t>
  </si>
  <si>
    <t>MEGACE 160 MG</t>
  </si>
  <si>
    <t>POR TBL NOB 30X160MG</t>
  </si>
  <si>
    <t>157141</t>
  </si>
  <si>
    <t>ZULBEX 20 MG</t>
  </si>
  <si>
    <t>POR TBL ENT 56X20MG</t>
  </si>
  <si>
    <t>157139</t>
  </si>
  <si>
    <t>POR TBL ENT 28X20MG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</si>
  <si>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</si>
  <si>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</si>
  <si>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</si>
  <si>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</si>
  <si>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</si>
  <si>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</si>
  <si>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</si>
  <si>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990695</t>
  </si>
  <si>
    <t>Indulona Měsíčková 85ml</t>
  </si>
  <si>
    <t>990718</t>
  </si>
  <si>
    <t>Indulona Olivová 85ml</t>
  </si>
  <si>
    <t>203954</t>
  </si>
  <si>
    <t>BISEPTOL 480</t>
  </si>
  <si>
    <t>POR TBL NOB 28X480MG</t>
  </si>
  <si>
    <t>215474</t>
  </si>
  <si>
    <t>EBRANTIL I.V.50</t>
  </si>
  <si>
    <t>INJ SOL 5X10ML/50MG</t>
  </si>
  <si>
    <t>501542</t>
  </si>
  <si>
    <t>KL CPS NITROFURANTOIN 100MG</t>
  </si>
  <si>
    <t>50 CPS</t>
  </si>
  <si>
    <t>115318</t>
  </si>
  <si>
    <t>HELICID 20 ZENTIVA</t>
  </si>
  <si>
    <t>POR CPS ETD 90X20MG</t>
  </si>
  <si>
    <t>990927</t>
  </si>
  <si>
    <t>Klysma salinické 135ml</t>
  </si>
  <si>
    <t>138847</t>
  </si>
  <si>
    <t>POR TBL FLM 9X10</t>
  </si>
  <si>
    <t>132522</t>
  </si>
  <si>
    <t>EGILOK 25 MG</t>
  </si>
  <si>
    <t>TBL 60X25MG</t>
  </si>
  <si>
    <t>203171</t>
  </si>
  <si>
    <t>GOPTEN 2 MG</t>
  </si>
  <si>
    <t>POR CPS DUR 28X2MG</t>
  </si>
  <si>
    <t>59571</t>
  </si>
  <si>
    <t>FERRO-FOLGAMMA</t>
  </si>
  <si>
    <t>POR CPS MOL 100</t>
  </si>
  <si>
    <t>56695</t>
  </si>
  <si>
    <t>MCP HEXAL 10</t>
  </si>
  <si>
    <t>POR TBL NOB 50X10MG</t>
  </si>
  <si>
    <t>216199</t>
  </si>
  <si>
    <t>KLACID 500</t>
  </si>
  <si>
    <t>POR TBL FLM 14X500MG</t>
  </si>
  <si>
    <t>167508</t>
  </si>
  <si>
    <t>DUOPLAVIN 75 MG/100 MG</t>
  </si>
  <si>
    <t>149178</t>
  </si>
  <si>
    <t>NIMVASTID 1,5 MG</t>
  </si>
  <si>
    <t>POR TBL DIS 28X1X1.5MG</t>
  </si>
  <si>
    <t>215606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</si>
  <si>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</si>
  <si>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</si>
  <si>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</si>
  <si>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</si>
  <si>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</si>
  <si>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</si>
  <si>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</si>
  <si>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</si>
  <si>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</si>
  <si>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</si>
  <si>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</si>
  <si>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</si>
  <si>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</si>
  <si>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</si>
  <si>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</si>
  <si>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</si>
  <si>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</si>
  <si>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</si>
  <si>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</si>
  <si>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</si>
  <si>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</si>
  <si>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</si>
  <si>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</si>
  <si>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</si>
  <si>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</si>
  <si>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</si>
  <si>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</si>
  <si>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</si>
  <si>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</si>
  <si>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POR TBL NOB 30X10MG</t>
  </si>
  <si>
    <t>117122</t>
  </si>
  <si>
    <t>17122</t>
  </si>
  <si>
    <t>LANZUL</t>
  </si>
  <si>
    <t>CPS 56X30MG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</si>
  <si>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</si>
  <si>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</si>
  <si>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</si>
  <si>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</si>
  <si>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</si>
  <si>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</si>
  <si>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</si>
  <si>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</si>
  <si>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</si>
  <si>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</si>
  <si>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</si>
  <si>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149123</t>
  </si>
  <si>
    <t>49123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</si>
  <si>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</si>
  <si>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</si>
  <si>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</si>
  <si>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</si>
  <si>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</si>
  <si>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</si>
  <si>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</si>
  <si>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</si>
  <si>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</si>
  <si>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</si>
  <si>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</si>
  <si>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</si>
  <si>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157396</t>
  </si>
  <si>
    <t>57396</t>
  </si>
  <si>
    <t>TBL EFF 20X600MG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</si>
  <si>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</si>
  <si>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</si>
  <si>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</si>
  <si>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</si>
  <si>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</si>
  <si>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</si>
  <si>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</si>
  <si>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</si>
  <si>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166029</t>
  </si>
  <si>
    <t>66029</t>
  </si>
  <si>
    <t>ZODAC</t>
  </si>
  <si>
    <t>TBL OBD 10X10MG</t>
  </si>
  <si>
    <t>166030</t>
  </si>
  <si>
    <t>66030</t>
  </si>
  <si>
    <t>TBL OBD 30X10MG</t>
  </si>
  <si>
    <t>184399</t>
  </si>
  <si>
    <t>84399</t>
  </si>
  <si>
    <t>NEURONTIN 300MG</t>
  </si>
  <si>
    <t>CPS 50X300MG</t>
  </si>
  <si>
    <t>190957</t>
  </si>
  <si>
    <t>90957</t>
  </si>
  <si>
    <t>XANAX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</si>
  <si>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</si>
  <si>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</si>
  <si>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</si>
  <si>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</si>
  <si>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</si>
  <si>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</si>
  <si>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</si>
  <si>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</si>
  <si>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</si>
  <si>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</si>
  <si>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</si>
  <si>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</si>
  <si>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846338</t>
  </si>
  <si>
    <t>122685</t>
  </si>
  <si>
    <t>PRESTARIUM NEO COMBI 5mg/1,25mg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</si>
  <si>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</si>
  <si>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</si>
  <si>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</si>
  <si>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</si>
  <si>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</si>
  <si>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</si>
  <si>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</si>
  <si>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</si>
  <si>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</si>
  <si>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</si>
  <si>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</si>
  <si>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</si>
  <si>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</si>
  <si>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</si>
  <si>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</si>
  <si>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142546</t>
  </si>
  <si>
    <t>42546</t>
  </si>
  <si>
    <t>LACTULOSE AL SIRUP</t>
  </si>
  <si>
    <t>POR SIR 1X200ML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</si>
  <si>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</si>
  <si>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</si>
  <si>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</si>
  <si>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</si>
  <si>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</si>
  <si>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</si>
  <si>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</si>
  <si>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</si>
  <si>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</si>
  <si>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</si>
  <si>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</si>
  <si>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</si>
  <si>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</si>
  <si>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</si>
  <si>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</si>
  <si>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</si>
  <si>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</si>
  <si>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</si>
  <si>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849187</t>
  </si>
  <si>
    <t>111902</t>
  </si>
  <si>
    <t>NITRESAN 20 MG</t>
  </si>
  <si>
    <t>POR TBL NOB 30X20MG</t>
  </si>
  <si>
    <t>132058</t>
  </si>
  <si>
    <t>32058</t>
  </si>
  <si>
    <t>INJ SOL 10X0.3ML</t>
  </si>
  <si>
    <t>845219</t>
  </si>
  <si>
    <t>101233</t>
  </si>
  <si>
    <t>PRESTARIUM NEO FORTE</t>
  </si>
  <si>
    <t>POR TBL FLM 90X10MG</t>
  </si>
  <si>
    <t>109710</t>
  </si>
  <si>
    <t>9710</t>
  </si>
  <si>
    <t>INJ SIC 1X125MG+2ML</t>
  </si>
  <si>
    <t>117431</t>
  </si>
  <si>
    <t>17431</t>
  </si>
  <si>
    <t>CITALEC 20 ZENTIVA</t>
  </si>
  <si>
    <t>POR TBL FLM30X20MG</t>
  </si>
  <si>
    <t>849660</t>
  </si>
  <si>
    <t>111904</t>
  </si>
  <si>
    <t>POR TBL NOB 100X20MG</t>
  </si>
  <si>
    <t>147466</t>
  </si>
  <si>
    <t>EUTHYROX 137 MIKROGRAMŮ</t>
  </si>
  <si>
    <t>POR TBL NOB 100X137RG II</t>
  </si>
  <si>
    <t>846979</t>
  </si>
  <si>
    <t>124133</t>
  </si>
  <si>
    <t>PRESTANCE 10 MG/10 MG</t>
  </si>
  <si>
    <t>POR TBL NOB 90</t>
  </si>
  <si>
    <t>844378</t>
  </si>
  <si>
    <t>114067</t>
  </si>
  <si>
    <t>LOZAP 50 ZENTIVA</t>
  </si>
  <si>
    <t>POR TBLFLM 90X50MG</t>
  </si>
  <si>
    <t>849578</t>
  </si>
  <si>
    <t>149480</t>
  </si>
  <si>
    <t>ZYLLT 75 MG</t>
  </si>
  <si>
    <t>POR TBL FLM 28X75MG</t>
  </si>
  <si>
    <t>158701</t>
  </si>
  <si>
    <t>58701</t>
  </si>
  <si>
    <t>TAMOXIFEN EBEWE 10MG</t>
  </si>
  <si>
    <t>TBL 100X10MG</t>
  </si>
  <si>
    <t>119593</t>
  </si>
  <si>
    <t>19593</t>
  </si>
  <si>
    <t>TORVACARD 20</t>
  </si>
  <si>
    <t>POR TBL FLM 90X20MG</t>
  </si>
  <si>
    <t>203097</t>
  </si>
  <si>
    <t>AMOKSIKLAV 1 G</t>
  </si>
  <si>
    <t>POR TBL FLM 21X1GM</t>
  </si>
  <si>
    <t>213480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</si>
  <si>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</si>
  <si>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</si>
  <si>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</si>
  <si>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</si>
  <si>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</si>
  <si>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</si>
  <si>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</si>
  <si>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</si>
  <si>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213484</t>
  </si>
  <si>
    <t>INJ SOL 10X1ML</t>
  </si>
  <si>
    <t>213490</t>
  </si>
  <si>
    <t>214525</t>
  </si>
  <si>
    <t>990810</t>
  </si>
  <si>
    <t>195939</t>
  </si>
  <si>
    <t>SERTRALIN APOTEX 50 MG POTAHOVANÉ TABLETY</t>
  </si>
  <si>
    <t>214435</t>
  </si>
  <si>
    <t>CONTROLOC 20 MG</t>
  </si>
  <si>
    <t>POR TBL ENT 100X20MG</t>
  </si>
  <si>
    <t>50113006</t>
  </si>
  <si>
    <t>841761</t>
  </si>
  <si>
    <t>PreOp 4x200ml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</si>
  <si>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</si>
  <si>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</si>
  <si>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</si>
  <si>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</si>
  <si>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</si>
  <si>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</si>
  <si>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</si>
  <si>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133220</t>
  </si>
  <si>
    <t>33220</t>
  </si>
  <si>
    <t>PROTIFAR</t>
  </si>
  <si>
    <t>POR PLV SOL 1X225GM</t>
  </si>
  <si>
    <t>33833</t>
  </si>
  <si>
    <t>DIASIP S PŘÍCHUTÍ CAPPUCCINO</t>
  </si>
  <si>
    <t>POR SOL 4X200ML</t>
  </si>
  <si>
    <t>207116</t>
  </si>
  <si>
    <t>OFLOXIN INF</t>
  </si>
  <si>
    <t>INF SOL 10X100ML</t>
  </si>
  <si>
    <t>12191</t>
  </si>
  <si>
    <t>MEGAMOX 1 G</t>
  </si>
  <si>
    <t>POR TBL FLM 14</t>
  </si>
  <si>
    <t>96414</t>
  </si>
  <si>
    <t>GENTAMICIN LEK 80 MG/2 ML</t>
  </si>
  <si>
    <t>INJ SOL 10X2ML/80MG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</si>
  <si>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</si>
  <si>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</si>
  <si>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</si>
  <si>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</si>
  <si>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</si>
  <si>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</si>
  <si>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</si>
  <si>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</si>
  <si>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</si>
  <si>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</si>
  <si>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</si>
  <si>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</si>
  <si>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</si>
  <si>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</si>
  <si>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</si>
  <si>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</si>
  <si>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</si>
  <si>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</si>
  <si>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</si>
  <si>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</si>
  <si>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</si>
  <si>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</si>
  <si>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</si>
  <si>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</si>
  <si>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</si>
  <si>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</si>
  <si>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</si>
  <si>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72973</t>
  </si>
  <si>
    <t>AMOKSIKLAV 600 MG</t>
  </si>
  <si>
    <t>INJ PLV SOL 5X600MG</t>
  </si>
  <si>
    <t>196413</t>
  </si>
  <si>
    <t>96413</t>
  </si>
  <si>
    <t>GENTAMICIN 40MG LEK</t>
  </si>
  <si>
    <t>INJ 10X2ML/40MG</t>
  </si>
  <si>
    <t>846019</t>
  </si>
  <si>
    <t>107744</t>
  </si>
  <si>
    <t>MACMIROR COMPLEX</t>
  </si>
  <si>
    <t>VAG UNG 1X30GM+APL</t>
  </si>
  <si>
    <t>112737</t>
  </si>
  <si>
    <t>12737</t>
  </si>
  <si>
    <t>DOXYHEXAL 200 TABS</t>
  </si>
  <si>
    <t>TBL 10X200MG</t>
  </si>
  <si>
    <t>175022</t>
  </si>
  <si>
    <t>75022</t>
  </si>
  <si>
    <t>COTRIMOXAZOL AL FORTE</t>
  </si>
  <si>
    <t>TBL 10X960MG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</si>
  <si>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</si>
  <si>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</si>
  <si>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</si>
  <si>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</si>
  <si>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</si>
  <si>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</si>
  <si>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</si>
  <si>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</si>
  <si>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</si>
  <si>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</si>
  <si>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</si>
  <si>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</si>
  <si>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</si>
  <si>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</si>
  <si>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</si>
  <si>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</si>
  <si>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</si>
  <si>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</si>
  <si>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</si>
  <si>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201977</t>
  </si>
  <si>
    <t>PENICILIN G 5,0 DRASELNÁ SO. BIOTIKA</t>
  </si>
  <si>
    <t>INJ PLV SOL 10X5MU</t>
  </si>
  <si>
    <t>201967</t>
  </si>
  <si>
    <t>VULMIZOLIN 1,0</t>
  </si>
  <si>
    <t>INJ PLV SOL 10X1GM</t>
  </si>
  <si>
    <t>201961</t>
  </si>
  <si>
    <t>AMPICILIN 1,0 BIOTIKA</t>
  </si>
  <si>
    <t>INJ PLV SOL 10X1000MG</t>
  </si>
  <si>
    <t>115658</t>
  </si>
  <si>
    <t>15658</t>
  </si>
  <si>
    <t>CIPLOX 500</t>
  </si>
  <si>
    <t>TBL OBD 10X500MG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</si>
  <si>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</si>
  <si>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</si>
  <si>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</si>
  <si>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</si>
  <si>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</si>
  <si>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</si>
  <si>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</si>
  <si>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183817</t>
  </si>
  <si>
    <t>ARCHIFAR 1 G</t>
  </si>
  <si>
    <t>50113014</t>
  </si>
  <si>
    <t>166036</t>
  </si>
  <si>
    <t>66036</t>
  </si>
  <si>
    <t>MYCOMAX 100</t>
  </si>
  <si>
    <t>CPS 28X100MG</t>
  </si>
  <si>
    <t>116896</t>
  </si>
  <si>
    <t>16896</t>
  </si>
  <si>
    <t>IMAZOL PLUS</t>
  </si>
  <si>
    <t>DRM CRM 1X30GM</t>
  </si>
  <si>
    <t>116895</t>
  </si>
  <si>
    <t>16895</t>
  </si>
  <si>
    <t>IMAZOL KRÉMPASTA</t>
  </si>
  <si>
    <t>DRM PST 1X30GM</t>
  </si>
  <si>
    <t>50113002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</si>
  <si>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</si>
  <si>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</si>
  <si>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</si>
  <si>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</si>
  <si>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</si>
  <si>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</si>
  <si>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</si>
  <si>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</si>
  <si>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152194</t>
  </si>
  <si>
    <t>NUTRIFLEX OMEGA SPECIAL</t>
  </si>
  <si>
    <t>INF EML 5X1250ML</t>
  </si>
  <si>
    <t>5021</t>
  </si>
  <si>
    <t>930065</t>
  </si>
  <si>
    <t>DZ PRONTOSAN ROZTOK 350ml</t>
  </si>
  <si>
    <t>840572</t>
  </si>
  <si>
    <t>Sonografický gel Vita 520ml</t>
  </si>
  <si>
    <t>920235</t>
  </si>
  <si>
    <t>15880</t>
  </si>
  <si>
    <t>DZ BRAUNOL 500 ML</t>
  </si>
  <si>
    <t>5031</t>
  </si>
  <si>
    <t>47249</t>
  </si>
  <si>
    <t>INF SOL 10X250ML-PE</t>
  </si>
  <si>
    <t>51383</t>
  </si>
  <si>
    <t>INF SOL 10X500MLPELAH</t>
  </si>
  <si>
    <t>100498</t>
  </si>
  <si>
    <t>498</t>
  </si>
  <si>
    <t>INJ 5X10ML 10%</t>
  </si>
  <si>
    <t>100889</t>
  </si>
  <si>
    <t>889</t>
  </si>
  <si>
    <t>PITYOL</t>
  </si>
  <si>
    <t>145273</t>
  </si>
  <si>
    <t>45273</t>
  </si>
  <si>
    <t>ENAP 5MG</t>
  </si>
  <si>
    <t>154150</t>
  </si>
  <si>
    <t>54150</t>
  </si>
  <si>
    <t>156992</t>
  </si>
  <si>
    <t>56992</t>
  </si>
  <si>
    <t>CODEIN SLOVAKOFARMA 15MG</t>
  </si>
  <si>
    <t>TBL 10X15MG-BLISTR</t>
  </si>
  <si>
    <t>159941</t>
  </si>
  <si>
    <t>59941</t>
  </si>
  <si>
    <t>SMECTA</t>
  </si>
  <si>
    <t>PLV POR 1X30SACKU</t>
  </si>
  <si>
    <t>184090</t>
  </si>
  <si>
    <t>84090</t>
  </si>
  <si>
    <t>DEXAMED</t>
  </si>
  <si>
    <t>INJ 10X2ML/8MG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</si>
  <si>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</si>
  <si>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</si>
  <si>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</si>
  <si>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</si>
  <si>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</si>
  <si>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</si>
  <si>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</si>
  <si>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</si>
  <si>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</si>
  <si>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</si>
  <si>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INJ 50X2ML/10MG</t>
  </si>
  <si>
    <t>194804</t>
  </si>
  <si>
    <t>94804</t>
  </si>
  <si>
    <t>MODURETIC</t>
  </si>
  <si>
    <t>POR TBL NOB 30</t>
  </si>
  <si>
    <t>841535</t>
  </si>
  <si>
    <t>MENALIND Kožní ochranný krém 200 ml</t>
  </si>
  <si>
    <t>844831</t>
  </si>
  <si>
    <t>DIGOXIN ORION INJ.-MIMOŘÁDNÝ DOVOZ!!</t>
  </si>
  <si>
    <t>INJ SOL 25X1ML/0.25MG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</si>
  <si>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</si>
  <si>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</si>
  <si>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</si>
  <si>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</si>
  <si>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</si>
  <si>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</si>
  <si>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</si>
  <si>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848209</t>
  </si>
  <si>
    <t>115402</t>
  </si>
  <si>
    <t>CLEXANE</t>
  </si>
  <si>
    <t>INJ SOL 10X0.6ML/6KU</t>
  </si>
  <si>
    <t>849712</t>
  </si>
  <si>
    <t>125053</t>
  </si>
  <si>
    <t>APO-AMLO 10</t>
  </si>
  <si>
    <t>POR TBL NOB 100X10MG</t>
  </si>
  <si>
    <t>905097</t>
  </si>
  <si>
    <t>158767</t>
  </si>
  <si>
    <t>DZ OCTENISEPT 250 ml</t>
  </si>
  <si>
    <t>sprej</t>
  </si>
  <si>
    <t>987464</t>
  </si>
  <si>
    <t>Menalind Professional čistící pěna 400ml</t>
  </si>
  <si>
    <t>51384</t>
  </si>
  <si>
    <t>INF SOL 10X1000MLPLAH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</si>
  <si>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</si>
  <si>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</si>
  <si>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</si>
  <si>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</si>
  <si>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</si>
  <si>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</si>
  <si>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</si>
  <si>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</si>
  <si>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848560</t>
  </si>
  <si>
    <t>125752</t>
  </si>
  <si>
    <t>ESSENTIALE FORTE N</t>
  </si>
  <si>
    <t>POR CPS DUR 50</t>
  </si>
  <si>
    <t>849276</t>
  </si>
  <si>
    <t>155875</t>
  </si>
  <si>
    <t>TRENTAL</t>
  </si>
  <si>
    <t>INF SOL 5X5ML/100MG</t>
  </si>
  <si>
    <t>104071</t>
  </si>
  <si>
    <t>4071</t>
  </si>
  <si>
    <t>DITHIADEN</t>
  </si>
  <si>
    <t>INJ 10X2ML</t>
  </si>
  <si>
    <t>165633</t>
  </si>
  <si>
    <t>165751</t>
  </si>
  <si>
    <t>GELASPAN 4% EBI20x500 ml</t>
  </si>
  <si>
    <t>INF SOL20X500ML VAK</t>
  </si>
  <si>
    <t>920170</t>
  </si>
  <si>
    <t>DZ TRIXO 500 ML</t>
  </si>
  <si>
    <t>100409</t>
  </si>
  <si>
    <t>409</t>
  </si>
  <si>
    <t>CALCIUM CHLORATUM BIOTIKA</t>
  </si>
  <si>
    <t>100874</t>
  </si>
  <si>
    <t>874</t>
  </si>
  <si>
    <t>OPHTHALMO-AZULEN</t>
  </si>
  <si>
    <t>UNG OPH 1X5GM</t>
  </si>
  <si>
    <t>118175</t>
  </si>
  <si>
    <t>18175</t>
  </si>
  <si>
    <t>PROPOFOL 1% MCT/LCT FRESENIUS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</si>
  <si>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</si>
  <si>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</si>
  <si>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</si>
  <si>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</si>
  <si>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</si>
  <si>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</si>
  <si>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</si>
  <si>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</si>
  <si>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</si>
  <si>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</si>
  <si>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</si>
  <si>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</si>
  <si>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187822</t>
  </si>
  <si>
    <t>87822</t>
  </si>
  <si>
    <t>ARDUAN</t>
  </si>
  <si>
    <t>INJ SIC 25X4MG+2ML</t>
  </si>
  <si>
    <t>194916</t>
  </si>
  <si>
    <t>94916</t>
  </si>
  <si>
    <t>INJ 5X2ML/15MG</t>
  </si>
  <si>
    <t>847940</t>
  </si>
  <si>
    <t>155338</t>
  </si>
  <si>
    <t>SIMDAX 2,5 MG/ML</t>
  </si>
  <si>
    <t>INF CNC SOL 1X5ML</t>
  </si>
  <si>
    <t>902087</t>
  </si>
  <si>
    <t>IR  CITRALYSAT K2 5000 ml</t>
  </si>
  <si>
    <t>dialys.rozt.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</si>
  <si>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</si>
  <si>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</si>
  <si>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</si>
  <si>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</si>
  <si>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</si>
  <si>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</si>
  <si>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</si>
  <si>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</si>
  <si>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</si>
  <si>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</si>
  <si>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</si>
  <si>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</si>
  <si>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</si>
  <si>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</si>
  <si>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</si>
  <si>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</si>
  <si>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</si>
  <si>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</si>
  <si>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</si>
  <si>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</si>
  <si>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</si>
  <si>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</si>
  <si>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</si>
  <si>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</si>
  <si>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790011</t>
  </si>
  <si>
    <t>Emspoma M 500g/chladivá</t>
  </si>
  <si>
    <t>799062</t>
  </si>
  <si>
    <t>MENALIND Ošetřující olej 500ml</t>
  </si>
  <si>
    <t>169755</t>
  </si>
  <si>
    <t>69755</t>
  </si>
  <si>
    <t>ARDEANUTRISOL G 40</t>
  </si>
  <si>
    <t>843217</t>
  </si>
  <si>
    <t>CATAPRES 0,15MG INJ-MIMOŘÁDNÝ DOVOZ!!</t>
  </si>
  <si>
    <t>INJ 5X1ML/0.15MG</t>
  </si>
  <si>
    <t>149952</t>
  </si>
  <si>
    <t>49952</t>
  </si>
  <si>
    <t>DERMOVATE</t>
  </si>
  <si>
    <t>UNG 1X25GM 0.05%</t>
  </si>
  <si>
    <t>188900</t>
  </si>
  <si>
    <t>88900</t>
  </si>
  <si>
    <t>STOPTUSSIN</t>
  </si>
  <si>
    <t>POR GTT SOL 1X25ML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</si>
  <si>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</si>
  <si>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</si>
  <si>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</si>
  <si>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</si>
  <si>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</si>
  <si>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</si>
  <si>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na ruce Aloe vera regener.100ml</t>
  </si>
  <si>
    <t>169595</t>
  </si>
  <si>
    <t>69595</t>
  </si>
  <si>
    <t>ARDEAELYTOSOL L-ARGININCHL.21%</t>
  </si>
  <si>
    <t>102132</t>
  </si>
  <si>
    <t>2132</t>
  </si>
  <si>
    <t>CARDILAN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</si>
  <si>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</si>
  <si>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</si>
  <si>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</si>
  <si>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</si>
  <si>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</si>
  <si>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</si>
  <si>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</si>
  <si>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</si>
  <si>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</si>
  <si>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</si>
  <si>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</si>
  <si>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</si>
  <si>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</si>
  <si>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</si>
  <si>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</si>
  <si>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</si>
  <si>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</si>
  <si>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</si>
  <si>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842266</t>
  </si>
  <si>
    <t>Ubrousky detske vlhčené</t>
  </si>
  <si>
    <t>844242</t>
  </si>
  <si>
    <t>105937</t>
  </si>
  <si>
    <t>TETRASPAN 6%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</si>
  <si>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</si>
  <si>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</si>
  <si>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</si>
  <si>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</si>
  <si>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</si>
  <si>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</si>
  <si>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</si>
  <si>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</si>
  <si>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</si>
  <si>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790012</t>
  </si>
  <si>
    <t>Emspoma O 500g/hřejivá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</si>
  <si>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</si>
  <si>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</si>
  <si>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</si>
  <si>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</si>
  <si>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</si>
  <si>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</si>
  <si>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</si>
  <si>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</si>
  <si>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</si>
  <si>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</si>
  <si>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</si>
  <si>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395211</t>
  </si>
  <si>
    <t>Aqua Touch Jelly 25x11ml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</si>
  <si>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</si>
  <si>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</si>
  <si>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</si>
  <si>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</si>
  <si>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</si>
  <si>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</si>
  <si>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</si>
  <si>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</si>
  <si>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</si>
  <si>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</si>
  <si>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</si>
  <si>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</si>
  <si>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</si>
  <si>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</si>
  <si>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</si>
  <si>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</si>
  <si>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</si>
  <si>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</si>
  <si>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</si>
  <si>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114989</t>
  </si>
  <si>
    <t>14989</t>
  </si>
  <si>
    <t>RIVOTRIL</t>
  </si>
  <si>
    <t>INJ 5X1ML/1MG+SOLV.</t>
  </si>
  <si>
    <t>112895</t>
  </si>
  <si>
    <t>12895</t>
  </si>
  <si>
    <t>AULIN</t>
  </si>
  <si>
    <t>POR GRA SOL30SÁČKŮ</t>
  </si>
  <si>
    <t>850027</t>
  </si>
  <si>
    <t>125122</t>
  </si>
  <si>
    <t>APO-DICLO SR 100</t>
  </si>
  <si>
    <t>POR TBL RET 100X100MG</t>
  </si>
  <si>
    <t>137493</t>
  </si>
  <si>
    <t>ESMOCARD HCL ORPHA 2500 MG/10 ML KONCENTRÁT PRO PŘ</t>
  </si>
  <si>
    <t>INF CNC SOL 1X2500MG/10ML</t>
  </si>
  <si>
    <t>176954</t>
  </si>
  <si>
    <t>ALGIFEN NEO</t>
  </si>
  <si>
    <t>POR GTT SOL 1X50ML</t>
  </si>
  <si>
    <t>500745</t>
  </si>
  <si>
    <t>Isolda hojivý krém heřmánek a vitamin A</t>
  </si>
  <si>
    <t>395712</t>
  </si>
  <si>
    <t>HBF Calcium panthotenát mast 30g</t>
  </si>
  <si>
    <t>83538</t>
  </si>
  <si>
    <t>NITRO POHL</t>
  </si>
  <si>
    <t>INF SOL 1X50ML/50MG</t>
  </si>
  <si>
    <t>198054</t>
  </si>
  <si>
    <t>POR TBL FLM 20X10MG</t>
  </si>
  <si>
    <t>989970</t>
  </si>
  <si>
    <t>168651</t>
  </si>
  <si>
    <t>DEXDOR</t>
  </si>
  <si>
    <t>INF CNC SOL 25X2ML</t>
  </si>
  <si>
    <t>901176</t>
  </si>
  <si>
    <t>IR AC.BORICI AQ.OPHTAL.50 ML</t>
  </si>
  <si>
    <t>IR OČNI VODA 50 ml</t>
  </si>
  <si>
    <t>988837</t>
  </si>
  <si>
    <t>Calcium pantothenicum krém Generica  30g</t>
  </si>
  <si>
    <t>203092</t>
  </si>
  <si>
    <t>LIDOCAIN EGIS 10 %</t>
  </si>
  <si>
    <t>DRM SPR SOL 1X38GM</t>
  </si>
  <si>
    <t>990241</t>
  </si>
  <si>
    <t>3M Cavilon Ochranný bariérový krém tuba 28g</t>
  </si>
  <si>
    <t>501570</t>
  </si>
  <si>
    <t>Tiapridex 12x2ml/100mg inj.- Mimořádný dovoz!!</t>
  </si>
  <si>
    <t>991430</t>
  </si>
  <si>
    <t>Vasopresin inj.25x1ml- MIMOŘÁDNÝ DOVOZ!!</t>
  </si>
  <si>
    <t>105496</t>
  </si>
  <si>
    <t>5496</t>
  </si>
  <si>
    <t>TBL OBD 60X10MG</t>
  </si>
  <si>
    <t>142547</t>
  </si>
  <si>
    <t>42547</t>
  </si>
  <si>
    <t>POR SIR 1X500ML</t>
  </si>
  <si>
    <t>194113</t>
  </si>
  <si>
    <t>94113</t>
  </si>
  <si>
    <t>TBL 100X3MG</t>
  </si>
  <si>
    <t>185325</t>
  </si>
  <si>
    <t>85325</t>
  </si>
  <si>
    <t>DORMICUM</t>
  </si>
  <si>
    <t>INJ SOL 5X3ML/15MG</t>
  </si>
  <si>
    <t>130652</t>
  </si>
  <si>
    <t>30652</t>
  </si>
  <si>
    <t>REASEC</t>
  </si>
  <si>
    <t>TBL 20X2.5MG</t>
  </si>
  <si>
    <t>130779</t>
  </si>
  <si>
    <t>30779</t>
  </si>
  <si>
    <t>SUFENTANIL TORREX 5 MCG/ML</t>
  </si>
  <si>
    <t>INJ SOL 5X10ML/50RG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</si>
  <si>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</si>
  <si>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</si>
  <si>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</si>
  <si>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</si>
  <si>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</si>
  <si>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</si>
  <si>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</si>
  <si>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</si>
  <si>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187425</t>
  </si>
  <si>
    <t>LETROX 50</t>
  </si>
  <si>
    <t>POR TBL NOB 100X50RG II</t>
  </si>
  <si>
    <t>187607</t>
  </si>
  <si>
    <t>ONDANSETRON B. BRAUN 2 MG/ML</t>
  </si>
  <si>
    <t>INJ SOL 20X4ML/8MG LDPE</t>
  </si>
  <si>
    <t>149483</t>
  </si>
  <si>
    <t>POR TBL FLM 56X75MG</t>
  </si>
  <si>
    <t>187427</t>
  </si>
  <si>
    <t>LETROX 100</t>
  </si>
  <si>
    <t>POR TBL NOB 100X100RG II</t>
  </si>
  <si>
    <t>203820</t>
  </si>
  <si>
    <t xml:space="preserve">FULLHALE 25 MIKROGRAMŮ/125 MIKROGRAMŮ/DÁVKA SUS K </t>
  </si>
  <si>
    <t>INH SUS PSS 1 (120DÁV)</t>
  </si>
  <si>
    <t>846016</t>
  </si>
  <si>
    <t>Nutrison Advanced Protison 500ml</t>
  </si>
  <si>
    <t>1X500ML</t>
  </si>
  <si>
    <t>990658</t>
  </si>
  <si>
    <t xml:space="preserve">Nutricomp Glutamine Plus MB 500ml 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</si>
  <si>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</si>
  <si>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</si>
  <si>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</si>
  <si>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</si>
  <si>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</si>
  <si>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</si>
  <si>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</si>
  <si>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</si>
  <si>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</si>
  <si>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</si>
  <si>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</si>
  <si>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</si>
  <si>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</si>
  <si>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</si>
  <si>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</si>
  <si>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</si>
  <si>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33859</t>
  </si>
  <si>
    <t>NUTRIDRINK JUICE STYLE S PŘÍCHUTÍ JABLEČNOU</t>
  </si>
  <si>
    <t>33858</t>
  </si>
  <si>
    <t>NUTRIDRINK JUICE STYLE S PŘÍCHUTÍ JAHODOVOU</t>
  </si>
  <si>
    <t>102427</t>
  </si>
  <si>
    <t>2427</t>
  </si>
  <si>
    <t>ENTIZOL</t>
  </si>
  <si>
    <t>TBL 20X250MG</t>
  </si>
  <si>
    <t>120605</t>
  </si>
  <si>
    <t>20605</t>
  </si>
  <si>
    <t>COLOMYCIN INJEKCE 1000000 IU</t>
  </si>
  <si>
    <t>INJ PLV SOL 10X1MU</t>
  </si>
  <si>
    <t>194453</t>
  </si>
  <si>
    <t>94453</t>
  </si>
  <si>
    <t>CIPRINOL 250</t>
  </si>
  <si>
    <t>TBL OBD 10X250MG</t>
  </si>
  <si>
    <t>847476</t>
  </si>
  <si>
    <t>112782</t>
  </si>
  <si>
    <t xml:space="preserve">GENTAMICIN B.BRAUN 3 MG/ML INFUZNÍ ROZTOK </t>
  </si>
  <si>
    <t>INF SOL 20X80ML</t>
  </si>
  <si>
    <t>111706</t>
  </si>
  <si>
    <t>11706</t>
  </si>
  <si>
    <t>INJ 10X5ML</t>
  </si>
  <si>
    <t>202911</t>
  </si>
  <si>
    <t>DILIZOLEN 2 MG/ML</t>
  </si>
  <si>
    <t>INF SOL 10X300ML/600MG</t>
  </si>
  <si>
    <t>137499</t>
  </si>
  <si>
    <t>KLACID I.V.</t>
  </si>
  <si>
    <t>INF PLV SOL 1X500MG</t>
  </si>
  <si>
    <t>199803</t>
  </si>
  <si>
    <t>DURACEF 500 MG</t>
  </si>
  <si>
    <t>POR CPS DUR 12X500MG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</si>
  <si>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</si>
  <si>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</si>
  <si>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</si>
  <si>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</si>
  <si>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</si>
  <si>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</si>
  <si>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</si>
  <si>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</si>
  <si>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166269</t>
  </si>
  <si>
    <t>VANCOMYCIN MYLAN 1000 MG</t>
  </si>
  <si>
    <t>INF PLV SOL 1X1GM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</si>
  <si>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</si>
  <si>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</si>
  <si>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</si>
  <si>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</si>
  <si>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</si>
  <si>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</si>
  <si>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</si>
  <si>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50113008</t>
  </si>
  <si>
    <t>0062464</t>
  </si>
  <si>
    <t>Haemocomplettan P 1000mg</t>
  </si>
  <si>
    <t>0138455</t>
  </si>
  <si>
    <t>ALBUNORM 20%</t>
  </si>
  <si>
    <t>IVN INF SOL 1X100ML</t>
  </si>
  <si>
    <t>6480</t>
  </si>
  <si>
    <t>Ocplex 20ml 500 I.U. Phoenix</t>
  </si>
  <si>
    <t>0129056</t>
  </si>
  <si>
    <t>ATENATIV 500 I.U. Phoenix</t>
  </si>
  <si>
    <t>158628</t>
  </si>
  <si>
    <t>58628</t>
  </si>
  <si>
    <t>NUTRAMIN VLI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</si>
  <si>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</si>
  <si>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</si>
  <si>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</si>
  <si>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</si>
  <si>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</si>
  <si>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</si>
  <si>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</si>
  <si>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</si>
  <si>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</si>
  <si>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5062</t>
  </si>
  <si>
    <t>102486</t>
  </si>
  <si>
    <t>2486</t>
  </si>
  <si>
    <t>KALIUM CHLORATUM LECIVA 7.5%</t>
  </si>
  <si>
    <t>INJ 5X10ML 7.5%</t>
  </si>
  <si>
    <t>111671</t>
  </si>
  <si>
    <t>11671</t>
  </si>
  <si>
    <t>PLASMALYTE ROZTOK</t>
  </si>
  <si>
    <t>118304</t>
  </si>
  <si>
    <t>18304</t>
  </si>
  <si>
    <t>INF SOL 10X500ML PE</t>
  </si>
  <si>
    <t>847713</t>
  </si>
  <si>
    <t>125526</t>
  </si>
  <si>
    <t>POR TBL FLM 100X400MG</t>
  </si>
  <si>
    <t>900240</t>
  </si>
  <si>
    <t>DZ TRIXO LIND 500ML</t>
  </si>
  <si>
    <t>109210</t>
  </si>
  <si>
    <t>9210</t>
  </si>
  <si>
    <t>LEKOPTIN</t>
  </si>
  <si>
    <t>INJ 50X2ML/5MG</t>
  </si>
  <si>
    <t>395851</t>
  </si>
  <si>
    <t>OptiLube Active lubrikační gel</t>
  </si>
  <si>
    <t>stříkačka 11ml</t>
  </si>
  <si>
    <t>100392</t>
  </si>
  <si>
    <t>392</t>
  </si>
  <si>
    <t>ATROPIN BIOTIKA 0.5MG</t>
  </si>
  <si>
    <t>900814</t>
  </si>
  <si>
    <t>KL SOL.FORMAL.K FIXACI TKANI,1000G</t>
  </si>
  <si>
    <t>192730</t>
  </si>
  <si>
    <t>92730</t>
  </si>
  <si>
    <t>INJ 50X5ML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</si>
  <si>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</si>
  <si>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</si>
  <si>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</si>
  <si>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</si>
  <si>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</si>
  <si>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</si>
  <si>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</si>
  <si>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187814</t>
  </si>
  <si>
    <t>87814</t>
  </si>
  <si>
    <t>CALYPSOL</t>
  </si>
  <si>
    <t>INJ 5X10ML/500MG</t>
  </si>
  <si>
    <t>395850</t>
  </si>
  <si>
    <t>OptiLube lubrikační gel</t>
  </si>
  <si>
    <t>tuba 113g</t>
  </si>
  <si>
    <t>187721</t>
  </si>
  <si>
    <t>87721</t>
  </si>
  <si>
    <t>RAPIFEN</t>
  </si>
  <si>
    <t>INJ 5X2ML</t>
  </si>
  <si>
    <t>847482</t>
  </si>
  <si>
    <t>Sofnolime - absorpční vápno</t>
  </si>
  <si>
    <t>158233</t>
  </si>
  <si>
    <t>58233</t>
  </si>
  <si>
    <t>IR  SOL.THOMAS</t>
  </si>
  <si>
    <t>INF CNC SOL 1X50ML</t>
  </si>
  <si>
    <t>107678</t>
  </si>
  <si>
    <t>INF CNC SOL 20X20ML</t>
  </si>
  <si>
    <t>161371</t>
  </si>
  <si>
    <t>SUXAMETHONIUM CHLORID VUAB 100 MG</t>
  </si>
  <si>
    <t>134824</t>
  </si>
  <si>
    <t>ISOLYTE BP - PLAST. LÁHEV</t>
  </si>
  <si>
    <t xml:space="preserve">INF SOL 10X1000ML KP </t>
  </si>
  <si>
    <t>109711</t>
  </si>
  <si>
    <t>9711</t>
  </si>
  <si>
    <t>INJ SIC 1X500MG+8ML</t>
  </si>
  <si>
    <t>160319</t>
  </si>
  <si>
    <t>SEVOFLURANE BAXTER 100 %</t>
  </si>
  <si>
    <t>INH LIQ VAP 1X250ML</t>
  </si>
  <si>
    <t>54</t>
  </si>
  <si>
    <t>5498</t>
  </si>
  <si>
    <t>500979</t>
  </si>
  <si>
    <t>KL MS HYDROG.PEROX. 3% 500g</t>
  </si>
  <si>
    <t>56</t>
  </si>
  <si>
    <t>5693</t>
  </si>
  <si>
    <t>900503</t>
  </si>
  <si>
    <t>KL AQUA PURIF. 1000G</t>
  </si>
  <si>
    <t>930759</t>
  </si>
  <si>
    <t>MS BENZINUM  900 ml  FA , KU</t>
  </si>
  <si>
    <t>DPH 21%</t>
  </si>
  <si>
    <t>930224</t>
  </si>
  <si>
    <t>KL BENZINUM 900ml/ 600g</t>
  </si>
  <si>
    <t>920294</t>
  </si>
  <si>
    <t>KL SOL.FORMALDEHYDI 3% 1 KG</t>
  </si>
  <si>
    <t>59</t>
  </si>
  <si>
    <t>5931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</si>
  <si>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</si>
  <si>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</si>
  <si>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</si>
  <si>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</si>
  <si>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</si>
  <si>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</si>
  <si>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</si>
  <si>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</si>
  <si>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</si>
  <si>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</si>
  <si>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</si>
  <si>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</si>
  <si>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</si>
  <si>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</si>
  <si>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</si>
  <si>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POR TBL NOB 30X100MG</t>
  </si>
  <si>
    <t>100843</t>
  </si>
  <si>
    <t>843</t>
  </si>
  <si>
    <t>DERMAZULEN</t>
  </si>
  <si>
    <t>100876</t>
  </si>
  <si>
    <t>876</t>
  </si>
  <si>
    <t>102420</t>
  </si>
  <si>
    <t>2420</t>
  </si>
  <si>
    <t>PANCREOLAN FORTE</t>
  </si>
  <si>
    <t>TBL ENT 30X220MG</t>
  </si>
  <si>
    <t>104343</t>
  </si>
  <si>
    <t>4343</t>
  </si>
  <si>
    <t>PARALEN</t>
  </si>
  <si>
    <t>SUP 5X500MG</t>
  </si>
  <si>
    <t>111696</t>
  </si>
  <si>
    <t>11696</t>
  </si>
  <si>
    <t>PLASMALYTE ROZTOK S GLUKOZOU 5%</t>
  </si>
  <si>
    <t>125365</t>
  </si>
  <si>
    <t>115317</t>
  </si>
  <si>
    <t>POR CPS ETD 28X20MG</t>
  </si>
  <si>
    <t>132225</t>
  </si>
  <si>
    <t>32225</t>
  </si>
  <si>
    <t>TBL RET 28X25MG</t>
  </si>
  <si>
    <t>147476</t>
  </si>
  <si>
    <t>47476</t>
  </si>
  <si>
    <t>LORADUR</t>
  </si>
  <si>
    <t>158746</t>
  </si>
  <si>
    <t>58746</t>
  </si>
  <si>
    <t>KARDEGIC 0.5 G</t>
  </si>
  <si>
    <t>INJ PSO LQF 6+SOL</t>
  </si>
  <si>
    <t>164881</t>
  </si>
  <si>
    <t>64881</t>
  </si>
  <si>
    <t>BEROTEC N 100 MCG</t>
  </si>
  <si>
    <t>INH SOL PSS200 DAV</t>
  </si>
  <si>
    <t>169654</t>
  </si>
  <si>
    <t>KAPIDIN 20 MG</t>
  </si>
  <si>
    <t>POR TBL FLM 30X20MG</t>
  </si>
  <si>
    <t>184292</t>
  </si>
  <si>
    <t>CONCOR COMBI 10 MG/5 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</si>
  <si>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</si>
  <si>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</si>
  <si>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</si>
  <si>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</si>
  <si>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</si>
  <si>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</si>
  <si>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</si>
  <si>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</si>
  <si>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188217</t>
  </si>
  <si>
    <t>88217</t>
  </si>
  <si>
    <t>TBL 30X1.5MG</t>
  </si>
  <si>
    <t>840220</t>
  </si>
  <si>
    <t>Lactobacillus acidophil.cps.75 bez laktózy</t>
  </si>
  <si>
    <t>845008</t>
  </si>
  <si>
    <t>107806</t>
  </si>
  <si>
    <t>AESCIN-TEVA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</si>
  <si>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</si>
  <si>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</si>
  <si>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</si>
  <si>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</si>
  <si>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</si>
  <si>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</si>
  <si>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</si>
  <si>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</si>
  <si>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</si>
  <si>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</si>
  <si>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</si>
  <si>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</si>
  <si>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849713</t>
  </si>
  <si>
    <t>125046</t>
  </si>
  <si>
    <t>988179</t>
  </si>
  <si>
    <t>SUPP.GLYCERINI SANOVA Glycerín.čípky Extra 3g 10ks</t>
  </si>
  <si>
    <t>988466</t>
  </si>
  <si>
    <t>NO-SPA</t>
  </si>
  <si>
    <t>POR TBL NOB 24X40MG</t>
  </si>
  <si>
    <t>100513</t>
  </si>
  <si>
    <t>513</t>
  </si>
  <si>
    <t>NATRIUM CHLORATUM BIOTIKA 10%</t>
  </si>
  <si>
    <t>102429</t>
  </si>
  <si>
    <t>2429</t>
  </si>
  <si>
    <t>TBL OBD 50X25MG</t>
  </si>
  <si>
    <t>111063</t>
  </si>
  <si>
    <t>11063</t>
  </si>
  <si>
    <t>IBALGIN 600 (IBUPROFEN 600)</t>
  </si>
  <si>
    <t>TBL OBD 30X600MG</t>
  </si>
  <si>
    <t>125362</t>
  </si>
  <si>
    <t>25362</t>
  </si>
  <si>
    <t>HELICID 10 ZENTIVA</t>
  </si>
  <si>
    <t>POR CPS ETD 28X10MG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</si>
  <si>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</si>
  <si>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</si>
  <si>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</si>
  <si>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</si>
  <si>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</si>
  <si>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</si>
  <si>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</si>
  <si>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</si>
  <si>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172564</t>
  </si>
  <si>
    <t>72564</t>
  </si>
  <si>
    <t>SEROPRAM</t>
  </si>
  <si>
    <t>INF 5X0.5ML/20MG</t>
  </si>
  <si>
    <t>193724</t>
  </si>
  <si>
    <t>93724</t>
  </si>
  <si>
    <t>INDOMETACIN 100 BERLIN-CHEMIE</t>
  </si>
  <si>
    <t>SUP 10X100MG</t>
  </si>
  <si>
    <t>194919</t>
  </si>
  <si>
    <t>94919</t>
  </si>
  <si>
    <t>SOL 1X40ML</t>
  </si>
  <si>
    <t>394130</t>
  </si>
  <si>
    <t>B-komplex Zentiva 30drg</t>
  </si>
  <si>
    <t>848802</t>
  </si>
  <si>
    <t>163138</t>
  </si>
  <si>
    <t>FLAVOBION</t>
  </si>
  <si>
    <t>POR TBL FLM 50X70MG</t>
  </si>
  <si>
    <t>47706</t>
  </si>
  <si>
    <t>GLUKÓZA 20 BRAUN</t>
  </si>
  <si>
    <t>142595</t>
  </si>
  <si>
    <t>42595</t>
  </si>
  <si>
    <t>VITALIPID N ADULT</t>
  </si>
  <si>
    <t>INF CNC SOL 10X10ML</t>
  </si>
  <si>
    <t>100407</t>
  </si>
  <si>
    <t>407</t>
  </si>
  <si>
    <t>CALCIUM BIOTIKA</t>
  </si>
  <si>
    <t>INJ 10X10ML/1GM</t>
  </si>
  <si>
    <t>100512</t>
  </si>
  <si>
    <t>512</t>
  </si>
  <si>
    <t>INJ 10X5ML 10%</t>
  </si>
  <si>
    <t>101127</t>
  </si>
  <si>
    <t>1127</t>
  </si>
  <si>
    <t>INJ 10X2ML/20MG</t>
  </si>
  <si>
    <t>114926</t>
  </si>
  <si>
    <t>14926</t>
  </si>
  <si>
    <t>INHIBACE 2.5 MG</t>
  </si>
  <si>
    <t>POR TBL FLM28X2.5MG</t>
  </si>
  <si>
    <t>149024</t>
  </si>
  <si>
    <t>164999</t>
  </si>
  <si>
    <t>IMURAN 50 MG</t>
  </si>
  <si>
    <t>POR TBL FLM 100X50MG</t>
  </si>
  <si>
    <t>157351</t>
  </si>
  <si>
    <t>57351</t>
  </si>
  <si>
    <t>OXANTIL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</si>
  <si>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</si>
  <si>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</si>
  <si>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</si>
  <si>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</si>
  <si>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</si>
  <si>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</si>
  <si>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</si>
  <si>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</si>
  <si>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703722</t>
  </si>
  <si>
    <t>MENALIND Olejový spray na ochranu kůže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</si>
  <si>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</si>
  <si>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</si>
  <si>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</si>
  <si>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</si>
  <si>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</si>
  <si>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</si>
  <si>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</si>
  <si>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</si>
  <si>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</si>
  <si>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</si>
  <si>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</si>
  <si>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</si>
  <si>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</si>
  <si>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</si>
  <si>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</si>
  <si>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</si>
  <si>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</si>
  <si>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</si>
  <si>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</si>
  <si>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</si>
  <si>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</si>
  <si>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</si>
  <si>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</si>
  <si>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</si>
  <si>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844764</t>
  </si>
  <si>
    <t>105943</t>
  </si>
  <si>
    <t>TETRASPAN 10%</t>
  </si>
  <si>
    <t>920356</t>
  </si>
  <si>
    <t>KL SOL.BORGLYCEROLI  3% 100 G</t>
  </si>
  <si>
    <t>501065</t>
  </si>
  <si>
    <t>KL SIGNATURY</t>
  </si>
  <si>
    <t>196974</t>
  </si>
  <si>
    <t>96974</t>
  </si>
  <si>
    <t>CERUCAL</t>
  </si>
  <si>
    <t>921184</t>
  </si>
  <si>
    <t>KL UNGUENTUM</t>
  </si>
  <si>
    <t>106091</t>
  </si>
  <si>
    <t>6091</t>
  </si>
  <si>
    <t>GUTRON 2.5MG</t>
  </si>
  <si>
    <t>841314</t>
  </si>
  <si>
    <t>MENALIND Ochranná pěna 100ml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</si>
  <si>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</si>
  <si>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</si>
  <si>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</si>
  <si>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</si>
  <si>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</si>
  <si>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</si>
  <si>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</si>
  <si>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</si>
  <si>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</si>
  <si>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</si>
  <si>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</si>
  <si>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</si>
  <si>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</si>
  <si>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</si>
  <si>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125364</t>
  </si>
  <si>
    <t>25364</t>
  </si>
  <si>
    <t>POR CPS ETD 14X20MG</t>
  </si>
  <si>
    <t>900873</t>
  </si>
  <si>
    <t>KL VASELINUM ALBUM, 100G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</si>
  <si>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</si>
  <si>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</si>
  <si>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</si>
  <si>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</si>
  <si>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</si>
  <si>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</si>
  <si>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</si>
  <si>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</si>
  <si>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</si>
  <si>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</si>
  <si>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</si>
  <si>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</si>
  <si>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</si>
  <si>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</si>
  <si>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</si>
  <si>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2584</t>
  </si>
  <si>
    <t>GLUKÓZA 40 BRAUN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</si>
  <si>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</si>
  <si>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</si>
  <si>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</si>
  <si>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</si>
  <si>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</si>
  <si>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</si>
  <si>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</si>
  <si>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</si>
  <si>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187906</t>
  </si>
  <si>
    <t>87906</t>
  </si>
  <si>
    <t>KORYLAN</t>
  </si>
  <si>
    <t>TBL 10</t>
  </si>
  <si>
    <t>192414</t>
  </si>
  <si>
    <t>92414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</si>
  <si>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</si>
  <si>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</si>
  <si>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</si>
  <si>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</si>
  <si>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</si>
  <si>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</si>
  <si>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</si>
  <si>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155939</t>
  </si>
  <si>
    <t>HERPESIN 250</t>
  </si>
  <si>
    <t>INF PLV SOL 10X250MG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</si>
  <si>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</si>
  <si>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</si>
  <si>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</si>
  <si>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</si>
  <si>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</si>
  <si>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</si>
  <si>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</si>
  <si>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</si>
  <si>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</si>
  <si>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</si>
  <si>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</si>
  <si>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</si>
  <si>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</si>
  <si>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</si>
  <si>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</si>
  <si>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</si>
  <si>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</si>
  <si>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</si>
  <si>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</si>
  <si>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</si>
  <si>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</si>
  <si>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</si>
  <si>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</si>
  <si>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</si>
  <si>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</si>
  <si>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</si>
  <si>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107812</t>
  </si>
  <si>
    <t>BRUFEN 400</t>
  </si>
  <si>
    <t>200600</t>
  </si>
  <si>
    <t>LUXFEN, 2 MG/ML OČNÍ KAPKY, ROZTOK</t>
  </si>
  <si>
    <t>OPH GTT SOL 1X5ML</t>
  </si>
  <si>
    <t>842703</t>
  </si>
  <si>
    <t>Hypromeloza -P 10ml</t>
  </si>
  <si>
    <t>201992</t>
  </si>
  <si>
    <t>POR TBL FLM 120X500MG</t>
  </si>
  <si>
    <t>202701</t>
  </si>
  <si>
    <t>POR TBL ENT 90X20MG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</si>
  <si>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</si>
  <si>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</si>
  <si>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</si>
  <si>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</si>
  <si>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</si>
  <si>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</si>
  <si>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</si>
  <si>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</si>
  <si>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</si>
  <si>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59551</t>
  </si>
  <si>
    <t>TEVETEN 600 MG</t>
  </si>
  <si>
    <t>POR TBL FLM 28X600MG</t>
  </si>
  <si>
    <t>500088</t>
  </si>
  <si>
    <t>DZ PRONTORAL 250ML</t>
  </si>
  <si>
    <t>844041</t>
  </si>
  <si>
    <t>Emspoma U základní 300g/bílá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</si>
  <si>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</si>
  <si>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</si>
  <si>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</si>
  <si>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</si>
  <si>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</si>
  <si>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</si>
  <si>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215473</t>
  </si>
  <si>
    <t>EBRANTIL I.V. 25</t>
  </si>
  <si>
    <t>501555</t>
  </si>
  <si>
    <t>KL UNG. FRAMYKOIN 10G</t>
  </si>
  <si>
    <t>187659</t>
  </si>
  <si>
    <t>INJ SOL 100X10ML II</t>
  </si>
  <si>
    <t>216104</t>
  </si>
  <si>
    <t>POR TBL PRO 14 II</t>
  </si>
  <si>
    <t>185625</t>
  </si>
  <si>
    <t>187660</t>
  </si>
  <si>
    <t>INJ SOL 100X20ML II</t>
  </si>
  <si>
    <t>116285</t>
  </si>
  <si>
    <t>16285</t>
  </si>
  <si>
    <t>STILNOX</t>
  </si>
  <si>
    <t>POR TBL FLM 10X10MG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</si>
  <si>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</si>
  <si>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</si>
  <si>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</si>
  <si>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</si>
  <si>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</si>
  <si>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</si>
  <si>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</si>
  <si>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</si>
  <si>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</si>
  <si>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</si>
  <si>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</si>
  <si>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112892</t>
  </si>
  <si>
    <t>12892</t>
  </si>
  <si>
    <t>115316</t>
  </si>
  <si>
    <t>15316</t>
  </si>
  <si>
    <t>LOZAP H</t>
  </si>
  <si>
    <t>147741</t>
  </si>
  <si>
    <t>47741</t>
  </si>
  <si>
    <t>RIVOCOR 10</t>
  </si>
  <si>
    <t>POR TBL FLM 30X10MG</t>
  </si>
  <si>
    <t>154316</t>
  </si>
  <si>
    <t>54316</t>
  </si>
  <si>
    <t>FRAXIPARIN MULTI</t>
  </si>
  <si>
    <t>INJ 10X5ML/47.5KU</t>
  </si>
  <si>
    <t>844651</t>
  </si>
  <si>
    <t>101205</t>
  </si>
  <si>
    <t>PRESTARIUM NEO</t>
  </si>
  <si>
    <t>844738</t>
  </si>
  <si>
    <t>101227</t>
  </si>
  <si>
    <t>116923</t>
  </si>
  <si>
    <t>16923</t>
  </si>
  <si>
    <t>MOXOSTAD 0.3 MG</t>
  </si>
  <si>
    <t>POR TBL FLM30X0.3MG</t>
  </si>
  <si>
    <t>183099</t>
  </si>
  <si>
    <t>83099</t>
  </si>
  <si>
    <t>XANAX SR</t>
  </si>
  <si>
    <t>TBL RET 30X0.5MG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</si>
  <si>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</si>
  <si>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</si>
  <si>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</si>
  <si>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</si>
  <si>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</si>
  <si>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</si>
  <si>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</si>
  <si>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</si>
  <si>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</si>
  <si>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</si>
  <si>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</si>
  <si>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</si>
  <si>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</si>
  <si>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</si>
  <si>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POR TBL FLM 90X5MG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</si>
  <si>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</si>
  <si>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</si>
  <si>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</si>
  <si>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</si>
  <si>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</si>
  <si>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</si>
  <si>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</si>
  <si>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184396</t>
  </si>
  <si>
    <t>84396</t>
  </si>
  <si>
    <t>NEURONTIN 100MG</t>
  </si>
  <si>
    <t>CPS 20X100MG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</si>
  <si>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</si>
  <si>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</si>
  <si>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</si>
  <si>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</si>
  <si>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</si>
  <si>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</si>
  <si>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176193</t>
  </si>
  <si>
    <t>REQUIP-MODUTAB 4 MG</t>
  </si>
  <si>
    <t>POR TBL PRO 28X4MG</t>
  </si>
  <si>
    <t>847134</t>
  </si>
  <si>
    <t>151050</t>
  </si>
  <si>
    <t>DEPAKINE</t>
  </si>
  <si>
    <t>INJ PSO LQF 4X4ML/400MG</t>
  </si>
  <si>
    <t>117135</t>
  </si>
  <si>
    <t>17135</t>
  </si>
  <si>
    <t>LAMICTAL 25 MG</t>
  </si>
  <si>
    <t>POR TBL NOB 42X25MG</t>
  </si>
  <si>
    <t>180087</t>
  </si>
  <si>
    <t>SYMBICORT TURBUHALER 200 MIKROGRAMŮ/ 6 MIKROGRAMŮ/</t>
  </si>
  <si>
    <t>INH PLV 1X120DÁV</t>
  </si>
  <si>
    <t>169714</t>
  </si>
  <si>
    <t>LETROX 125</t>
  </si>
  <si>
    <t>POR TBL NOB 100X125MCG</t>
  </si>
  <si>
    <t>213477</t>
  </si>
  <si>
    <t>132689</t>
  </si>
  <si>
    <t>POR TBL FLM 60X20MG</t>
  </si>
  <si>
    <t>846327</t>
  </si>
  <si>
    <t>33404</t>
  </si>
  <si>
    <t>Calogen Neutral por.eml. 1x200ml</t>
  </si>
  <si>
    <t>217007</t>
  </si>
  <si>
    <t>NUTRICOMP SOUP MIX</t>
  </si>
  <si>
    <t>POR SOL 24X200ML</t>
  </si>
  <si>
    <t>988740</t>
  </si>
  <si>
    <t>Nutrison Advanced Diason 1000ml</t>
  </si>
  <si>
    <t>990223</t>
  </si>
  <si>
    <t>NEPRO HP 500ml vanilková</t>
  </si>
  <si>
    <t>501627</t>
  </si>
  <si>
    <t>Nutricomp intensiv</t>
  </si>
  <si>
    <t>15x500ml</t>
  </si>
  <si>
    <t>991356</t>
  </si>
  <si>
    <t>Calogen Neutral 4x200ml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</si>
  <si>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</si>
  <si>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</si>
  <si>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</si>
  <si>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</si>
  <si>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</si>
  <si>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</si>
  <si>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133343</t>
  </si>
  <si>
    <t>33343</t>
  </si>
  <si>
    <t>CUBITAN S PŘÍCHUTÍ JAHODOVOU (SOL)</t>
  </si>
  <si>
    <t>133148</t>
  </si>
  <si>
    <t>33148</t>
  </si>
  <si>
    <t>NUTRISON PROTEIN PLUS MULTI FIB</t>
  </si>
  <si>
    <t>POR SOL 1X500ML-VA</t>
  </si>
  <si>
    <t>33526</t>
  </si>
  <si>
    <t>NUTRISON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</si>
  <si>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</si>
  <si>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</si>
  <si>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</si>
  <si>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</si>
  <si>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</si>
  <si>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</si>
  <si>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</si>
  <si>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33848</t>
  </si>
  <si>
    <t>NUTRIDRINK S PŘÍCHUTÍ ČOKOLÁDOVOU</t>
  </si>
  <si>
    <t>33847</t>
  </si>
  <si>
    <t>NUTRIDRINK S PŘÍCHUTÍ VANILKOVOU</t>
  </si>
  <si>
    <t>33936</t>
  </si>
  <si>
    <t>NUTRIDRINK S PŘÍCHUTÍ BANÁNOVOU</t>
  </si>
  <si>
    <t>131654</t>
  </si>
  <si>
    <t>CEFTAZIDIM KABI 1 GM</t>
  </si>
  <si>
    <t>117041</t>
  </si>
  <si>
    <t>17041</t>
  </si>
  <si>
    <t>CEFOBID 1 G</t>
  </si>
  <si>
    <t>INJ SIC 1X1GM</t>
  </si>
  <si>
    <t>131656</t>
  </si>
  <si>
    <t>CEFTAZIDIM KABI 2 GM</t>
  </si>
  <si>
    <t>INJ+INF PLV SOL 10X2GM</t>
  </si>
  <si>
    <t>148261</t>
  </si>
  <si>
    <t>48261</t>
  </si>
  <si>
    <t>FRAMYKOIN</t>
  </si>
  <si>
    <t>PLV ADS 1X20GM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</si>
  <si>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</si>
  <si>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</si>
  <si>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</si>
  <si>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</si>
  <si>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</si>
  <si>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</si>
  <si>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</si>
  <si>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</si>
  <si>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175754</t>
  </si>
  <si>
    <t>75754</t>
  </si>
  <si>
    <t>ROVAMYCINE 3MU</t>
  </si>
  <si>
    <t>TBL OBD 10X3MU</t>
  </si>
  <si>
    <t>94176</t>
  </si>
  <si>
    <t>CEFOTAXIME LEK 1 G PRÁŠEK PRO INJEKČNÍ ROZTOK</t>
  </si>
  <si>
    <t>849887</t>
  </si>
  <si>
    <t>129834</t>
  </si>
  <si>
    <t>Clindamycin Kabi inj.sol.10x2ml/300mg</t>
  </si>
  <si>
    <t>203855</t>
  </si>
  <si>
    <t>IMS+IVN INJ PLV SOL 10X1GM</t>
  </si>
  <si>
    <t>197000</t>
  </si>
  <si>
    <t>97000</t>
  </si>
  <si>
    <t>METRONIDAZOLE 0.5% POLFA</t>
  </si>
  <si>
    <t>INJ 1X100ML 5MG/1ML</t>
  </si>
  <si>
    <t>166265</t>
  </si>
  <si>
    <t>VANCOMYCIN MYLAN 500 MG</t>
  </si>
  <si>
    <t>113798</t>
  </si>
  <si>
    <t>13798</t>
  </si>
  <si>
    <t>CANESTEN KRÉM</t>
  </si>
  <si>
    <t>CRM 1X20GM/200MG</t>
  </si>
  <si>
    <t>129428</t>
  </si>
  <si>
    <t>500720</t>
  </si>
  <si>
    <t>MYCAMINE 100 MG</t>
  </si>
  <si>
    <t>INF PLV SOL 1X100MG</t>
  </si>
  <si>
    <t>164407</t>
  </si>
  <si>
    <t>INF SOL 10X200ML/400MG</t>
  </si>
  <si>
    <t>97910</t>
  </si>
  <si>
    <t>Human Albumin 20% 100 ml GRIFOLS</t>
  </si>
  <si>
    <t>50113011</t>
  </si>
  <si>
    <t>87240</t>
  </si>
  <si>
    <t>Fanhdi 100 I.U/ml(1000 I.U.)GRIFOLS</t>
  </si>
  <si>
    <t>87239</t>
  </si>
  <si>
    <t>Fanhdi 50 I.U./ml(500 I.U) GRIFOLS</t>
  </si>
  <si>
    <t>195947</t>
  </si>
  <si>
    <t>95947</t>
  </si>
  <si>
    <t>AMINOMIX 2 NOVUM</t>
  </si>
  <si>
    <t>INF SOL4X2000ML</t>
  </si>
  <si>
    <t>103513</t>
  </si>
  <si>
    <t>3513</t>
  </si>
  <si>
    <t>NUTRIFLEX BASAL</t>
  </si>
  <si>
    <t>116337</t>
  </si>
  <si>
    <t>16337</t>
  </si>
  <si>
    <t>LIPOPLUS 20%</t>
  </si>
  <si>
    <t>INFEML10X250ML-SKLO</t>
  </si>
  <si>
    <t>394774</t>
  </si>
  <si>
    <t>157118</t>
  </si>
  <si>
    <t>OLIMEL N9</t>
  </si>
  <si>
    <t>116338</t>
  </si>
  <si>
    <t>16338</t>
  </si>
  <si>
    <t>INFEML10X500ML-SKLO</t>
  </si>
  <si>
    <t>397303</t>
  </si>
  <si>
    <t>152193</t>
  </si>
  <si>
    <t>INF EML 5X625ML</t>
  </si>
  <si>
    <t>95639</t>
  </si>
  <si>
    <t>NUTRIFLEX LIPID PERI</t>
  </si>
  <si>
    <t>60</t>
  </si>
  <si>
    <t>6022</t>
  </si>
  <si>
    <t>127899</t>
  </si>
  <si>
    <t>27899</t>
  </si>
  <si>
    <t>AERIUS 5 MG</t>
  </si>
  <si>
    <t>100527</t>
  </si>
  <si>
    <t>527</t>
  </si>
  <si>
    <t>NATRIUM SALICYLICUM BIOTIKA</t>
  </si>
  <si>
    <t>INJ 10X10ML 10%</t>
  </si>
  <si>
    <t>102479</t>
  </si>
  <si>
    <t>2479</t>
  </si>
  <si>
    <t>TBL 20X2MG</t>
  </si>
  <si>
    <t>131215</t>
  </si>
  <si>
    <t>31215</t>
  </si>
  <si>
    <t>TENSIOMIN</t>
  </si>
  <si>
    <t>TBL 30X25MG</t>
  </si>
  <si>
    <t>158249</t>
  </si>
  <si>
    <t>58249</t>
  </si>
  <si>
    <t>GUAJACURAN « 5 % INJ</t>
  </si>
  <si>
    <t>176496</t>
  </si>
  <si>
    <t>76496</t>
  </si>
  <si>
    <t>BERODUAL</t>
  </si>
  <si>
    <t>INH LIQ 1X20ML</t>
  </si>
  <si>
    <t>185719</t>
  </si>
  <si>
    <t>85719</t>
  </si>
  <si>
    <t>ISOKET SPRAY</t>
  </si>
  <si>
    <t>SPR 1X12.4GM(=15ML)</t>
  </si>
  <si>
    <t>189212</t>
  </si>
  <si>
    <t>89212</t>
  </si>
  <si>
    <t>INJ 1X200ML 0.2%</t>
  </si>
  <si>
    <t>848950</t>
  </si>
  <si>
    <t>155148</t>
  </si>
  <si>
    <t>POR TBL NOB 12X500MG</t>
  </si>
  <si>
    <t>146991</t>
  </si>
  <si>
    <t>46991</t>
  </si>
  <si>
    <t>IMODIUM</t>
  </si>
  <si>
    <t>CPS 20X2MG</t>
  </si>
  <si>
    <t>102587</t>
  </si>
  <si>
    <t>2587</t>
  </si>
  <si>
    <t>INF 20X10ML-PLA.AMP</t>
  </si>
  <si>
    <t>841544</t>
  </si>
  <si>
    <t>KL ETHER 130G</t>
  </si>
  <si>
    <t>131385</t>
  </si>
  <si>
    <t>31385</t>
  </si>
  <si>
    <t>TBL 30X12.5MG</t>
  </si>
  <si>
    <t>198169</t>
  </si>
  <si>
    <t>98169</t>
  </si>
  <si>
    <t>BUSCOPAN</t>
  </si>
  <si>
    <t>INJ 5X1ML/20MG</t>
  </si>
  <si>
    <t>900520</t>
  </si>
  <si>
    <t>KL SOL.ACIDI BORICI 3%,100G</t>
  </si>
  <si>
    <t>FAGRON, KULICH</t>
  </si>
  <si>
    <t>155871</t>
  </si>
  <si>
    <t>ERCEFURYL 200 MG CPS.</t>
  </si>
  <si>
    <t>POR CPS DUR 14X200MG</t>
  </si>
  <si>
    <t>921403</t>
  </si>
  <si>
    <t>KL VASELINUM ALBUM, 50G</t>
  </si>
  <si>
    <t>848626</t>
  </si>
  <si>
    <t>107944</t>
  </si>
  <si>
    <t>MUSCORIL INJ</t>
  </si>
  <si>
    <t>INJ SOL 6X2ML/4MG</t>
  </si>
  <si>
    <t>920365</t>
  </si>
  <si>
    <t>KL SOL.NOVIKOV 90G</t>
  </si>
  <si>
    <t>214593</t>
  </si>
  <si>
    <t>203765</t>
  </si>
  <si>
    <t>MUSCORIL CPS</t>
  </si>
  <si>
    <t>POR CPS DUR 30X4MG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</si>
  <si>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</si>
  <si>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</si>
  <si>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</si>
  <si>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</si>
  <si>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</si>
  <si>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</si>
  <si>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</si>
  <si>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</si>
  <si>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131934</t>
  </si>
  <si>
    <t>31934</t>
  </si>
  <si>
    <t>VENTOLIN INHALER N</t>
  </si>
  <si>
    <t>INHSUSPSS200X100RG</t>
  </si>
  <si>
    <t>24550</t>
  </si>
  <si>
    <t>ONDANSETRON KABI 2 MG/ML</t>
  </si>
  <si>
    <t>INJ SOL 5X4ML</t>
  </si>
  <si>
    <t>147727</t>
  </si>
  <si>
    <t>47727</t>
  </si>
  <si>
    <t>ZINNAT 500 MG</t>
  </si>
  <si>
    <t>114875</t>
  </si>
  <si>
    <t>14875</t>
  </si>
  <si>
    <t>IALUGEN PLUS</t>
  </si>
  <si>
    <t>CRM 1X20GM</t>
  </si>
  <si>
    <t>203854</t>
  </si>
  <si>
    <t>6025</t>
  </si>
  <si>
    <t>154815</t>
  </si>
  <si>
    <t>TETANOL PUR</t>
  </si>
  <si>
    <t>INJ SUS 1X0.5ML</t>
  </si>
  <si>
    <t>6026</t>
  </si>
  <si>
    <t>798615</t>
  </si>
  <si>
    <t>CRYOS SPRAY</t>
  </si>
  <si>
    <t>6029</t>
  </si>
  <si>
    <t>114075</t>
  </si>
  <si>
    <t>14075</t>
  </si>
  <si>
    <t>POR TBL FLM 60</t>
  </si>
  <si>
    <t>199680</t>
  </si>
  <si>
    <t>ERDOMED</t>
  </si>
  <si>
    <t>POR CPS DUR 60X300MG</t>
  </si>
  <si>
    <t>500798</t>
  </si>
  <si>
    <t>DZ DEBRIEKASAN roztok s rozpraš. 500 ml</t>
  </si>
  <si>
    <t>roztok</t>
  </si>
  <si>
    <t>100394</t>
  </si>
  <si>
    <t>394</t>
  </si>
  <si>
    <t>ATROPIN BIOTIKA 1MG</t>
  </si>
  <si>
    <t>INJ 10X1ML/1MG</t>
  </si>
  <si>
    <t>104344</t>
  </si>
  <si>
    <t>4344</t>
  </si>
  <si>
    <t>HYPNOMIDATE</t>
  </si>
  <si>
    <t>INJ 5X10ML/20MG</t>
  </si>
  <si>
    <t>500240</t>
  </si>
  <si>
    <t>DZ DEBRIEKASAN push pull 500 ml</t>
  </si>
  <si>
    <t>840238</t>
  </si>
  <si>
    <t>Carbofit prášek 25g Čárkll</t>
  </si>
  <si>
    <t>901185</t>
  </si>
  <si>
    <t>IR ETHANOLUM 96% 500 ml</t>
  </si>
  <si>
    <t>IR 500 ml</t>
  </si>
  <si>
    <t>396374</t>
  </si>
  <si>
    <t>KL SOL.ACIDI BORICI 3% 500G</t>
  </si>
  <si>
    <t>990125</t>
  </si>
  <si>
    <t>Lubrikační gel Nature 100ml</t>
  </si>
  <si>
    <t>397407</t>
  </si>
  <si>
    <t>IR  OMNIFLUSH NaCl 0,9% 10 ml v 10 ml</t>
  </si>
  <si>
    <t>F1/1 ve stříkačce 21%</t>
  </si>
  <si>
    <t>930586</t>
  </si>
  <si>
    <t>23988</t>
  </si>
  <si>
    <t>DZ OCTENISEPT 500 ml</t>
  </si>
  <si>
    <t>130164</t>
  </si>
  <si>
    <t>30164</t>
  </si>
  <si>
    <t>MIDAZOLAM TORREX 1MG/ML</t>
  </si>
  <si>
    <t>INJ 10X5ML/5MG</t>
  </si>
  <si>
    <t>849266</t>
  </si>
  <si>
    <t>162444</t>
  </si>
  <si>
    <t xml:space="preserve">SUFENTANIL TORREX 5 MCG/ML </t>
  </si>
  <si>
    <t>INJ SOL 5X2ML/10RG</t>
  </si>
  <si>
    <t>114877</t>
  </si>
  <si>
    <t>14877</t>
  </si>
  <si>
    <t>CRM 1X60GM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</si>
  <si>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</si>
  <si>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</si>
  <si>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</si>
  <si>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</si>
  <si>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</si>
  <si>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</si>
  <si>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</si>
  <si>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</si>
  <si>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</si>
  <si>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</si>
  <si>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</si>
  <si>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</si>
  <si>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</si>
  <si>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</si>
  <si>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</si>
  <si>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</si>
  <si>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</si>
  <si>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</si>
  <si>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</si>
  <si>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</si>
  <si>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</si>
  <si>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</si>
  <si>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196885</t>
  </si>
  <si>
    <t>96885</t>
  </si>
  <si>
    <t>0.9% W/V SODIUM CHLORIDE I.V.   REF. 3500403</t>
  </si>
  <si>
    <t>INF 1X1000ML(PE)</t>
  </si>
  <si>
    <t>90</t>
  </si>
  <si>
    <t>9032</t>
  </si>
  <si>
    <t>100982</t>
  </si>
  <si>
    <t>982</t>
  </si>
  <si>
    <t>CARBOSORB</t>
  </si>
  <si>
    <t>PLV 1X25GM</t>
  </si>
  <si>
    <t>201452</t>
  </si>
  <si>
    <t>OPHTAL</t>
  </si>
  <si>
    <t>OPH AQA 4X25ML PLAST</t>
  </si>
  <si>
    <t>9092</t>
  </si>
  <si>
    <t>846629</t>
  </si>
  <si>
    <t>100013</t>
  </si>
  <si>
    <t>IBALGIN 400 TBL 24</t>
  </si>
  <si>
    <t xml:space="preserve">POR TBL FLM 24X400MG </t>
  </si>
  <si>
    <t>94</t>
  </si>
  <si>
    <t>9401</t>
  </si>
  <si>
    <t>95</t>
  </si>
  <si>
    <t>9501</t>
  </si>
  <si>
    <t>841318</t>
  </si>
  <si>
    <t>HBF Calcium panthotenát mast 100ml</t>
  </si>
  <si>
    <t>93</t>
  </si>
  <si>
    <t>9301</t>
  </si>
  <si>
    <t>Sociální oddělení</t>
  </si>
  <si>
    <t>Centrální operační sály</t>
  </si>
  <si>
    <t>Lékárna</t>
  </si>
  <si>
    <t>Kardiochirurgická klinika</t>
  </si>
  <si>
    <t>Oddělení nemocniční hygieny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</si>
  <si>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</si>
  <si>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</si>
  <si>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</si>
  <si>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</si>
  <si>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</si>
  <si>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</si>
  <si>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Provoz stravování</t>
  </si>
  <si>
    <t>Sklady, ostatní provozy</t>
  </si>
  <si>
    <t>Ústav imunologie, imunologie - labor.slouč. s 4142</t>
  </si>
  <si>
    <t>Sociální oddělení, sociální oddělení</t>
  </si>
  <si>
    <t>Centrální operační sály , centrální operační sály</t>
  </si>
  <si>
    <t>COS - Operační sály dětské chirurgie</t>
  </si>
  <si>
    <t>Lékárna, oddělení ředění cytostatik</t>
  </si>
  <si>
    <t>Lékárna, oddělení přípravy sterilních léčiv</t>
  </si>
  <si>
    <t>Lékárna, oddělení přípravy léčiv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</si>
  <si>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</si>
  <si>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</si>
  <si>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</si>
  <si>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</si>
  <si>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</si>
  <si>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</si>
  <si>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</si>
  <si>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</si>
  <si>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</si>
  <si>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</si>
  <si>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</si>
  <si>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Oddělení léčebné výživy</t>
  </si>
  <si>
    <t>Odbor hlavního mechanika</t>
  </si>
  <si>
    <t>Provozní služby, Provoz prádelny</t>
  </si>
  <si>
    <t>STRAV, Provoz stravování - ostatní stravování</t>
  </si>
  <si>
    <t>Sklady, ostatní provozy, Sklad ZPr (sledování reži</t>
  </si>
  <si>
    <t>Lékárna - léčiva</t>
  </si>
  <si>
    <t>Lékárna - antibiotika</t>
  </si>
  <si>
    <t>Lékárna - enterární výživa</t>
  </si>
  <si>
    <t>Lékárna - antimykotika</t>
  </si>
  <si>
    <t>Lékárna - parenter. výživa</t>
  </si>
  <si>
    <t>393 TO krevní deriváty IVLP (112 01 003)</t>
  </si>
  <si>
    <t>394 TO krevní deriváty hemofilici (112 01 003)</t>
  </si>
  <si>
    <t>41 - Ústav imunologie</t>
  </si>
  <si>
    <t>4141 - imunologie - laboratoř</t>
  </si>
  <si>
    <t>ZA314</t>
  </si>
  <si>
    <t>Obinadlo idealast-haft 8 cm x   4 m 9311113</t>
  </si>
  <si>
    <t>ZA444</t>
  </si>
  <si>
    <t>Tampon nesterilní stáčený 20 x 19 cm bez RTG nití bal. á 100 ks 1320300404</t>
  </si>
  <si>
    <t>ZA446</t>
  </si>
  <si>
    <t>Vata buničitá přířezy 20 x 30 cm 1230200129</t>
  </si>
  <si>
    <t>ZC100</t>
  </si>
  <si>
    <t>Vata buničitá dělená 2 role / 500 ks 40 x 50 mm 1230200310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</si>
  <si>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</si>
  <si>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</si>
  <si>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</si>
  <si>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</si>
  <si>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ZB756</t>
  </si>
  <si>
    <t>Zkumavka 3 ml K3 edta fialová 454086</t>
  </si>
  <si>
    <t>ZB763</t>
  </si>
  <si>
    <t>Zkumavka červená 9 ml 455092</t>
  </si>
  <si>
    <t>ZB764</t>
  </si>
  <si>
    <t>Zkumavka zelená 4 ml 454051</t>
  </si>
  <si>
    <t>ZB766</t>
  </si>
  <si>
    <t>Zkumavka zelená 9 ml 455084</t>
  </si>
  <si>
    <t>ZB771</t>
  </si>
  <si>
    <t>Držák jehly základní 450201</t>
  </si>
  <si>
    <t>ZE091</t>
  </si>
  <si>
    <t>Zátka k plast. zkumavkám FLME21341</t>
  </si>
  <si>
    <t>ZF091</t>
  </si>
  <si>
    <t>Zátka k plast. zkumavkám FLME21301</t>
  </si>
  <si>
    <t>ZF159</t>
  </si>
  <si>
    <t>Nádoba na kontaminovaný odpad 1 l 15-0002</t>
  </si>
  <si>
    <t>ZF192</t>
  </si>
  <si>
    <t>Nádoba na kontaminovaný odpad 4 l 15-0004</t>
  </si>
  <si>
    <t>ZK696</t>
  </si>
  <si>
    <t>Zkumavka jednorázová PS 5 ml nesterilní bal. á 500 ks bez uzávěru FLME21057</t>
  </si>
  <si>
    <t>ZB789</t>
  </si>
  <si>
    <t>Víčko k mikrotitr.destičce 400921</t>
  </si>
  <si>
    <t>ZK726</t>
  </si>
  <si>
    <t>Nádoba na kontaminovaný odpad PBS 12 l 2041300431302 (I003501400)</t>
  </si>
  <si>
    <t>ZK695</t>
  </si>
  <si>
    <t>Zkumavka jednorázová PP 5 ml bal. á 250 ks bez uzávěru FLME21010</t>
  </si>
  <si>
    <t>ZB455</t>
  </si>
  <si>
    <t>Destička terasakiho 400919</t>
  </si>
  <si>
    <t>ZJ188</t>
  </si>
  <si>
    <t>Zkumavka S-Monovette® 4,9 ml Serum+gel 04.1935</t>
  </si>
  <si>
    <t>ZD001</t>
  </si>
  <si>
    <t>Kyveta ředící OVIC11</t>
  </si>
  <si>
    <t>ZF879</t>
  </si>
  <si>
    <t>Papír filtrační skládaný průměr 150 mm bal. á 500 ks PPER2R/80G/S150</t>
  </si>
  <si>
    <t>ZC915</t>
  </si>
  <si>
    <t>Zkumavka 9,0 ml LI-H 02.1065</t>
  </si>
  <si>
    <t>ZG723</t>
  </si>
  <si>
    <t>Klička inokulační 1ul á 1000 ks VWRI612-9352</t>
  </si>
  <si>
    <t>ZB290</t>
  </si>
  <si>
    <t>Špička žlutá 2-100ul 70.760.002</t>
  </si>
  <si>
    <t>ZB366</t>
  </si>
  <si>
    <t>Zkumavka PS 10 ml nesterilní á 2000 ks 400912</t>
  </si>
  <si>
    <t>ZC054</t>
  </si>
  <si>
    <t>Válec odměrný vysoký sklo 100 ml 713880</t>
  </si>
  <si>
    <t>ZC590</t>
  </si>
  <si>
    <t>Zkumavky centrifugační 50 ml á 360 ks 91050</t>
  </si>
  <si>
    <t>ZC774</t>
  </si>
  <si>
    <t>Sklo podložní řezané, čiré 76 x 26 mm VTRA635901000076</t>
  </si>
  <si>
    <t>ZC852</t>
  </si>
  <si>
    <t>Mikrozkumavka eppendorf 1,5 ml 72.690.001</t>
  </si>
  <si>
    <t>ZE262</t>
  </si>
  <si>
    <t>Špička žlutá 1-200ul bal. á 1000 ks FLME28052</t>
  </si>
  <si>
    <t>ZI560</t>
  </si>
  <si>
    <t>Špička žlutá dlouhá manžeta gilson 1 - 200 ul FLME28063</t>
  </si>
  <si>
    <t>ZC380</t>
  </si>
  <si>
    <t>Špička eppendorf Tips 0,5-20 ul bal. á 1000 ks 0030000854</t>
  </si>
  <si>
    <t>ZH571</t>
  </si>
  <si>
    <t>Špička DF1000ST 100-1000ul bal. 10 x 96 ks F171703</t>
  </si>
  <si>
    <t>ZA815</t>
  </si>
  <si>
    <t>Zkumavka PS 15 ml nesterilní bal. á 1200 ks 400913</t>
  </si>
  <si>
    <t>ZB605</t>
  </si>
  <si>
    <t>Špička modrá krátká manžeta 1108</t>
  </si>
  <si>
    <t>ZI765</t>
  </si>
  <si>
    <t>Zkumavka PS 15 ml sterilní se zátkou s kulatým dnem bal. á 20 ks Z1331000020115</t>
  </si>
  <si>
    <t>ZF178</t>
  </si>
  <si>
    <t>Zkumavka 2 ml U346500.N</t>
  </si>
  <si>
    <t>ZE250</t>
  </si>
  <si>
    <t>Špička finntip 5 ml bal. á 500 ks 9402030</t>
  </si>
  <si>
    <t>ZE179</t>
  </si>
  <si>
    <t>Špička eppendorf 50-1250 ul 0030000935</t>
  </si>
  <si>
    <t>ZN439</t>
  </si>
  <si>
    <t>Zkumavka mikrocentrifugační 1,7 ml bez víčka superClear biol-proof bal. á 500 ks 211-0032</t>
  </si>
  <si>
    <t>ZD325</t>
  </si>
  <si>
    <t>Válec odměrný vysoký 25 ml d710272</t>
  </si>
  <si>
    <t>ZF195</t>
  </si>
  <si>
    <t>Válec odměrný vysoký sklo 250 ml KAVA632432111238</t>
  </si>
  <si>
    <t>ZC078</t>
  </si>
  <si>
    <t>Válec odměrný vysoký sklo 50 ml 710920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</si>
  <si>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</si>
  <si>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</si>
  <si>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</si>
  <si>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</si>
  <si>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</si>
  <si>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</si>
  <si>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</si>
  <si>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</si>
  <si>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801696</t>
  </si>
  <si>
    <t>-Lyzační roztok (HEM) pH=7,29 1000 ml</t>
  </si>
  <si>
    <t>DE462</t>
  </si>
  <si>
    <t>ImmunoCAP Stop Solution</t>
  </si>
  <si>
    <t>DC495</t>
  </si>
  <si>
    <t>F77 BETA-LACTOGLOBULIN</t>
  </si>
  <si>
    <t>DC242</t>
  </si>
  <si>
    <t>RF-AGM</t>
  </si>
  <si>
    <t>DG003</t>
  </si>
  <si>
    <t>N/T Rheumatology Control SL/1</t>
  </si>
  <si>
    <t>DC276</t>
  </si>
  <si>
    <t>GENOVISION HLA-A LOW</t>
  </si>
  <si>
    <t>DG016</t>
  </si>
  <si>
    <t>NOVA Lite ANCA(Ethanol FHN) 20x12wells</t>
  </si>
  <si>
    <t>DB910</t>
  </si>
  <si>
    <t>F13 PEANUT</t>
  </si>
  <si>
    <t>DG018</t>
  </si>
  <si>
    <t>FITC Hi Sens IgG conj with EB</t>
  </si>
  <si>
    <t>DA351</t>
  </si>
  <si>
    <t>MASTAZYME ANA Profile HJS</t>
  </si>
  <si>
    <t>DC176</t>
  </si>
  <si>
    <t>G12 SECALE CEREALE</t>
  </si>
  <si>
    <t>DC414</t>
  </si>
  <si>
    <t>GENOVISION HLA DR*15</t>
  </si>
  <si>
    <t>DB003</t>
  </si>
  <si>
    <t>Monkey Endomysium 12 slides x 8 wells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</si>
  <si>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</si>
  <si>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</si>
  <si>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</si>
  <si>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</si>
  <si>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</si>
  <si>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</si>
  <si>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</si>
  <si>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</si>
  <si>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DB995</t>
  </si>
  <si>
    <t>GENOVISION HLA DR /LOW/</t>
  </si>
  <si>
    <t>DD407</t>
  </si>
  <si>
    <t>ANTI-NUCLEOSOME</t>
  </si>
  <si>
    <t>DC277</t>
  </si>
  <si>
    <t>GENOVISION HLA-B LOW</t>
  </si>
  <si>
    <t>DE557</t>
  </si>
  <si>
    <t>QFN-TB Gold ELISA</t>
  </si>
  <si>
    <t>DB778</t>
  </si>
  <si>
    <t>GENOVISION DQ LOW</t>
  </si>
  <si>
    <t>DB871</t>
  </si>
  <si>
    <t>D1 DERMATOPHAGOIDES PTERONYSSI</t>
  </si>
  <si>
    <t>DG017</t>
  </si>
  <si>
    <t>NOVA Lite HEp-2 ANA 20x12 wells</t>
  </si>
  <si>
    <t>DC949</t>
  </si>
  <si>
    <t>Liver5 (M2/LKM1/LC1/SLA/f-Actin)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</si>
  <si>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</si>
  <si>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</si>
  <si>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</si>
  <si>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</si>
  <si>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</si>
  <si>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</si>
  <si>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</si>
  <si>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</si>
  <si>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</si>
  <si>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</si>
  <si>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</si>
  <si>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</si>
  <si>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</si>
  <si>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</si>
  <si>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</si>
  <si>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</si>
  <si>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</si>
  <si>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</si>
  <si>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</si>
  <si>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</si>
  <si>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</si>
  <si>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</si>
  <si>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</si>
  <si>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</si>
  <si>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</si>
  <si>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</si>
  <si>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</si>
  <si>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</si>
  <si>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</si>
  <si>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</si>
  <si>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</si>
  <si>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</si>
  <si>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</si>
  <si>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</si>
  <si>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DB863</t>
  </si>
  <si>
    <t>T3 BETULA VERRUCOSA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</si>
  <si>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</si>
  <si>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</si>
  <si>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</si>
  <si>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</si>
  <si>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</si>
  <si>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</si>
  <si>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</si>
  <si>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</si>
  <si>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</si>
  <si>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</si>
  <si>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</si>
  <si>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</si>
  <si>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</si>
  <si>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</si>
  <si>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</si>
  <si>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</si>
  <si>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</si>
  <si>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</si>
  <si>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</si>
  <si>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</si>
  <si>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</si>
  <si>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</si>
  <si>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</si>
  <si>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</si>
  <si>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DC858</t>
  </si>
  <si>
    <t>PRIMER</t>
  </si>
  <si>
    <t>DA350</t>
  </si>
  <si>
    <t>MASTAZYME ENA Screen 7</t>
  </si>
  <si>
    <t>DF822</t>
  </si>
  <si>
    <t>EIA Gliadin DA IgG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</si>
  <si>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</si>
  <si>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</si>
  <si>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</si>
  <si>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</si>
  <si>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</si>
  <si>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</si>
  <si>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</si>
  <si>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</si>
  <si>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</si>
  <si>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</si>
  <si>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</si>
  <si>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</si>
  <si>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DB972</t>
  </si>
  <si>
    <t>N/T-PROT.KTR.SL/M</t>
  </si>
  <si>
    <t>DC405</t>
  </si>
  <si>
    <t>N-ALPHA1-ANTITRYPS</t>
  </si>
  <si>
    <t>DC570</t>
  </si>
  <si>
    <t>GENOVISION HLA-CW*04</t>
  </si>
  <si>
    <t>DE017</t>
  </si>
  <si>
    <t>AlleleSEQR DRB-1 (25 tests)</t>
  </si>
  <si>
    <t>DF772</t>
  </si>
  <si>
    <t>Arrow DNA Blood kit 500, 96preps</t>
  </si>
  <si>
    <t>DB562</t>
  </si>
  <si>
    <t>N Supplementary Reagent / Precipitation 5ML</t>
  </si>
  <si>
    <t>DC184</t>
  </si>
  <si>
    <t>F47 GARLIC</t>
  </si>
  <si>
    <t>DD402</t>
  </si>
  <si>
    <t>ASCA - A</t>
  </si>
  <si>
    <t>DB565</t>
  </si>
  <si>
    <t>N SUPPLEMENTARY REAGENT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</si>
  <si>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</si>
  <si>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</si>
  <si>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</si>
  <si>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</si>
  <si>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</si>
  <si>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</si>
  <si>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</si>
  <si>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</si>
  <si>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DB970</t>
  </si>
  <si>
    <t>N REAKTION BUFFER 5000 ML</t>
  </si>
  <si>
    <t>DD271</t>
  </si>
  <si>
    <t>BN II ADITIV 100 ml</t>
  </si>
  <si>
    <t>DB564</t>
  </si>
  <si>
    <t>N LATEX IGE MONO REAGENT</t>
  </si>
  <si>
    <t>DF339</t>
  </si>
  <si>
    <t>N Latex RF Kit 4x75</t>
  </si>
  <si>
    <t>DB907</t>
  </si>
  <si>
    <t>F49 APPLE</t>
  </si>
  <si>
    <t>DB896</t>
  </si>
  <si>
    <t>F2 MILK</t>
  </si>
  <si>
    <t>DG008</t>
  </si>
  <si>
    <t>EIA Milk IgA</t>
  </si>
  <si>
    <t>DC191</t>
  </si>
  <si>
    <t>N-PROTEIN-STAND-SL</t>
  </si>
  <si>
    <t>DG009</t>
  </si>
  <si>
    <t>EIA Milk IgG</t>
  </si>
  <si>
    <t>DD230</t>
  </si>
  <si>
    <t>F83 CHICKEN MEAT</t>
  </si>
  <si>
    <t>DE179</t>
  </si>
  <si>
    <t>W1 AMBROSIA ELATIOR</t>
  </si>
  <si>
    <t>DE371</t>
  </si>
  <si>
    <t>RPMI-1640 medium,w glutamine and sodium bicarbonate 100 ml</t>
  </si>
  <si>
    <t>DC085</t>
  </si>
  <si>
    <t>FACS Flow sheath fluid</t>
  </si>
  <si>
    <t>DD057</t>
  </si>
  <si>
    <t>N-IGA 5 ML</t>
  </si>
  <si>
    <t>DC287</t>
  </si>
  <si>
    <t>F48 ONION</t>
  </si>
  <si>
    <t>DD235</t>
  </si>
  <si>
    <t>N-IgM 5 ml</t>
  </si>
  <si>
    <t>DF821</t>
  </si>
  <si>
    <t>EIA Gliadin DA IgA</t>
  </si>
  <si>
    <t>DB903</t>
  </si>
  <si>
    <t>F33 ORANGE</t>
  </si>
  <si>
    <t>DC572</t>
  </si>
  <si>
    <t>M5 CANDIDA ALBICANS /YEAST/</t>
  </si>
  <si>
    <t>DE018</t>
  </si>
  <si>
    <t>AlleleSEQR HLA-B (25 tests)</t>
  </si>
  <si>
    <t>DF678</t>
  </si>
  <si>
    <t>POP-6 TM Performance Optimized Polymer</t>
  </si>
  <si>
    <t>DD026</t>
  </si>
  <si>
    <t>K82*LATEX,HEVEA BRAZILIENSIS</t>
  </si>
  <si>
    <t>DB904</t>
  </si>
  <si>
    <t>F85 CELERY</t>
  </si>
  <si>
    <t>DD885</t>
  </si>
  <si>
    <t>GENOVISION A*24</t>
  </si>
  <si>
    <t>DC496</t>
  </si>
  <si>
    <t>F78 CASEIN</t>
  </si>
  <si>
    <t>DB788</t>
  </si>
  <si>
    <t>GENOVISION HLA-CW*07</t>
  </si>
  <si>
    <t>DC183</t>
  </si>
  <si>
    <t>F25 TOMATO</t>
  </si>
  <si>
    <t>DC101</t>
  </si>
  <si>
    <t>CD4/CD8</t>
  </si>
  <si>
    <t>DA770</t>
  </si>
  <si>
    <t>DNase I roztok (1 mg / ml)</t>
  </si>
  <si>
    <t>DE737</t>
  </si>
  <si>
    <t>Immuno-Trol Control</t>
  </si>
  <si>
    <t>DC115</t>
  </si>
  <si>
    <t>M1 Penicillium notatum</t>
  </si>
  <si>
    <t>DB911</t>
  </si>
  <si>
    <t>F93 COCOA</t>
  </si>
  <si>
    <t>DC286</t>
  </si>
  <si>
    <t>F79 GLUTEN</t>
  </si>
  <si>
    <t>DB792</t>
  </si>
  <si>
    <t>GENOVISION HLA-A3</t>
  </si>
  <si>
    <t>DB410</t>
  </si>
  <si>
    <t>CD3 APC</t>
  </si>
  <si>
    <t>DC285</t>
  </si>
  <si>
    <t>I75 VESPA CRABRO</t>
  </si>
  <si>
    <t>DA340</t>
  </si>
  <si>
    <t>F256*WALNUT/JUGLANS SPP./16CAP</t>
  </si>
  <si>
    <t>DD935</t>
  </si>
  <si>
    <t>F92* BANANA</t>
  </si>
  <si>
    <t>DG069</t>
  </si>
  <si>
    <t>MicroVue C1 Inhibitor Plus EIA Kit Microvue Compl</t>
  </si>
  <si>
    <t>DA060</t>
  </si>
  <si>
    <t>BAG-HISTO TYPE Celiac Disease</t>
  </si>
  <si>
    <t>DC181</t>
  </si>
  <si>
    <t>F75 EGG YOLK</t>
  </si>
  <si>
    <t>DC550</t>
  </si>
  <si>
    <t>GENOVISION B*08</t>
  </si>
  <si>
    <t>DG809</t>
  </si>
  <si>
    <t>N AS IgG1</t>
  </si>
  <si>
    <t>DG811</t>
  </si>
  <si>
    <t>N-latex IgG3</t>
  </si>
  <si>
    <t>DG810</t>
  </si>
  <si>
    <t>N AS IgG2</t>
  </si>
  <si>
    <t>DG812</t>
  </si>
  <si>
    <t>N-latex IgG4</t>
  </si>
  <si>
    <t>DB870</t>
  </si>
  <si>
    <t>G6 PHLEUM PRATENSE</t>
  </si>
  <si>
    <t>DG943</t>
  </si>
  <si>
    <t>N-C4 1x5 ml</t>
  </si>
  <si>
    <t>DG942</t>
  </si>
  <si>
    <t>N-C3c 1x5 ml</t>
  </si>
  <si>
    <t>DD440</t>
  </si>
  <si>
    <t>F95*PEACH</t>
  </si>
  <si>
    <t>DH118</t>
  </si>
  <si>
    <t>ImmunoCap Allergen f419</t>
  </si>
  <si>
    <t>DE558</t>
  </si>
  <si>
    <t>QFN-TB Gold zku (Nil+TB Ag+ Mit po 100ks)</t>
  </si>
  <si>
    <t>DA557</t>
  </si>
  <si>
    <t>HLA Wipe test</t>
  </si>
  <si>
    <t>DB902</t>
  </si>
  <si>
    <t>F31 CARROT</t>
  </si>
  <si>
    <t>DB878</t>
  </si>
  <si>
    <t>E3 HORSE DANDER</t>
  </si>
  <si>
    <t>DE573</t>
  </si>
  <si>
    <t>Fetal Cell Count Kit</t>
  </si>
  <si>
    <t>DC238</t>
  </si>
  <si>
    <t>GENOVISION DQB1*02</t>
  </si>
  <si>
    <t>DC179</t>
  </si>
  <si>
    <t>M7 BOTRYTIS CINEREA</t>
  </si>
  <si>
    <t>DE464</t>
  </si>
  <si>
    <t>ImmunoCAP Maint.Solut.Kit</t>
  </si>
  <si>
    <t>DC187</t>
  </si>
  <si>
    <t>F218 PAPRIKA/SWEET PEPPER</t>
  </si>
  <si>
    <t>DC768</t>
  </si>
  <si>
    <t>PBS PH 7,4 Exbio</t>
  </si>
  <si>
    <t>DB292</t>
  </si>
  <si>
    <t>GENOVISION A*02</t>
  </si>
  <si>
    <t>DA641</t>
  </si>
  <si>
    <t>ImmunoCAP Spec. IgE Calibrator Strip 0-100</t>
  </si>
  <si>
    <t>DC497</t>
  </si>
  <si>
    <t>F26 PORK</t>
  </si>
  <si>
    <t>DC702</t>
  </si>
  <si>
    <t>F76 ALPHA-LACTALBUMIN</t>
  </si>
  <si>
    <t>DB906</t>
  </si>
  <si>
    <t>F84 KIWI FRUIT</t>
  </si>
  <si>
    <t>DC761</t>
  </si>
  <si>
    <t>NEODISHER GK</t>
  </si>
  <si>
    <t>DD251</t>
  </si>
  <si>
    <t>QIAAMP DNA BLOOD MINI KIT /50/</t>
  </si>
  <si>
    <t>DD486</t>
  </si>
  <si>
    <t>GENOVISION DNA Size Marker</t>
  </si>
  <si>
    <t>DB892</t>
  </si>
  <si>
    <t>C5 AMPICILLOYL</t>
  </si>
  <si>
    <t>DC186</t>
  </si>
  <si>
    <t>F280 BLACK PEPPER</t>
  </si>
  <si>
    <t>DC366</t>
  </si>
  <si>
    <t>TRIZMA BASE Biotech.Performance Certified 1kg</t>
  </si>
  <si>
    <t>DD446</t>
  </si>
  <si>
    <t>F20 ALMOND</t>
  </si>
  <si>
    <t>DE727</t>
  </si>
  <si>
    <t>ImmunoCAP ECP Control (6x0,5ml)</t>
  </si>
  <si>
    <t>DG413</t>
  </si>
  <si>
    <t>1 ml Glass Syringe (for ABI310 sequencing polymer)</t>
  </si>
  <si>
    <t>DH288</t>
  </si>
  <si>
    <t>Sterile water 1000 ml PP</t>
  </si>
  <si>
    <t>DA387</t>
  </si>
  <si>
    <t>F353 Allergen rGly m4</t>
  </si>
  <si>
    <t>DB887</t>
  </si>
  <si>
    <t>I71 AEDES COMMUNIS</t>
  </si>
  <si>
    <t>DC870</t>
  </si>
  <si>
    <t>O-PHENYLENEDIAMINE FREE BASE 50 TBL</t>
  </si>
  <si>
    <t>DE852</t>
  </si>
  <si>
    <t>ImmunoCAP Allergen i217</t>
  </si>
  <si>
    <t>DE025</t>
  </si>
  <si>
    <t>E70 GOOSE FEATHERS</t>
  </si>
  <si>
    <t>DF985</t>
  </si>
  <si>
    <t>10x96 iPLEX GOLD Compl.Genot. w SpectroCHIP II</t>
  </si>
  <si>
    <t>DB867</t>
  </si>
  <si>
    <t>W20 URTICA DIOICA</t>
  </si>
  <si>
    <t>DH429</t>
  </si>
  <si>
    <t>QuantiFERON-TB Gold Blood Collection Tubes (Nil+Ag) 200 tubes</t>
  </si>
  <si>
    <t>DB158</t>
  </si>
  <si>
    <t>N/T-PROT.KTR.SL/H</t>
  </si>
  <si>
    <t>DA805</t>
  </si>
  <si>
    <t>Formamide 100ml</t>
  </si>
  <si>
    <t>DA660</t>
  </si>
  <si>
    <t>NanoDrop CF-1 Calibration Fluid</t>
  </si>
  <si>
    <t>DE594</t>
  </si>
  <si>
    <t>3500/3500xL Sequencing Standards, BigDye® Terminator v1.1</t>
  </si>
  <si>
    <t>DD487</t>
  </si>
  <si>
    <t>GENOVISION A*25</t>
  </si>
  <si>
    <t>DD201</t>
  </si>
  <si>
    <t>GENOVISION HLA DR*16</t>
  </si>
  <si>
    <t>DD819</t>
  </si>
  <si>
    <t>Ficoll PM400 á 500 g</t>
  </si>
  <si>
    <t>DA697</t>
  </si>
  <si>
    <t>BD FACS Lysing Solution</t>
  </si>
  <si>
    <t>DH152</t>
  </si>
  <si>
    <t>EASY Sep Negative selection HLA B Cell Enrichement kit</t>
  </si>
  <si>
    <t>DD044</t>
  </si>
  <si>
    <t>EasySep Negative Human T Cell, Kit</t>
  </si>
  <si>
    <t>DD752</t>
  </si>
  <si>
    <t>Anti CD42d (anti V)</t>
  </si>
  <si>
    <t>DH112</t>
  </si>
  <si>
    <t>ImmunoCap Allergen f323</t>
  </si>
  <si>
    <t>DD439</t>
  </si>
  <si>
    <t>F15 WHITE BEAN</t>
  </si>
  <si>
    <t>DA029</t>
  </si>
  <si>
    <t>Skin (Pemphigoid) Positive control</t>
  </si>
  <si>
    <t>DA882</t>
  </si>
  <si>
    <t>Anti AB Neutralising Reagent</t>
  </si>
  <si>
    <t>DA030</t>
  </si>
  <si>
    <t>Skin (Pemphigus) Positive control</t>
  </si>
  <si>
    <t>DE600</t>
  </si>
  <si>
    <t>Anode Buffer Container (ABC) 3500 Series 4 ks</t>
  </si>
  <si>
    <t>DE770</t>
  </si>
  <si>
    <t>POP-6™ Polymer for 3500/3500xL Genetic Analyzers, 96 samples</t>
  </si>
  <si>
    <t>DE682</t>
  </si>
  <si>
    <t>Conditioning Reagent, 3500 Series</t>
  </si>
  <si>
    <t>DE644</t>
  </si>
  <si>
    <t>Cathode Buffer Container (CBC) 3500 Series</t>
  </si>
  <si>
    <t>DA382</t>
  </si>
  <si>
    <t>Myositis Profile</t>
  </si>
  <si>
    <t>DG194</t>
  </si>
  <si>
    <t>E4 COW DANDER</t>
  </si>
  <si>
    <t>DE425</t>
  </si>
  <si>
    <t>Development Soln. (6x100 Det.)</t>
  </si>
  <si>
    <t>DD593</t>
  </si>
  <si>
    <t>F27 BEEF</t>
  </si>
  <si>
    <t>DC494</t>
  </si>
  <si>
    <t>C6 AMOXICILLOYL</t>
  </si>
  <si>
    <t>DC174</t>
  </si>
  <si>
    <t>T4 CORYLUS AVELLANA</t>
  </si>
  <si>
    <t>DD438</t>
  </si>
  <si>
    <t>F244*CUCUMBER</t>
  </si>
  <si>
    <t>DB563</t>
  </si>
  <si>
    <t>N RHEUMA STANDARD SL</t>
  </si>
  <si>
    <t>DE114</t>
  </si>
  <si>
    <t>AlleleSEQR HLA-C (25 tests)</t>
  </si>
  <si>
    <t>DE113</t>
  </si>
  <si>
    <t>AlleleSEQR DQB1 (25 tests)</t>
  </si>
  <si>
    <t>DD559</t>
  </si>
  <si>
    <t>AlleleSEQR HLA-A (25 testů)</t>
  </si>
  <si>
    <t>DG623</t>
  </si>
  <si>
    <t>High Sensitivity DNA Kit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</si>
  <si>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</si>
  <si>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</si>
  <si>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</si>
  <si>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</si>
  <si>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</si>
  <si>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</si>
  <si>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</si>
  <si>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</si>
  <si>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</si>
  <si>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</si>
  <si>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</si>
  <si>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</si>
  <si>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</si>
  <si>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</si>
  <si>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813 - Laboratoř alergologická a imunologická</t>
  </si>
  <si>
    <t>Zdravotní výkony vykázané na pracovišti v rámci ambulantní péče *</t>
  </si>
  <si>
    <t>4143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</si>
  <si>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</si>
  <si>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</si>
  <si>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</si>
  <si>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</si>
  <si>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</si>
  <si>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</si>
  <si>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</si>
  <si>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</si>
  <si>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</si>
  <si>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</si>
  <si>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</si>
  <si>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</si>
  <si>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</si>
  <si>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</si>
  <si>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</si>
  <si>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</si>
  <si>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</si>
  <si>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</si>
  <si>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</si>
  <si>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</si>
  <si>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</si>
  <si>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</si>
  <si>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</si>
  <si>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</si>
  <si>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</si>
  <si>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</si>
  <si>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</si>
  <si>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</si>
  <si>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</si>
  <si>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</si>
  <si>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</si>
  <si>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</si>
  <si>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</si>
  <si>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</si>
  <si>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</si>
  <si>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</si>
  <si>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</si>
  <si>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</si>
  <si>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</si>
  <si>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</si>
  <si>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</si>
  <si>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</si>
  <si>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</si>
  <si>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</si>
  <si>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</si>
  <si>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</si>
  <si>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</si>
  <si>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</si>
  <si>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</si>
  <si>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</si>
  <si>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</si>
  <si>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</si>
  <si>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</si>
  <si>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</si>
  <si>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</si>
  <si>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</si>
  <si>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</si>
  <si>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</si>
  <si>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</si>
  <si>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</si>
  <si>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</si>
  <si>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</si>
  <si>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</si>
  <si>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</si>
  <si>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</si>
  <si>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</si>
  <si>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</si>
  <si>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</si>
  <si>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</si>
  <si>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</si>
  <si>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</si>
  <si>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</si>
  <si>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</si>
  <si>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</si>
  <si>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</si>
  <si>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</si>
  <si>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</si>
  <si>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</si>
  <si>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</si>
  <si>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</si>
  <si>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</si>
  <si>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</si>
  <si>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</si>
  <si>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</si>
  <si>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</si>
  <si>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</si>
  <si>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</si>
  <si>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</si>
  <si>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</si>
  <si>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</si>
  <si>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</si>
  <si>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</si>
  <si>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</si>
  <si>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</si>
  <si>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</si>
  <si>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</si>
  <si>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</si>
  <si>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</si>
  <si>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</si>
  <si>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</si>
  <si>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</si>
  <si>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</si>
  <si>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</si>
  <si>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</si>
  <si>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</si>
  <si>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</si>
  <si>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</si>
  <si>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</si>
  <si>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</si>
  <si>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</si>
  <si>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</si>
  <si>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</si>
  <si>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</si>
  <si>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</si>
  <si>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</si>
  <si>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</si>
  <si>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</si>
  <si>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</si>
  <si>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</si>
  <si>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</si>
  <si>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</si>
  <si>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</si>
  <si>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</si>
  <si>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</si>
  <si>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</si>
  <si>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</si>
  <si>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</si>
  <si>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</si>
  <si>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</si>
  <si>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</si>
  <si>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</si>
  <si>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</si>
  <si>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</si>
  <si>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</si>
  <si>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</si>
  <si>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</si>
  <si>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</si>
  <si>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</si>
  <si>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</si>
  <si>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</si>
  <si>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</si>
  <si>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</si>
  <si>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</si>
  <si>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</si>
  <si>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</si>
  <si>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</si>
  <si>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</si>
  <si>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</si>
  <si>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</si>
  <si>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</si>
  <si>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</si>
  <si>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 RID</t>
  </si>
  <si>
    <t>91363</t>
  </si>
  <si>
    <t>STANOVENÍ AKTIVITY INHIBITORU C1 ESTERÁZY</t>
  </si>
  <si>
    <t>91197</t>
  </si>
  <si>
    <t>STANOVENÍ CYTOKINU ELISA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</si>
  <si>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</si>
  <si>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</si>
  <si>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</si>
  <si>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</si>
  <si>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</si>
  <si>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</si>
  <si>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</si>
  <si>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</si>
  <si>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</si>
  <si>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</si>
  <si>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</si>
  <si>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</si>
  <si>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</si>
  <si>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</si>
  <si>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</si>
  <si>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</si>
  <si>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</si>
  <si>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</si>
  <si>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</si>
  <si>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22 - Klinika nukleární medicíny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</si>
  <si>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</si>
  <si>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</si>
  <si>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</si>
  <si>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</si>
  <si>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</si>
  <si>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</si>
  <si>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</si>
  <si>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</si>
  <si>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</si>
  <si>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</si>
  <si>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</si>
  <si>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</si>
  <si>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</si>
  <si>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</si>
  <si>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</si>
  <si>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</si>
  <si>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</si>
  <si>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</si>
  <si>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</si>
  <si>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</si>
  <si>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</si>
  <si>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</si>
  <si>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22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</si>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</sst>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0" fontId="0" fillId="0" borderId="113" xfId="0" applyBorder="1" applyAlignment="1"/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15" xfId="0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6" xfId="0" applyNumberFormat="1" applyFont="1" applyBorder="1" applyAlignment="1">
      <alignment horizontal="right"/>
    </xf>
    <xf numFmtId="0" fontId="0" fillId="0" borderId="117" xfId="0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1.768997822371563</c:v>
                </c:pt>
                <c:pt idx="1">
                  <c:v>1.7327600312450491</c:v>
                </c:pt>
                <c:pt idx="2">
                  <c:v>1.5356862241826885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35616"/>
        <c:axId val="-4863345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1.2624930111391206</c:v>
                </c:pt>
                <c:pt idx="1">
                  <c:v>1.2624930111391206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33984"/>
        <c:axId val="-486324736"/>
      </c:scatterChart>
      <c:catAx>
        <c:axId val="-48633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3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34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35616"/>
        <c:crosses val="autoZero"/>
        <c:crossBetween val="between"/>
      </c:valAx>
      <c:valAx>
        <c:axId val="-486333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24736"/>
        <c:crosses val="max"/>
        <c:crossBetween val="midCat"/>
      </c:valAx>
      <c:valAx>
        <c:axId val="-486324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6333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221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223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178</v>
      </c>
      <c r="C13" s="42" t="s">
        <v>188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3362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3365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3371</v>
      </c>
      <c r="C20" s="42" t="s">
        <v>191</v>
      </c>
    </row>
    <row r="21" spans="1:3" ht="14.4" customHeight="1" x14ac:dyDescent="0.3">
      <c r="A21" s="120" t="str">
        <f t="shared" si="4"/>
        <v>ZV Vykáz.-A Detail</v>
      </c>
      <c r="B21" s="66" t="s">
        <v>3523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3569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221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177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395</v>
      </c>
      <c r="B5" s="391" t="s">
        <v>396</v>
      </c>
      <c r="C5" s="392" t="s">
        <v>397</v>
      </c>
      <c r="D5" s="392" t="s">
        <v>397</v>
      </c>
      <c r="E5" s="392"/>
      <c r="F5" s="392" t="s">
        <v>397</v>
      </c>
      <c r="G5" s="392" t="s">
        <v>397</v>
      </c>
      <c r="H5" s="392" t="s">
        <v>397</v>
      </c>
      <c r="I5" s="393" t="s">
        <v>397</v>
      </c>
      <c r="J5" s="394" t="s">
        <v>55</v>
      </c>
    </row>
    <row r="6" spans="1:10" ht="14.4" customHeight="1" x14ac:dyDescent="0.3">
      <c r="A6" s="390" t="s">
        <v>395</v>
      </c>
      <c r="B6" s="391" t="s">
        <v>234</v>
      </c>
      <c r="C6" s="392">
        <v>5458.5330300000096</v>
      </c>
      <c r="D6" s="392">
        <v>5602.0103300000101</v>
      </c>
      <c r="E6" s="392"/>
      <c r="F6" s="392">
        <v>5301.6785899999995</v>
      </c>
      <c r="G6" s="392">
        <v>5996.0016528314</v>
      </c>
      <c r="H6" s="392">
        <v>-694.32306283140042</v>
      </c>
      <c r="I6" s="393">
        <v>0.88420232297575652</v>
      </c>
      <c r="J6" s="394" t="s">
        <v>1</v>
      </c>
    </row>
    <row r="7" spans="1:10" ht="14.4" customHeight="1" x14ac:dyDescent="0.3">
      <c r="A7" s="390" t="s">
        <v>395</v>
      </c>
      <c r="B7" s="391" t="s">
        <v>235</v>
      </c>
      <c r="C7" s="392">
        <v>52.836889999999997</v>
      </c>
      <c r="D7" s="392">
        <v>56.896680000000003</v>
      </c>
      <c r="E7" s="392"/>
      <c r="F7" s="392">
        <v>36.071470000000005</v>
      </c>
      <c r="G7" s="392">
        <v>89.221982760436504</v>
      </c>
      <c r="H7" s="392">
        <v>-53.150512760436499</v>
      </c>
      <c r="I7" s="393">
        <v>0.40428904272227284</v>
      </c>
      <c r="J7" s="394" t="s">
        <v>1</v>
      </c>
    </row>
    <row r="8" spans="1:10" ht="14.4" customHeight="1" x14ac:dyDescent="0.3">
      <c r="A8" s="390" t="s">
        <v>395</v>
      </c>
      <c r="B8" s="391" t="s">
        <v>236</v>
      </c>
      <c r="C8" s="392">
        <v>4.8827600000000002</v>
      </c>
      <c r="D8" s="392">
        <v>2.5518900000000002</v>
      </c>
      <c r="E8" s="392"/>
      <c r="F8" s="392">
        <v>4.9553400000000005</v>
      </c>
      <c r="G8" s="392">
        <v>5.0000013782782498</v>
      </c>
      <c r="H8" s="392">
        <v>-4.4661378278249231E-2</v>
      </c>
      <c r="I8" s="393">
        <v>0.99106772680658173</v>
      </c>
      <c r="J8" s="394" t="s">
        <v>1</v>
      </c>
    </row>
    <row r="9" spans="1:10" ht="14.4" customHeight="1" x14ac:dyDescent="0.3">
      <c r="A9" s="390" t="s">
        <v>395</v>
      </c>
      <c r="B9" s="391" t="s">
        <v>237</v>
      </c>
      <c r="C9" s="392">
        <v>29.705030000000001</v>
      </c>
      <c r="D9" s="392">
        <v>50.462969999999999</v>
      </c>
      <c r="E9" s="392"/>
      <c r="F9" s="392">
        <v>52.276830000000004</v>
      </c>
      <c r="G9" s="392">
        <v>60.500016677168006</v>
      </c>
      <c r="H9" s="392">
        <v>-8.2231866771680018</v>
      </c>
      <c r="I9" s="393">
        <v>0.86407959652230415</v>
      </c>
      <c r="J9" s="394" t="s">
        <v>1</v>
      </c>
    </row>
    <row r="10" spans="1:10" ht="14.4" customHeight="1" x14ac:dyDescent="0.3">
      <c r="A10" s="390" t="s">
        <v>395</v>
      </c>
      <c r="B10" s="391" t="s">
        <v>238</v>
      </c>
      <c r="C10" s="392">
        <v>0</v>
      </c>
      <c r="D10" s="392">
        <v>0.249</v>
      </c>
      <c r="E10" s="392"/>
      <c r="F10" s="392">
        <v>1.2669999999999999</v>
      </c>
      <c r="G10" s="392">
        <v>1.0000002756555</v>
      </c>
      <c r="H10" s="392">
        <v>0.26699972434449992</v>
      </c>
      <c r="I10" s="393">
        <v>1.2669996507445778</v>
      </c>
      <c r="J10" s="394" t="s">
        <v>1</v>
      </c>
    </row>
    <row r="11" spans="1:10" ht="14.4" customHeight="1" x14ac:dyDescent="0.3">
      <c r="A11" s="390" t="s">
        <v>395</v>
      </c>
      <c r="B11" s="391" t="s">
        <v>239</v>
      </c>
      <c r="C11" s="392">
        <v>8.3840000000000003</v>
      </c>
      <c r="D11" s="392">
        <v>6.9580000000000002</v>
      </c>
      <c r="E11" s="392"/>
      <c r="F11" s="392">
        <v>7.1</v>
      </c>
      <c r="G11" s="392">
        <v>7.5000020674174994</v>
      </c>
      <c r="H11" s="392">
        <v>-0.40000206741749977</v>
      </c>
      <c r="I11" s="393">
        <v>0.94666640571270755</v>
      </c>
      <c r="J11" s="394" t="s">
        <v>1</v>
      </c>
    </row>
    <row r="12" spans="1:10" ht="14.4" customHeight="1" x14ac:dyDescent="0.3">
      <c r="A12" s="390" t="s">
        <v>395</v>
      </c>
      <c r="B12" s="391" t="s">
        <v>398</v>
      </c>
      <c r="C12" s="392">
        <v>5554.3417100000097</v>
      </c>
      <c r="D12" s="392">
        <v>5719.1288700000086</v>
      </c>
      <c r="E12" s="392"/>
      <c r="F12" s="392">
        <v>5403.3492299999998</v>
      </c>
      <c r="G12" s="392">
        <v>6159.2236559903558</v>
      </c>
      <c r="H12" s="392">
        <v>-755.87442599035603</v>
      </c>
      <c r="I12" s="393">
        <v>0.87727764598137215</v>
      </c>
      <c r="J12" s="394" t="s">
        <v>399</v>
      </c>
    </row>
    <row r="14" spans="1:10" ht="14.4" customHeight="1" x14ac:dyDescent="0.3">
      <c r="A14" s="390" t="s">
        <v>395</v>
      </c>
      <c r="B14" s="391" t="s">
        <v>396</v>
      </c>
      <c r="C14" s="392" t="s">
        <v>397</v>
      </c>
      <c r="D14" s="392" t="s">
        <v>397</v>
      </c>
      <c r="E14" s="392"/>
      <c r="F14" s="392" t="s">
        <v>397</v>
      </c>
      <c r="G14" s="392" t="s">
        <v>397</v>
      </c>
      <c r="H14" s="392" t="s">
        <v>397</v>
      </c>
      <c r="I14" s="393" t="s">
        <v>397</v>
      </c>
      <c r="J14" s="394" t="s">
        <v>55</v>
      </c>
    </row>
    <row r="15" spans="1:10" ht="14.4" customHeight="1" x14ac:dyDescent="0.3">
      <c r="A15" s="390" t="s">
        <v>400</v>
      </c>
      <c r="B15" s="391" t="s">
        <v>401</v>
      </c>
      <c r="C15" s="392" t="s">
        <v>397</v>
      </c>
      <c r="D15" s="392" t="s">
        <v>397</v>
      </c>
      <c r="E15" s="392"/>
      <c r="F15" s="392" t="s">
        <v>397</v>
      </c>
      <c r="G15" s="392" t="s">
        <v>397</v>
      </c>
      <c r="H15" s="392" t="s">
        <v>397</v>
      </c>
      <c r="I15" s="393" t="s">
        <v>397</v>
      </c>
      <c r="J15" s="394" t="s">
        <v>0</v>
      </c>
    </row>
    <row r="16" spans="1:10" ht="14.4" customHeight="1" x14ac:dyDescent="0.3">
      <c r="A16" s="390" t="s">
        <v>400</v>
      </c>
      <c r="B16" s="391" t="s">
        <v>234</v>
      </c>
      <c r="C16" s="392">
        <v>5458.5330300000096</v>
      </c>
      <c r="D16" s="392">
        <v>5602.0103300000101</v>
      </c>
      <c r="E16" s="392"/>
      <c r="F16" s="392">
        <v>5301.6785899999995</v>
      </c>
      <c r="G16" s="392">
        <v>5996.0016528314</v>
      </c>
      <c r="H16" s="392">
        <v>-694.32306283140042</v>
      </c>
      <c r="I16" s="393">
        <v>0.88420232297575652</v>
      </c>
      <c r="J16" s="394" t="s">
        <v>1</v>
      </c>
    </row>
    <row r="17" spans="1:10" ht="14.4" customHeight="1" x14ac:dyDescent="0.3">
      <c r="A17" s="390" t="s">
        <v>400</v>
      </c>
      <c r="B17" s="391" t="s">
        <v>235</v>
      </c>
      <c r="C17" s="392">
        <v>52.836889999999997</v>
      </c>
      <c r="D17" s="392">
        <v>56.896680000000003</v>
      </c>
      <c r="E17" s="392"/>
      <c r="F17" s="392">
        <v>36.071470000000005</v>
      </c>
      <c r="G17" s="392">
        <v>89.221982760436504</v>
      </c>
      <c r="H17" s="392">
        <v>-53.150512760436499</v>
      </c>
      <c r="I17" s="393">
        <v>0.40428904272227284</v>
      </c>
      <c r="J17" s="394" t="s">
        <v>1</v>
      </c>
    </row>
    <row r="18" spans="1:10" ht="14.4" customHeight="1" x14ac:dyDescent="0.3">
      <c r="A18" s="390" t="s">
        <v>400</v>
      </c>
      <c r="B18" s="391" t="s">
        <v>236</v>
      </c>
      <c r="C18" s="392">
        <v>4.8827600000000002</v>
      </c>
      <c r="D18" s="392">
        <v>2.5518900000000002</v>
      </c>
      <c r="E18" s="392"/>
      <c r="F18" s="392">
        <v>4.9553400000000005</v>
      </c>
      <c r="G18" s="392">
        <v>5.0000013782782498</v>
      </c>
      <c r="H18" s="392">
        <v>-4.4661378278249231E-2</v>
      </c>
      <c r="I18" s="393">
        <v>0.99106772680658173</v>
      </c>
      <c r="J18" s="394" t="s">
        <v>1</v>
      </c>
    </row>
    <row r="19" spans="1:10" ht="14.4" customHeight="1" x14ac:dyDescent="0.3">
      <c r="A19" s="390" t="s">
        <v>400</v>
      </c>
      <c r="B19" s="391" t="s">
        <v>237</v>
      </c>
      <c r="C19" s="392">
        <v>29.705030000000001</v>
      </c>
      <c r="D19" s="392">
        <v>50.462969999999999</v>
      </c>
      <c r="E19" s="392"/>
      <c r="F19" s="392">
        <v>52.276830000000004</v>
      </c>
      <c r="G19" s="392">
        <v>60.500016677168006</v>
      </c>
      <c r="H19" s="392">
        <v>-8.2231866771680018</v>
      </c>
      <c r="I19" s="393">
        <v>0.86407959652230415</v>
      </c>
      <c r="J19" s="394" t="s">
        <v>1</v>
      </c>
    </row>
    <row r="20" spans="1:10" ht="14.4" customHeight="1" x14ac:dyDescent="0.3">
      <c r="A20" s="390" t="s">
        <v>400</v>
      </c>
      <c r="B20" s="391" t="s">
        <v>238</v>
      </c>
      <c r="C20" s="392">
        <v>0</v>
      </c>
      <c r="D20" s="392">
        <v>0.249</v>
      </c>
      <c r="E20" s="392"/>
      <c r="F20" s="392">
        <v>1.2669999999999999</v>
      </c>
      <c r="G20" s="392">
        <v>1.0000002756555</v>
      </c>
      <c r="H20" s="392">
        <v>0.26699972434449992</v>
      </c>
      <c r="I20" s="393">
        <v>1.2669996507445778</v>
      </c>
      <c r="J20" s="394" t="s">
        <v>1</v>
      </c>
    </row>
    <row r="21" spans="1:10" ht="14.4" customHeight="1" x14ac:dyDescent="0.3">
      <c r="A21" s="390" t="s">
        <v>400</v>
      </c>
      <c r="B21" s="391" t="s">
        <v>239</v>
      </c>
      <c r="C21" s="392">
        <v>8.3840000000000003</v>
      </c>
      <c r="D21" s="392">
        <v>6.9580000000000002</v>
      </c>
      <c r="E21" s="392"/>
      <c r="F21" s="392">
        <v>7.1</v>
      </c>
      <c r="G21" s="392">
        <v>7.5000020674174994</v>
      </c>
      <c r="H21" s="392">
        <v>-0.40000206741749977</v>
      </c>
      <c r="I21" s="393">
        <v>0.94666640571270755</v>
      </c>
      <c r="J21" s="394" t="s">
        <v>1</v>
      </c>
    </row>
    <row r="22" spans="1:10" ht="14.4" customHeight="1" x14ac:dyDescent="0.3">
      <c r="A22" s="390" t="s">
        <v>400</v>
      </c>
      <c r="B22" s="391" t="s">
        <v>402</v>
      </c>
      <c r="C22" s="392">
        <v>5554.3417100000097</v>
      </c>
      <c r="D22" s="392">
        <v>5719.1288700000086</v>
      </c>
      <c r="E22" s="392"/>
      <c r="F22" s="392">
        <v>5403.3492299999998</v>
      </c>
      <c r="G22" s="392">
        <v>6159.2236559903558</v>
      </c>
      <c r="H22" s="392">
        <v>-755.87442599035603</v>
      </c>
      <c r="I22" s="393">
        <v>0.87727764598137215</v>
      </c>
      <c r="J22" s="394" t="s">
        <v>403</v>
      </c>
    </row>
    <row r="23" spans="1:10" ht="14.4" customHeight="1" x14ac:dyDescent="0.3">
      <c r="A23" s="390" t="s">
        <v>397</v>
      </c>
      <c r="B23" s="391" t="s">
        <v>397</v>
      </c>
      <c r="C23" s="392" t="s">
        <v>397</v>
      </c>
      <c r="D23" s="392" t="s">
        <v>397</v>
      </c>
      <c r="E23" s="392"/>
      <c r="F23" s="392" t="s">
        <v>397</v>
      </c>
      <c r="G23" s="392" t="s">
        <v>397</v>
      </c>
      <c r="H23" s="392" t="s">
        <v>397</v>
      </c>
      <c r="I23" s="393" t="s">
        <v>397</v>
      </c>
      <c r="J23" s="394" t="s">
        <v>404</v>
      </c>
    </row>
    <row r="24" spans="1:10" ht="14.4" customHeight="1" x14ac:dyDescent="0.3">
      <c r="A24" s="390" t="s">
        <v>395</v>
      </c>
      <c r="B24" s="391" t="s">
        <v>398</v>
      </c>
      <c r="C24" s="392">
        <v>5554.3417100000097</v>
      </c>
      <c r="D24" s="392">
        <v>5719.1288700000086</v>
      </c>
      <c r="E24" s="392"/>
      <c r="F24" s="392">
        <v>5403.3492299999998</v>
      </c>
      <c r="G24" s="392">
        <v>6159.2236559903558</v>
      </c>
      <c r="H24" s="392">
        <v>-755.87442599035603</v>
      </c>
      <c r="I24" s="393">
        <v>0.87727764598137215</v>
      </c>
      <c r="J24" s="394" t="s">
        <v>399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3362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221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56.11609228224075</v>
      </c>
      <c r="J3" s="74">
        <f>SUBTOTAL(9,J5:J1048576)</f>
        <v>96294.5</v>
      </c>
      <c r="K3" s="75">
        <f>SUBTOTAL(9,K5:K1048576)</f>
        <v>5403671.0482722316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395</v>
      </c>
      <c r="B5" s="401" t="s">
        <v>396</v>
      </c>
      <c r="C5" s="402" t="s">
        <v>400</v>
      </c>
      <c r="D5" s="403" t="s">
        <v>2834</v>
      </c>
      <c r="E5" s="402" t="s">
        <v>3350</v>
      </c>
      <c r="F5" s="403" t="s">
        <v>3351</v>
      </c>
      <c r="G5" s="402" t="s">
        <v>2866</v>
      </c>
      <c r="H5" s="402" t="s">
        <v>2867</v>
      </c>
      <c r="I5" s="404">
        <v>42.443333333333335</v>
      </c>
      <c r="J5" s="404">
        <v>30</v>
      </c>
      <c r="K5" s="405">
        <v>1273.3</v>
      </c>
    </row>
    <row r="6" spans="1:11" ht="14.4" customHeight="1" x14ac:dyDescent="0.3">
      <c r="A6" s="406" t="s">
        <v>395</v>
      </c>
      <c r="B6" s="407" t="s">
        <v>396</v>
      </c>
      <c r="C6" s="408" t="s">
        <v>400</v>
      </c>
      <c r="D6" s="409" t="s">
        <v>2834</v>
      </c>
      <c r="E6" s="408" t="s">
        <v>3350</v>
      </c>
      <c r="F6" s="409" t="s">
        <v>3351</v>
      </c>
      <c r="G6" s="408" t="s">
        <v>2868</v>
      </c>
      <c r="H6" s="408" t="s">
        <v>2869</v>
      </c>
      <c r="I6" s="410">
        <v>0.42</v>
      </c>
      <c r="J6" s="410">
        <v>200</v>
      </c>
      <c r="K6" s="411">
        <v>84</v>
      </c>
    </row>
    <row r="7" spans="1:11" ht="14.4" customHeight="1" x14ac:dyDescent="0.3">
      <c r="A7" s="406" t="s">
        <v>395</v>
      </c>
      <c r="B7" s="407" t="s">
        <v>396</v>
      </c>
      <c r="C7" s="408" t="s">
        <v>400</v>
      </c>
      <c r="D7" s="409" t="s">
        <v>2834</v>
      </c>
      <c r="E7" s="408" t="s">
        <v>3350</v>
      </c>
      <c r="F7" s="409" t="s">
        <v>3351</v>
      </c>
      <c r="G7" s="408" t="s">
        <v>2870</v>
      </c>
      <c r="H7" s="408" t="s">
        <v>2871</v>
      </c>
      <c r="I7" s="410">
        <v>28.736666666666665</v>
      </c>
      <c r="J7" s="410">
        <v>120</v>
      </c>
      <c r="K7" s="411">
        <v>3448.56</v>
      </c>
    </row>
    <row r="8" spans="1:11" ht="14.4" customHeight="1" x14ac:dyDescent="0.3">
      <c r="A8" s="406" t="s">
        <v>395</v>
      </c>
      <c r="B8" s="407" t="s">
        <v>396</v>
      </c>
      <c r="C8" s="408" t="s">
        <v>400</v>
      </c>
      <c r="D8" s="409" t="s">
        <v>2834</v>
      </c>
      <c r="E8" s="408" t="s">
        <v>3350</v>
      </c>
      <c r="F8" s="409" t="s">
        <v>3351</v>
      </c>
      <c r="G8" s="408" t="s">
        <v>2872</v>
      </c>
      <c r="H8" s="408" t="s">
        <v>2873</v>
      </c>
      <c r="I8" s="410">
        <v>27.87</v>
      </c>
      <c r="J8" s="410">
        <v>4</v>
      </c>
      <c r="K8" s="411">
        <v>111.48</v>
      </c>
    </row>
    <row r="9" spans="1:11" ht="14.4" customHeight="1" x14ac:dyDescent="0.3">
      <c r="A9" s="406" t="s">
        <v>395</v>
      </c>
      <c r="B9" s="407" t="s">
        <v>396</v>
      </c>
      <c r="C9" s="408" t="s">
        <v>400</v>
      </c>
      <c r="D9" s="409" t="s">
        <v>2834</v>
      </c>
      <c r="E9" s="408" t="s">
        <v>3350</v>
      </c>
      <c r="F9" s="409" t="s">
        <v>3351</v>
      </c>
      <c r="G9" s="408" t="s">
        <v>2874</v>
      </c>
      <c r="H9" s="408" t="s">
        <v>2875</v>
      </c>
      <c r="I9" s="410">
        <v>0.38</v>
      </c>
      <c r="J9" s="410">
        <v>100</v>
      </c>
      <c r="K9" s="411">
        <v>38</v>
      </c>
    </row>
    <row r="10" spans="1:11" ht="14.4" customHeight="1" x14ac:dyDescent="0.3">
      <c r="A10" s="406" t="s">
        <v>395</v>
      </c>
      <c r="B10" s="407" t="s">
        <v>396</v>
      </c>
      <c r="C10" s="408" t="s">
        <v>400</v>
      </c>
      <c r="D10" s="409" t="s">
        <v>2834</v>
      </c>
      <c r="E10" s="408" t="s">
        <v>3352</v>
      </c>
      <c r="F10" s="409" t="s">
        <v>3353</v>
      </c>
      <c r="G10" s="408" t="s">
        <v>2876</v>
      </c>
      <c r="H10" s="408" t="s">
        <v>2877</v>
      </c>
      <c r="I10" s="410">
        <v>86.73</v>
      </c>
      <c r="J10" s="410">
        <v>12.5</v>
      </c>
      <c r="K10" s="411">
        <v>1084.1600000000001</v>
      </c>
    </row>
    <row r="11" spans="1:11" ht="14.4" customHeight="1" x14ac:dyDescent="0.3">
      <c r="A11" s="406" t="s">
        <v>395</v>
      </c>
      <c r="B11" s="407" t="s">
        <v>396</v>
      </c>
      <c r="C11" s="408" t="s">
        <v>400</v>
      </c>
      <c r="D11" s="409" t="s">
        <v>2834</v>
      </c>
      <c r="E11" s="408" t="s">
        <v>3352</v>
      </c>
      <c r="F11" s="409" t="s">
        <v>3353</v>
      </c>
      <c r="G11" s="408" t="s">
        <v>2878</v>
      </c>
      <c r="H11" s="408" t="s">
        <v>2879</v>
      </c>
      <c r="I11" s="410">
        <v>1.99</v>
      </c>
      <c r="J11" s="410">
        <v>100</v>
      </c>
      <c r="K11" s="411">
        <v>199</v>
      </c>
    </row>
    <row r="12" spans="1:11" ht="14.4" customHeight="1" x14ac:dyDescent="0.3">
      <c r="A12" s="406" t="s">
        <v>395</v>
      </c>
      <c r="B12" s="407" t="s">
        <v>396</v>
      </c>
      <c r="C12" s="408" t="s">
        <v>400</v>
      </c>
      <c r="D12" s="409" t="s">
        <v>2834</v>
      </c>
      <c r="E12" s="408" t="s">
        <v>3352</v>
      </c>
      <c r="F12" s="409" t="s">
        <v>3353</v>
      </c>
      <c r="G12" s="408" t="s">
        <v>2880</v>
      </c>
      <c r="H12" s="408" t="s">
        <v>2881</v>
      </c>
      <c r="I12" s="410">
        <v>1.92</v>
      </c>
      <c r="J12" s="410">
        <v>100</v>
      </c>
      <c r="K12" s="411">
        <v>192</v>
      </c>
    </row>
    <row r="13" spans="1:11" ht="14.4" customHeight="1" x14ac:dyDescent="0.3">
      <c r="A13" s="406" t="s">
        <v>395</v>
      </c>
      <c r="B13" s="407" t="s">
        <v>396</v>
      </c>
      <c r="C13" s="408" t="s">
        <v>400</v>
      </c>
      <c r="D13" s="409" t="s">
        <v>2834</v>
      </c>
      <c r="E13" s="408" t="s">
        <v>3352</v>
      </c>
      <c r="F13" s="409" t="s">
        <v>3353</v>
      </c>
      <c r="G13" s="408" t="s">
        <v>2882</v>
      </c>
      <c r="H13" s="408" t="s">
        <v>2883</v>
      </c>
      <c r="I13" s="410">
        <v>2.5299999999999998</v>
      </c>
      <c r="J13" s="410">
        <v>100</v>
      </c>
      <c r="K13" s="411">
        <v>253</v>
      </c>
    </row>
    <row r="14" spans="1:11" ht="14.4" customHeight="1" x14ac:dyDescent="0.3">
      <c r="A14" s="406" t="s">
        <v>395</v>
      </c>
      <c r="B14" s="407" t="s">
        <v>396</v>
      </c>
      <c r="C14" s="408" t="s">
        <v>400</v>
      </c>
      <c r="D14" s="409" t="s">
        <v>2834</v>
      </c>
      <c r="E14" s="408" t="s">
        <v>3352</v>
      </c>
      <c r="F14" s="409" t="s">
        <v>3353</v>
      </c>
      <c r="G14" s="408" t="s">
        <v>2884</v>
      </c>
      <c r="H14" s="408" t="s">
        <v>2885</v>
      </c>
      <c r="I14" s="410">
        <v>2.82</v>
      </c>
      <c r="J14" s="410">
        <v>50</v>
      </c>
      <c r="K14" s="411">
        <v>141</v>
      </c>
    </row>
    <row r="15" spans="1:11" ht="14.4" customHeight="1" x14ac:dyDescent="0.3">
      <c r="A15" s="406" t="s">
        <v>395</v>
      </c>
      <c r="B15" s="407" t="s">
        <v>396</v>
      </c>
      <c r="C15" s="408" t="s">
        <v>400</v>
      </c>
      <c r="D15" s="409" t="s">
        <v>2834</v>
      </c>
      <c r="E15" s="408" t="s">
        <v>3352</v>
      </c>
      <c r="F15" s="409" t="s">
        <v>3353</v>
      </c>
      <c r="G15" s="408" t="s">
        <v>2886</v>
      </c>
      <c r="H15" s="408" t="s">
        <v>2887</v>
      </c>
      <c r="I15" s="410">
        <v>0.01</v>
      </c>
      <c r="J15" s="410">
        <v>700</v>
      </c>
      <c r="K15" s="411">
        <v>7</v>
      </c>
    </row>
    <row r="16" spans="1:11" ht="14.4" customHeight="1" x14ac:dyDescent="0.3">
      <c r="A16" s="406" t="s">
        <v>395</v>
      </c>
      <c r="B16" s="407" t="s">
        <v>396</v>
      </c>
      <c r="C16" s="408" t="s">
        <v>400</v>
      </c>
      <c r="D16" s="409" t="s">
        <v>2834</v>
      </c>
      <c r="E16" s="408" t="s">
        <v>3352</v>
      </c>
      <c r="F16" s="409" t="s">
        <v>3353</v>
      </c>
      <c r="G16" s="408" t="s">
        <v>2888</v>
      </c>
      <c r="H16" s="408" t="s">
        <v>2889</v>
      </c>
      <c r="I16" s="410">
        <v>0.3</v>
      </c>
      <c r="J16" s="410">
        <v>3000</v>
      </c>
      <c r="K16" s="411">
        <v>900</v>
      </c>
    </row>
    <row r="17" spans="1:11" ht="14.4" customHeight="1" x14ac:dyDescent="0.3">
      <c r="A17" s="406" t="s">
        <v>395</v>
      </c>
      <c r="B17" s="407" t="s">
        <v>396</v>
      </c>
      <c r="C17" s="408" t="s">
        <v>400</v>
      </c>
      <c r="D17" s="409" t="s">
        <v>2834</v>
      </c>
      <c r="E17" s="408" t="s">
        <v>3352</v>
      </c>
      <c r="F17" s="409" t="s">
        <v>3353</v>
      </c>
      <c r="G17" s="408" t="s">
        <v>2890</v>
      </c>
      <c r="H17" s="408" t="s">
        <v>2891</v>
      </c>
      <c r="I17" s="410">
        <v>0.3</v>
      </c>
      <c r="J17" s="410">
        <v>15000</v>
      </c>
      <c r="K17" s="411">
        <v>4522.5</v>
      </c>
    </row>
    <row r="18" spans="1:11" ht="14.4" customHeight="1" x14ac:dyDescent="0.3">
      <c r="A18" s="406" t="s">
        <v>395</v>
      </c>
      <c r="B18" s="407" t="s">
        <v>396</v>
      </c>
      <c r="C18" s="408" t="s">
        <v>400</v>
      </c>
      <c r="D18" s="409" t="s">
        <v>2834</v>
      </c>
      <c r="E18" s="408" t="s">
        <v>3352</v>
      </c>
      <c r="F18" s="409" t="s">
        <v>3353</v>
      </c>
      <c r="G18" s="408" t="s">
        <v>2892</v>
      </c>
      <c r="H18" s="408" t="s">
        <v>2893</v>
      </c>
      <c r="I18" s="410">
        <v>12.1</v>
      </c>
      <c r="J18" s="410">
        <v>50</v>
      </c>
      <c r="K18" s="411">
        <v>605</v>
      </c>
    </row>
    <row r="19" spans="1:11" ht="14.4" customHeight="1" x14ac:dyDescent="0.3">
      <c r="A19" s="406" t="s">
        <v>395</v>
      </c>
      <c r="B19" s="407" t="s">
        <v>396</v>
      </c>
      <c r="C19" s="408" t="s">
        <v>400</v>
      </c>
      <c r="D19" s="409" t="s">
        <v>2834</v>
      </c>
      <c r="E19" s="408" t="s">
        <v>3352</v>
      </c>
      <c r="F19" s="409" t="s">
        <v>3353</v>
      </c>
      <c r="G19" s="408" t="s">
        <v>2894</v>
      </c>
      <c r="H19" s="408" t="s">
        <v>2895</v>
      </c>
      <c r="I19" s="410">
        <v>25.53</v>
      </c>
      <c r="J19" s="410">
        <v>35</v>
      </c>
      <c r="K19" s="411">
        <v>893.55000000000007</v>
      </c>
    </row>
    <row r="20" spans="1:11" ht="14.4" customHeight="1" x14ac:dyDescent="0.3">
      <c r="A20" s="406" t="s">
        <v>395</v>
      </c>
      <c r="B20" s="407" t="s">
        <v>396</v>
      </c>
      <c r="C20" s="408" t="s">
        <v>400</v>
      </c>
      <c r="D20" s="409" t="s">
        <v>2834</v>
      </c>
      <c r="E20" s="408" t="s">
        <v>3352</v>
      </c>
      <c r="F20" s="409" t="s">
        <v>3353</v>
      </c>
      <c r="G20" s="408" t="s">
        <v>2896</v>
      </c>
      <c r="H20" s="408" t="s">
        <v>2897</v>
      </c>
      <c r="I20" s="410">
        <v>0.56999999999999995</v>
      </c>
      <c r="J20" s="410">
        <v>6000</v>
      </c>
      <c r="K20" s="411">
        <v>3412.2</v>
      </c>
    </row>
    <row r="21" spans="1:11" ht="14.4" customHeight="1" x14ac:dyDescent="0.3">
      <c r="A21" s="406" t="s">
        <v>395</v>
      </c>
      <c r="B21" s="407" t="s">
        <v>396</v>
      </c>
      <c r="C21" s="408" t="s">
        <v>400</v>
      </c>
      <c r="D21" s="409" t="s">
        <v>2834</v>
      </c>
      <c r="E21" s="408" t="s">
        <v>3352</v>
      </c>
      <c r="F21" s="409" t="s">
        <v>3353</v>
      </c>
      <c r="G21" s="408" t="s">
        <v>2898</v>
      </c>
      <c r="H21" s="408" t="s">
        <v>2899</v>
      </c>
      <c r="I21" s="410">
        <v>5.47</v>
      </c>
      <c r="J21" s="410">
        <v>600</v>
      </c>
      <c r="K21" s="411">
        <v>3282.97</v>
      </c>
    </row>
    <row r="22" spans="1:11" ht="14.4" customHeight="1" x14ac:dyDescent="0.3">
      <c r="A22" s="406" t="s">
        <v>395</v>
      </c>
      <c r="B22" s="407" t="s">
        <v>396</v>
      </c>
      <c r="C22" s="408" t="s">
        <v>400</v>
      </c>
      <c r="D22" s="409" t="s">
        <v>2834</v>
      </c>
      <c r="E22" s="408" t="s">
        <v>3352</v>
      </c>
      <c r="F22" s="409" t="s">
        <v>3353</v>
      </c>
      <c r="G22" s="408" t="s">
        <v>2900</v>
      </c>
      <c r="H22" s="408" t="s">
        <v>2901</v>
      </c>
      <c r="I22" s="410">
        <v>70.180000000000007</v>
      </c>
      <c r="J22" s="410">
        <v>35</v>
      </c>
      <c r="K22" s="411">
        <v>2456.3000000000002</v>
      </c>
    </row>
    <row r="23" spans="1:11" ht="14.4" customHeight="1" x14ac:dyDescent="0.3">
      <c r="A23" s="406" t="s">
        <v>395</v>
      </c>
      <c r="B23" s="407" t="s">
        <v>396</v>
      </c>
      <c r="C23" s="408" t="s">
        <v>400</v>
      </c>
      <c r="D23" s="409" t="s">
        <v>2834</v>
      </c>
      <c r="E23" s="408" t="s">
        <v>3352</v>
      </c>
      <c r="F23" s="409" t="s">
        <v>3353</v>
      </c>
      <c r="G23" s="408" t="s">
        <v>2902</v>
      </c>
      <c r="H23" s="408" t="s">
        <v>2903</v>
      </c>
      <c r="I23" s="410">
        <v>0.48</v>
      </c>
      <c r="J23" s="410">
        <v>5500</v>
      </c>
      <c r="K23" s="411">
        <v>2662</v>
      </c>
    </row>
    <row r="24" spans="1:11" ht="14.4" customHeight="1" x14ac:dyDescent="0.3">
      <c r="A24" s="406" t="s">
        <v>395</v>
      </c>
      <c r="B24" s="407" t="s">
        <v>396</v>
      </c>
      <c r="C24" s="408" t="s">
        <v>400</v>
      </c>
      <c r="D24" s="409" t="s">
        <v>2834</v>
      </c>
      <c r="E24" s="408" t="s">
        <v>3352</v>
      </c>
      <c r="F24" s="409" t="s">
        <v>3353</v>
      </c>
      <c r="G24" s="408" t="s">
        <v>2904</v>
      </c>
      <c r="H24" s="408" t="s">
        <v>2905</v>
      </c>
      <c r="I24" s="410">
        <v>8.2799999999999994</v>
      </c>
      <c r="J24" s="410">
        <v>2000</v>
      </c>
      <c r="K24" s="411">
        <v>16569.740000000002</v>
      </c>
    </row>
    <row r="25" spans="1:11" ht="14.4" customHeight="1" x14ac:dyDescent="0.3">
      <c r="A25" s="406" t="s">
        <v>395</v>
      </c>
      <c r="B25" s="407" t="s">
        <v>396</v>
      </c>
      <c r="C25" s="408" t="s">
        <v>400</v>
      </c>
      <c r="D25" s="409" t="s">
        <v>2834</v>
      </c>
      <c r="E25" s="408" t="s">
        <v>3352</v>
      </c>
      <c r="F25" s="409" t="s">
        <v>3353</v>
      </c>
      <c r="G25" s="408" t="s">
        <v>2906</v>
      </c>
      <c r="H25" s="408" t="s">
        <v>2907</v>
      </c>
      <c r="I25" s="410">
        <v>4.7699999999999996</v>
      </c>
      <c r="J25" s="410">
        <v>100</v>
      </c>
      <c r="K25" s="411">
        <v>476.9</v>
      </c>
    </row>
    <row r="26" spans="1:11" ht="14.4" customHeight="1" x14ac:dyDescent="0.3">
      <c r="A26" s="406" t="s">
        <v>395</v>
      </c>
      <c r="B26" s="407" t="s">
        <v>396</v>
      </c>
      <c r="C26" s="408" t="s">
        <v>400</v>
      </c>
      <c r="D26" s="409" t="s">
        <v>2834</v>
      </c>
      <c r="E26" s="408" t="s">
        <v>3352</v>
      </c>
      <c r="F26" s="409" t="s">
        <v>3353</v>
      </c>
      <c r="G26" s="408" t="s">
        <v>2908</v>
      </c>
      <c r="H26" s="408" t="s">
        <v>2909</v>
      </c>
      <c r="I26" s="410">
        <v>10.51</v>
      </c>
      <c r="J26" s="410">
        <v>1100</v>
      </c>
      <c r="K26" s="411">
        <v>11565.18</v>
      </c>
    </row>
    <row r="27" spans="1:11" ht="14.4" customHeight="1" x14ac:dyDescent="0.3">
      <c r="A27" s="406" t="s">
        <v>395</v>
      </c>
      <c r="B27" s="407" t="s">
        <v>396</v>
      </c>
      <c r="C27" s="408" t="s">
        <v>400</v>
      </c>
      <c r="D27" s="409" t="s">
        <v>2834</v>
      </c>
      <c r="E27" s="408" t="s">
        <v>3352</v>
      </c>
      <c r="F27" s="409" t="s">
        <v>3353</v>
      </c>
      <c r="G27" s="408" t="s">
        <v>2910</v>
      </c>
      <c r="H27" s="408" t="s">
        <v>2911</v>
      </c>
      <c r="I27" s="410">
        <v>1.98</v>
      </c>
      <c r="J27" s="410">
        <v>500</v>
      </c>
      <c r="K27" s="411">
        <v>990.99</v>
      </c>
    </row>
    <row r="28" spans="1:11" ht="14.4" customHeight="1" x14ac:dyDescent="0.3">
      <c r="A28" s="406" t="s">
        <v>395</v>
      </c>
      <c r="B28" s="407" t="s">
        <v>396</v>
      </c>
      <c r="C28" s="408" t="s">
        <v>400</v>
      </c>
      <c r="D28" s="409" t="s">
        <v>2834</v>
      </c>
      <c r="E28" s="408" t="s">
        <v>3352</v>
      </c>
      <c r="F28" s="409" t="s">
        <v>3353</v>
      </c>
      <c r="G28" s="408" t="s">
        <v>2912</v>
      </c>
      <c r="H28" s="408" t="s">
        <v>2913</v>
      </c>
      <c r="I28" s="410">
        <v>3.81</v>
      </c>
      <c r="J28" s="410">
        <v>100</v>
      </c>
      <c r="K28" s="411">
        <v>381.44</v>
      </c>
    </row>
    <row r="29" spans="1:11" ht="14.4" customHeight="1" x14ac:dyDescent="0.3">
      <c r="A29" s="406" t="s">
        <v>395</v>
      </c>
      <c r="B29" s="407" t="s">
        <v>396</v>
      </c>
      <c r="C29" s="408" t="s">
        <v>400</v>
      </c>
      <c r="D29" s="409" t="s">
        <v>2834</v>
      </c>
      <c r="E29" s="408" t="s">
        <v>3352</v>
      </c>
      <c r="F29" s="409" t="s">
        <v>3353</v>
      </c>
      <c r="G29" s="408" t="s">
        <v>2914</v>
      </c>
      <c r="H29" s="408" t="s">
        <v>2915</v>
      </c>
      <c r="I29" s="410">
        <v>1.68</v>
      </c>
      <c r="J29" s="410">
        <v>1000</v>
      </c>
      <c r="K29" s="411">
        <v>1681.9</v>
      </c>
    </row>
    <row r="30" spans="1:11" ht="14.4" customHeight="1" x14ac:dyDescent="0.3">
      <c r="A30" s="406" t="s">
        <v>395</v>
      </c>
      <c r="B30" s="407" t="s">
        <v>396</v>
      </c>
      <c r="C30" s="408" t="s">
        <v>400</v>
      </c>
      <c r="D30" s="409" t="s">
        <v>2834</v>
      </c>
      <c r="E30" s="408" t="s">
        <v>3354</v>
      </c>
      <c r="F30" s="409" t="s">
        <v>3355</v>
      </c>
      <c r="G30" s="408" t="s">
        <v>2916</v>
      </c>
      <c r="H30" s="408" t="s">
        <v>2917</v>
      </c>
      <c r="I30" s="410">
        <v>0.16</v>
      </c>
      <c r="J30" s="410">
        <v>17000</v>
      </c>
      <c r="K30" s="411">
        <v>2647</v>
      </c>
    </row>
    <row r="31" spans="1:11" ht="14.4" customHeight="1" x14ac:dyDescent="0.3">
      <c r="A31" s="406" t="s">
        <v>395</v>
      </c>
      <c r="B31" s="407" t="s">
        <v>396</v>
      </c>
      <c r="C31" s="408" t="s">
        <v>400</v>
      </c>
      <c r="D31" s="409" t="s">
        <v>2834</v>
      </c>
      <c r="E31" s="408" t="s">
        <v>3354</v>
      </c>
      <c r="F31" s="409" t="s">
        <v>3355</v>
      </c>
      <c r="G31" s="408" t="s">
        <v>2918</v>
      </c>
      <c r="H31" s="408" t="s">
        <v>2919</v>
      </c>
      <c r="I31" s="410">
        <v>1.07</v>
      </c>
      <c r="J31" s="410">
        <v>4000</v>
      </c>
      <c r="K31" s="411">
        <v>4264.04</v>
      </c>
    </row>
    <row r="32" spans="1:11" ht="14.4" customHeight="1" x14ac:dyDescent="0.3">
      <c r="A32" s="406" t="s">
        <v>395</v>
      </c>
      <c r="B32" s="407" t="s">
        <v>396</v>
      </c>
      <c r="C32" s="408" t="s">
        <v>400</v>
      </c>
      <c r="D32" s="409" t="s">
        <v>2834</v>
      </c>
      <c r="E32" s="408" t="s">
        <v>3354</v>
      </c>
      <c r="F32" s="409" t="s">
        <v>3355</v>
      </c>
      <c r="G32" s="408" t="s">
        <v>2920</v>
      </c>
      <c r="H32" s="408" t="s">
        <v>2921</v>
      </c>
      <c r="I32" s="410">
        <v>77.39</v>
      </c>
      <c r="J32" s="410">
        <v>5</v>
      </c>
      <c r="K32" s="411">
        <v>386.95</v>
      </c>
    </row>
    <row r="33" spans="1:11" ht="14.4" customHeight="1" x14ac:dyDescent="0.3">
      <c r="A33" s="406" t="s">
        <v>395</v>
      </c>
      <c r="B33" s="407" t="s">
        <v>396</v>
      </c>
      <c r="C33" s="408" t="s">
        <v>400</v>
      </c>
      <c r="D33" s="409" t="s">
        <v>2834</v>
      </c>
      <c r="E33" s="408" t="s">
        <v>3354</v>
      </c>
      <c r="F33" s="409" t="s">
        <v>3355</v>
      </c>
      <c r="G33" s="408" t="s">
        <v>2922</v>
      </c>
      <c r="H33" s="408" t="s">
        <v>2923</v>
      </c>
      <c r="I33" s="410">
        <v>9.31</v>
      </c>
      <c r="J33" s="410">
        <v>360</v>
      </c>
      <c r="K33" s="411">
        <v>3351.7</v>
      </c>
    </row>
    <row r="34" spans="1:11" ht="14.4" customHeight="1" x14ac:dyDescent="0.3">
      <c r="A34" s="406" t="s">
        <v>395</v>
      </c>
      <c r="B34" s="407" t="s">
        <v>396</v>
      </c>
      <c r="C34" s="408" t="s">
        <v>400</v>
      </c>
      <c r="D34" s="409" t="s">
        <v>2834</v>
      </c>
      <c r="E34" s="408" t="s">
        <v>3354</v>
      </c>
      <c r="F34" s="409" t="s">
        <v>3355</v>
      </c>
      <c r="G34" s="408" t="s">
        <v>2924</v>
      </c>
      <c r="H34" s="408" t="s">
        <v>2925</v>
      </c>
      <c r="I34" s="410">
        <v>0.43</v>
      </c>
      <c r="J34" s="410">
        <v>500</v>
      </c>
      <c r="K34" s="411">
        <v>215</v>
      </c>
    </row>
    <row r="35" spans="1:11" ht="14.4" customHeight="1" x14ac:dyDescent="0.3">
      <c r="A35" s="406" t="s">
        <v>395</v>
      </c>
      <c r="B35" s="407" t="s">
        <v>396</v>
      </c>
      <c r="C35" s="408" t="s">
        <v>400</v>
      </c>
      <c r="D35" s="409" t="s">
        <v>2834</v>
      </c>
      <c r="E35" s="408" t="s">
        <v>3354</v>
      </c>
      <c r="F35" s="409" t="s">
        <v>3355</v>
      </c>
      <c r="G35" s="408" t="s">
        <v>2926</v>
      </c>
      <c r="H35" s="408" t="s">
        <v>2927</v>
      </c>
      <c r="I35" s="410">
        <v>0.25</v>
      </c>
      <c r="J35" s="410">
        <v>6000</v>
      </c>
      <c r="K35" s="411">
        <v>1509.2399999999998</v>
      </c>
    </row>
    <row r="36" spans="1:11" ht="14.4" customHeight="1" x14ac:dyDescent="0.3">
      <c r="A36" s="406" t="s">
        <v>395</v>
      </c>
      <c r="B36" s="407" t="s">
        <v>396</v>
      </c>
      <c r="C36" s="408" t="s">
        <v>400</v>
      </c>
      <c r="D36" s="409" t="s">
        <v>2834</v>
      </c>
      <c r="E36" s="408" t="s">
        <v>3354</v>
      </c>
      <c r="F36" s="409" t="s">
        <v>3355</v>
      </c>
      <c r="G36" s="408" t="s">
        <v>2928</v>
      </c>
      <c r="H36" s="408" t="s">
        <v>2929</v>
      </c>
      <c r="I36" s="410">
        <v>0.12</v>
      </c>
      <c r="J36" s="410">
        <v>3000</v>
      </c>
      <c r="K36" s="411">
        <v>363</v>
      </c>
    </row>
    <row r="37" spans="1:11" ht="14.4" customHeight="1" x14ac:dyDescent="0.3">
      <c r="A37" s="406" t="s">
        <v>395</v>
      </c>
      <c r="B37" s="407" t="s">
        <v>396</v>
      </c>
      <c r="C37" s="408" t="s">
        <v>400</v>
      </c>
      <c r="D37" s="409" t="s">
        <v>2834</v>
      </c>
      <c r="E37" s="408" t="s">
        <v>3354</v>
      </c>
      <c r="F37" s="409" t="s">
        <v>3355</v>
      </c>
      <c r="G37" s="408" t="s">
        <v>2930</v>
      </c>
      <c r="H37" s="408" t="s">
        <v>2931</v>
      </c>
      <c r="I37" s="410">
        <v>0.125</v>
      </c>
      <c r="J37" s="410">
        <v>3000</v>
      </c>
      <c r="K37" s="411">
        <v>370</v>
      </c>
    </row>
    <row r="38" spans="1:11" ht="14.4" customHeight="1" x14ac:dyDescent="0.3">
      <c r="A38" s="406" t="s">
        <v>395</v>
      </c>
      <c r="B38" s="407" t="s">
        <v>396</v>
      </c>
      <c r="C38" s="408" t="s">
        <v>400</v>
      </c>
      <c r="D38" s="409" t="s">
        <v>2834</v>
      </c>
      <c r="E38" s="408" t="s">
        <v>3354</v>
      </c>
      <c r="F38" s="409" t="s">
        <v>3355</v>
      </c>
      <c r="G38" s="408" t="s">
        <v>2932</v>
      </c>
      <c r="H38" s="408" t="s">
        <v>2933</v>
      </c>
      <c r="I38" s="410">
        <v>1.37</v>
      </c>
      <c r="J38" s="410">
        <v>2000</v>
      </c>
      <c r="K38" s="411">
        <v>2731.69</v>
      </c>
    </row>
    <row r="39" spans="1:11" ht="14.4" customHeight="1" x14ac:dyDescent="0.3">
      <c r="A39" s="406" t="s">
        <v>395</v>
      </c>
      <c r="B39" s="407" t="s">
        <v>396</v>
      </c>
      <c r="C39" s="408" t="s">
        <v>400</v>
      </c>
      <c r="D39" s="409" t="s">
        <v>2834</v>
      </c>
      <c r="E39" s="408" t="s">
        <v>3354</v>
      </c>
      <c r="F39" s="409" t="s">
        <v>3355</v>
      </c>
      <c r="G39" s="408" t="s">
        <v>2934</v>
      </c>
      <c r="H39" s="408" t="s">
        <v>2935</v>
      </c>
      <c r="I39" s="410">
        <v>3.33</v>
      </c>
      <c r="J39" s="410">
        <v>1920</v>
      </c>
      <c r="K39" s="411">
        <v>6393.6</v>
      </c>
    </row>
    <row r="40" spans="1:11" ht="14.4" customHeight="1" x14ac:dyDescent="0.3">
      <c r="A40" s="406" t="s">
        <v>395</v>
      </c>
      <c r="B40" s="407" t="s">
        <v>396</v>
      </c>
      <c r="C40" s="408" t="s">
        <v>400</v>
      </c>
      <c r="D40" s="409" t="s">
        <v>2834</v>
      </c>
      <c r="E40" s="408" t="s">
        <v>3354</v>
      </c>
      <c r="F40" s="409" t="s">
        <v>3355</v>
      </c>
      <c r="G40" s="408" t="s">
        <v>2936</v>
      </c>
      <c r="H40" s="408" t="s">
        <v>2937</v>
      </c>
      <c r="I40" s="410">
        <v>1.2</v>
      </c>
      <c r="J40" s="410">
        <v>1200</v>
      </c>
      <c r="K40" s="411">
        <v>1445.47</v>
      </c>
    </row>
    <row r="41" spans="1:11" ht="14.4" customHeight="1" x14ac:dyDescent="0.3">
      <c r="A41" s="406" t="s">
        <v>395</v>
      </c>
      <c r="B41" s="407" t="s">
        <v>396</v>
      </c>
      <c r="C41" s="408" t="s">
        <v>400</v>
      </c>
      <c r="D41" s="409" t="s">
        <v>2834</v>
      </c>
      <c r="E41" s="408" t="s">
        <v>3354</v>
      </c>
      <c r="F41" s="409" t="s">
        <v>3355</v>
      </c>
      <c r="G41" s="408" t="s">
        <v>2938</v>
      </c>
      <c r="H41" s="408" t="s">
        <v>2939</v>
      </c>
      <c r="I41" s="410">
        <v>0.28000000000000003</v>
      </c>
      <c r="J41" s="410">
        <v>3000</v>
      </c>
      <c r="K41" s="411">
        <v>834.9</v>
      </c>
    </row>
    <row r="42" spans="1:11" ht="14.4" customHeight="1" x14ac:dyDescent="0.3">
      <c r="A42" s="406" t="s">
        <v>395</v>
      </c>
      <c r="B42" s="407" t="s">
        <v>396</v>
      </c>
      <c r="C42" s="408" t="s">
        <v>400</v>
      </c>
      <c r="D42" s="409" t="s">
        <v>2834</v>
      </c>
      <c r="E42" s="408" t="s">
        <v>3354</v>
      </c>
      <c r="F42" s="409" t="s">
        <v>3355</v>
      </c>
      <c r="G42" s="408" t="s">
        <v>2940</v>
      </c>
      <c r="H42" s="408" t="s">
        <v>2941</v>
      </c>
      <c r="I42" s="410">
        <v>2.78</v>
      </c>
      <c r="J42" s="410">
        <v>1000</v>
      </c>
      <c r="K42" s="411">
        <v>2783</v>
      </c>
    </row>
    <row r="43" spans="1:11" ht="14.4" customHeight="1" x14ac:dyDescent="0.3">
      <c r="A43" s="406" t="s">
        <v>395</v>
      </c>
      <c r="B43" s="407" t="s">
        <v>396</v>
      </c>
      <c r="C43" s="408" t="s">
        <v>400</v>
      </c>
      <c r="D43" s="409" t="s">
        <v>2834</v>
      </c>
      <c r="E43" s="408" t="s">
        <v>3354</v>
      </c>
      <c r="F43" s="409" t="s">
        <v>3355</v>
      </c>
      <c r="G43" s="408" t="s">
        <v>2942</v>
      </c>
      <c r="H43" s="408" t="s">
        <v>2943</v>
      </c>
      <c r="I43" s="410">
        <v>1.18</v>
      </c>
      <c r="J43" s="410">
        <v>500</v>
      </c>
      <c r="K43" s="411">
        <v>591.69000000000005</v>
      </c>
    </row>
    <row r="44" spans="1:11" ht="14.4" customHeight="1" x14ac:dyDescent="0.3">
      <c r="A44" s="406" t="s">
        <v>395</v>
      </c>
      <c r="B44" s="407" t="s">
        <v>396</v>
      </c>
      <c r="C44" s="408" t="s">
        <v>400</v>
      </c>
      <c r="D44" s="409" t="s">
        <v>2834</v>
      </c>
      <c r="E44" s="408" t="s">
        <v>3354</v>
      </c>
      <c r="F44" s="409" t="s">
        <v>3355</v>
      </c>
      <c r="G44" s="408" t="s">
        <v>2944</v>
      </c>
      <c r="H44" s="408" t="s">
        <v>2945</v>
      </c>
      <c r="I44" s="410">
        <v>4.68</v>
      </c>
      <c r="J44" s="410">
        <v>500</v>
      </c>
      <c r="K44" s="411">
        <v>2342</v>
      </c>
    </row>
    <row r="45" spans="1:11" ht="14.4" customHeight="1" x14ac:dyDescent="0.3">
      <c r="A45" s="406" t="s">
        <v>395</v>
      </c>
      <c r="B45" s="407" t="s">
        <v>396</v>
      </c>
      <c r="C45" s="408" t="s">
        <v>400</v>
      </c>
      <c r="D45" s="409" t="s">
        <v>2834</v>
      </c>
      <c r="E45" s="408" t="s">
        <v>3354</v>
      </c>
      <c r="F45" s="409" t="s">
        <v>3355</v>
      </c>
      <c r="G45" s="408" t="s">
        <v>2946</v>
      </c>
      <c r="H45" s="408" t="s">
        <v>2947</v>
      </c>
      <c r="I45" s="410">
        <v>1.5</v>
      </c>
      <c r="J45" s="410">
        <v>1000</v>
      </c>
      <c r="K45" s="411">
        <v>1496.41</v>
      </c>
    </row>
    <row r="46" spans="1:11" ht="14.4" customHeight="1" x14ac:dyDescent="0.3">
      <c r="A46" s="406" t="s">
        <v>395</v>
      </c>
      <c r="B46" s="407" t="s">
        <v>396</v>
      </c>
      <c r="C46" s="408" t="s">
        <v>400</v>
      </c>
      <c r="D46" s="409" t="s">
        <v>2834</v>
      </c>
      <c r="E46" s="408" t="s">
        <v>3354</v>
      </c>
      <c r="F46" s="409" t="s">
        <v>3355</v>
      </c>
      <c r="G46" s="408" t="s">
        <v>2948</v>
      </c>
      <c r="H46" s="408" t="s">
        <v>2949</v>
      </c>
      <c r="I46" s="410">
        <v>0.84</v>
      </c>
      <c r="J46" s="410">
        <v>3000</v>
      </c>
      <c r="K46" s="411">
        <v>2519.2200000000003</v>
      </c>
    </row>
    <row r="47" spans="1:11" ht="14.4" customHeight="1" x14ac:dyDescent="0.3">
      <c r="A47" s="406" t="s">
        <v>395</v>
      </c>
      <c r="B47" s="407" t="s">
        <v>396</v>
      </c>
      <c r="C47" s="408" t="s">
        <v>400</v>
      </c>
      <c r="D47" s="409" t="s">
        <v>2834</v>
      </c>
      <c r="E47" s="408" t="s">
        <v>3354</v>
      </c>
      <c r="F47" s="409" t="s">
        <v>3355</v>
      </c>
      <c r="G47" s="408" t="s">
        <v>2950</v>
      </c>
      <c r="H47" s="408" t="s">
        <v>2951</v>
      </c>
      <c r="I47" s="410">
        <v>107.82499999999999</v>
      </c>
      <c r="J47" s="410">
        <v>5</v>
      </c>
      <c r="K47" s="411">
        <v>610.27</v>
      </c>
    </row>
    <row r="48" spans="1:11" ht="14.4" customHeight="1" x14ac:dyDescent="0.3">
      <c r="A48" s="406" t="s">
        <v>395</v>
      </c>
      <c r="B48" s="407" t="s">
        <v>396</v>
      </c>
      <c r="C48" s="408" t="s">
        <v>400</v>
      </c>
      <c r="D48" s="409" t="s">
        <v>2834</v>
      </c>
      <c r="E48" s="408" t="s">
        <v>3354</v>
      </c>
      <c r="F48" s="409" t="s">
        <v>3355</v>
      </c>
      <c r="G48" s="408" t="s">
        <v>2952</v>
      </c>
      <c r="H48" s="408" t="s">
        <v>2953</v>
      </c>
      <c r="I48" s="410">
        <v>154.88</v>
      </c>
      <c r="J48" s="410">
        <v>5</v>
      </c>
      <c r="K48" s="411">
        <v>774.4</v>
      </c>
    </row>
    <row r="49" spans="1:11" ht="14.4" customHeight="1" x14ac:dyDescent="0.3">
      <c r="A49" s="406" t="s">
        <v>395</v>
      </c>
      <c r="B49" s="407" t="s">
        <v>396</v>
      </c>
      <c r="C49" s="408" t="s">
        <v>400</v>
      </c>
      <c r="D49" s="409" t="s">
        <v>2834</v>
      </c>
      <c r="E49" s="408" t="s">
        <v>3354</v>
      </c>
      <c r="F49" s="409" t="s">
        <v>3355</v>
      </c>
      <c r="G49" s="408" t="s">
        <v>2954</v>
      </c>
      <c r="H49" s="408" t="s">
        <v>2955</v>
      </c>
      <c r="I49" s="410">
        <v>88.375</v>
      </c>
      <c r="J49" s="410">
        <v>5</v>
      </c>
      <c r="K49" s="411">
        <v>441.89</v>
      </c>
    </row>
    <row r="50" spans="1:11" ht="14.4" customHeight="1" x14ac:dyDescent="0.3">
      <c r="A50" s="406" t="s">
        <v>395</v>
      </c>
      <c r="B50" s="407" t="s">
        <v>396</v>
      </c>
      <c r="C50" s="408" t="s">
        <v>400</v>
      </c>
      <c r="D50" s="409" t="s">
        <v>2834</v>
      </c>
      <c r="E50" s="408" t="s">
        <v>3356</v>
      </c>
      <c r="F50" s="409" t="s">
        <v>3357</v>
      </c>
      <c r="G50" s="408" t="s">
        <v>2956</v>
      </c>
      <c r="H50" s="408" t="s">
        <v>2957</v>
      </c>
      <c r="I50" s="410">
        <v>1.81</v>
      </c>
      <c r="J50" s="410">
        <v>700</v>
      </c>
      <c r="K50" s="411">
        <v>1267</v>
      </c>
    </row>
    <row r="51" spans="1:11" ht="14.4" customHeight="1" x14ac:dyDescent="0.3">
      <c r="A51" s="406" t="s">
        <v>395</v>
      </c>
      <c r="B51" s="407" t="s">
        <v>396</v>
      </c>
      <c r="C51" s="408" t="s">
        <v>400</v>
      </c>
      <c r="D51" s="409" t="s">
        <v>2834</v>
      </c>
      <c r="E51" s="408" t="s">
        <v>3358</v>
      </c>
      <c r="F51" s="409" t="s">
        <v>3359</v>
      </c>
      <c r="G51" s="408" t="s">
        <v>2958</v>
      </c>
      <c r="H51" s="408" t="s">
        <v>2959</v>
      </c>
      <c r="I51" s="410">
        <v>0.71</v>
      </c>
      <c r="J51" s="410">
        <v>5000</v>
      </c>
      <c r="K51" s="411">
        <v>3550</v>
      </c>
    </row>
    <row r="52" spans="1:11" ht="14.4" customHeight="1" x14ac:dyDescent="0.3">
      <c r="A52" s="406" t="s">
        <v>395</v>
      </c>
      <c r="B52" s="407" t="s">
        <v>396</v>
      </c>
      <c r="C52" s="408" t="s">
        <v>400</v>
      </c>
      <c r="D52" s="409" t="s">
        <v>2834</v>
      </c>
      <c r="E52" s="408" t="s">
        <v>3358</v>
      </c>
      <c r="F52" s="409" t="s">
        <v>3359</v>
      </c>
      <c r="G52" s="408" t="s">
        <v>2960</v>
      </c>
      <c r="H52" s="408" t="s">
        <v>2961</v>
      </c>
      <c r="I52" s="410">
        <v>0.71</v>
      </c>
      <c r="J52" s="410">
        <v>5000</v>
      </c>
      <c r="K52" s="411">
        <v>3550</v>
      </c>
    </row>
    <row r="53" spans="1:11" ht="14.4" customHeight="1" x14ac:dyDescent="0.3">
      <c r="A53" s="406" t="s">
        <v>395</v>
      </c>
      <c r="B53" s="407" t="s">
        <v>396</v>
      </c>
      <c r="C53" s="408" t="s">
        <v>400</v>
      </c>
      <c r="D53" s="409" t="s">
        <v>2834</v>
      </c>
      <c r="E53" s="408" t="s">
        <v>3360</v>
      </c>
      <c r="F53" s="409" t="s">
        <v>3361</v>
      </c>
      <c r="G53" s="408" t="s">
        <v>2962</v>
      </c>
      <c r="H53" s="408" t="s">
        <v>2963</v>
      </c>
      <c r="I53" s="410">
        <v>147.33277433551197</v>
      </c>
      <c r="J53" s="410">
        <v>1</v>
      </c>
      <c r="K53" s="411">
        <v>147.33277433551197</v>
      </c>
    </row>
    <row r="54" spans="1:11" ht="14.4" customHeight="1" x14ac:dyDescent="0.3">
      <c r="A54" s="406" t="s">
        <v>395</v>
      </c>
      <c r="B54" s="407" t="s">
        <v>396</v>
      </c>
      <c r="C54" s="408" t="s">
        <v>400</v>
      </c>
      <c r="D54" s="409" t="s">
        <v>2834</v>
      </c>
      <c r="E54" s="408" t="s">
        <v>3360</v>
      </c>
      <c r="F54" s="409" t="s">
        <v>3361</v>
      </c>
      <c r="G54" s="408" t="s">
        <v>2964</v>
      </c>
      <c r="H54" s="408" t="s">
        <v>2965</v>
      </c>
      <c r="I54" s="410">
        <v>295.70549789378794</v>
      </c>
      <c r="J54" s="410">
        <v>1</v>
      </c>
      <c r="K54" s="411">
        <v>295.70549789378794</v>
      </c>
    </row>
    <row r="55" spans="1:11" ht="14.4" customHeight="1" x14ac:dyDescent="0.3">
      <c r="A55" s="406" t="s">
        <v>395</v>
      </c>
      <c r="B55" s="407" t="s">
        <v>396</v>
      </c>
      <c r="C55" s="408" t="s">
        <v>400</v>
      </c>
      <c r="D55" s="409" t="s">
        <v>2834</v>
      </c>
      <c r="E55" s="408" t="s">
        <v>3360</v>
      </c>
      <c r="F55" s="409" t="s">
        <v>3361</v>
      </c>
      <c r="G55" s="408" t="s">
        <v>2966</v>
      </c>
      <c r="H55" s="408" t="s">
        <v>2967</v>
      </c>
      <c r="I55" s="410">
        <v>1146.27</v>
      </c>
      <c r="J55" s="410">
        <v>6</v>
      </c>
      <c r="K55" s="411">
        <v>6877.62</v>
      </c>
    </row>
    <row r="56" spans="1:11" ht="14.4" customHeight="1" x14ac:dyDescent="0.3">
      <c r="A56" s="406" t="s">
        <v>395</v>
      </c>
      <c r="B56" s="407" t="s">
        <v>396</v>
      </c>
      <c r="C56" s="408" t="s">
        <v>400</v>
      </c>
      <c r="D56" s="409" t="s">
        <v>2834</v>
      </c>
      <c r="E56" s="408" t="s">
        <v>3360</v>
      </c>
      <c r="F56" s="409" t="s">
        <v>3361</v>
      </c>
      <c r="G56" s="408" t="s">
        <v>2968</v>
      </c>
      <c r="H56" s="408" t="s">
        <v>2969</v>
      </c>
      <c r="I56" s="410">
        <v>519.09</v>
      </c>
      <c r="J56" s="410">
        <v>5</v>
      </c>
      <c r="K56" s="411">
        <v>2595.4499999999998</v>
      </c>
    </row>
    <row r="57" spans="1:11" ht="14.4" customHeight="1" x14ac:dyDescent="0.3">
      <c r="A57" s="406" t="s">
        <v>395</v>
      </c>
      <c r="B57" s="407" t="s">
        <v>396</v>
      </c>
      <c r="C57" s="408" t="s">
        <v>400</v>
      </c>
      <c r="D57" s="409" t="s">
        <v>2834</v>
      </c>
      <c r="E57" s="408" t="s">
        <v>3360</v>
      </c>
      <c r="F57" s="409" t="s">
        <v>3361</v>
      </c>
      <c r="G57" s="408" t="s">
        <v>2970</v>
      </c>
      <c r="H57" s="408" t="s">
        <v>2971</v>
      </c>
      <c r="I57" s="410">
        <v>6171</v>
      </c>
      <c r="J57" s="410">
        <v>16</v>
      </c>
      <c r="K57" s="411">
        <v>98736</v>
      </c>
    </row>
    <row r="58" spans="1:11" ht="14.4" customHeight="1" x14ac:dyDescent="0.3">
      <c r="A58" s="406" t="s">
        <v>395</v>
      </c>
      <c r="B58" s="407" t="s">
        <v>396</v>
      </c>
      <c r="C58" s="408" t="s">
        <v>400</v>
      </c>
      <c r="D58" s="409" t="s">
        <v>2834</v>
      </c>
      <c r="E58" s="408" t="s">
        <v>3360</v>
      </c>
      <c r="F58" s="409" t="s">
        <v>3361</v>
      </c>
      <c r="G58" s="408" t="s">
        <v>2972</v>
      </c>
      <c r="H58" s="408" t="s">
        <v>2973</v>
      </c>
      <c r="I58" s="410">
        <v>5684.585</v>
      </c>
      <c r="J58" s="410">
        <v>2</v>
      </c>
      <c r="K58" s="411">
        <v>11369.17</v>
      </c>
    </row>
    <row r="59" spans="1:11" ht="14.4" customHeight="1" x14ac:dyDescent="0.3">
      <c r="A59" s="406" t="s">
        <v>395</v>
      </c>
      <c r="B59" s="407" t="s">
        <v>396</v>
      </c>
      <c r="C59" s="408" t="s">
        <v>400</v>
      </c>
      <c r="D59" s="409" t="s">
        <v>2834</v>
      </c>
      <c r="E59" s="408" t="s">
        <v>3360</v>
      </c>
      <c r="F59" s="409" t="s">
        <v>3361</v>
      </c>
      <c r="G59" s="408" t="s">
        <v>2974</v>
      </c>
      <c r="H59" s="408" t="s">
        <v>2975</v>
      </c>
      <c r="I59" s="410">
        <v>34736.695</v>
      </c>
      <c r="J59" s="410">
        <v>2</v>
      </c>
      <c r="K59" s="411">
        <v>69473.39</v>
      </c>
    </row>
    <row r="60" spans="1:11" ht="14.4" customHeight="1" x14ac:dyDescent="0.3">
      <c r="A60" s="406" t="s">
        <v>395</v>
      </c>
      <c r="B60" s="407" t="s">
        <v>396</v>
      </c>
      <c r="C60" s="408" t="s">
        <v>400</v>
      </c>
      <c r="D60" s="409" t="s">
        <v>2834</v>
      </c>
      <c r="E60" s="408" t="s">
        <v>3360</v>
      </c>
      <c r="F60" s="409" t="s">
        <v>3361</v>
      </c>
      <c r="G60" s="408" t="s">
        <v>2976</v>
      </c>
      <c r="H60" s="408" t="s">
        <v>2977</v>
      </c>
      <c r="I60" s="410">
        <v>5929</v>
      </c>
      <c r="J60" s="410">
        <v>3</v>
      </c>
      <c r="K60" s="411">
        <v>17787</v>
      </c>
    </row>
    <row r="61" spans="1:11" ht="14.4" customHeight="1" x14ac:dyDescent="0.3">
      <c r="A61" s="406" t="s">
        <v>395</v>
      </c>
      <c r="B61" s="407" t="s">
        <v>396</v>
      </c>
      <c r="C61" s="408" t="s">
        <v>400</v>
      </c>
      <c r="D61" s="409" t="s">
        <v>2834</v>
      </c>
      <c r="E61" s="408" t="s">
        <v>3360</v>
      </c>
      <c r="F61" s="409" t="s">
        <v>3361</v>
      </c>
      <c r="G61" s="408" t="s">
        <v>2978</v>
      </c>
      <c r="H61" s="408" t="s">
        <v>2979</v>
      </c>
      <c r="I61" s="410">
        <v>2546.7199999999998</v>
      </c>
      <c r="J61" s="410">
        <v>5</v>
      </c>
      <c r="K61" s="411">
        <v>12733.62</v>
      </c>
    </row>
    <row r="62" spans="1:11" ht="14.4" customHeight="1" x14ac:dyDescent="0.3">
      <c r="A62" s="406" t="s">
        <v>395</v>
      </c>
      <c r="B62" s="407" t="s">
        <v>396</v>
      </c>
      <c r="C62" s="408" t="s">
        <v>400</v>
      </c>
      <c r="D62" s="409" t="s">
        <v>2834</v>
      </c>
      <c r="E62" s="408" t="s">
        <v>3360</v>
      </c>
      <c r="F62" s="409" t="s">
        <v>3361</v>
      </c>
      <c r="G62" s="408" t="s">
        <v>2980</v>
      </c>
      <c r="H62" s="408" t="s">
        <v>2981</v>
      </c>
      <c r="I62" s="410">
        <v>1452</v>
      </c>
      <c r="J62" s="410">
        <v>5</v>
      </c>
      <c r="K62" s="411">
        <v>7260</v>
      </c>
    </row>
    <row r="63" spans="1:11" ht="14.4" customHeight="1" x14ac:dyDescent="0.3">
      <c r="A63" s="406" t="s">
        <v>395</v>
      </c>
      <c r="B63" s="407" t="s">
        <v>396</v>
      </c>
      <c r="C63" s="408" t="s">
        <v>400</v>
      </c>
      <c r="D63" s="409" t="s">
        <v>2834</v>
      </c>
      <c r="E63" s="408" t="s">
        <v>3360</v>
      </c>
      <c r="F63" s="409" t="s">
        <v>3361</v>
      </c>
      <c r="G63" s="408" t="s">
        <v>2982</v>
      </c>
      <c r="H63" s="408" t="s">
        <v>2983</v>
      </c>
      <c r="I63" s="410">
        <v>6455.4180000000006</v>
      </c>
      <c r="J63" s="410">
        <v>20</v>
      </c>
      <c r="K63" s="411">
        <v>129108.29000000001</v>
      </c>
    </row>
    <row r="64" spans="1:11" ht="14.4" customHeight="1" x14ac:dyDescent="0.3">
      <c r="A64" s="406" t="s">
        <v>395</v>
      </c>
      <c r="B64" s="407" t="s">
        <v>396</v>
      </c>
      <c r="C64" s="408" t="s">
        <v>400</v>
      </c>
      <c r="D64" s="409" t="s">
        <v>2834</v>
      </c>
      <c r="E64" s="408" t="s">
        <v>3360</v>
      </c>
      <c r="F64" s="409" t="s">
        <v>3361</v>
      </c>
      <c r="G64" s="408" t="s">
        <v>2984</v>
      </c>
      <c r="H64" s="408" t="s">
        <v>2985</v>
      </c>
      <c r="I64" s="410">
        <v>2546.7199999999998</v>
      </c>
      <c r="J64" s="410">
        <v>9</v>
      </c>
      <c r="K64" s="411">
        <v>22920.510000000002</v>
      </c>
    </row>
    <row r="65" spans="1:11" ht="14.4" customHeight="1" x14ac:dyDescent="0.3">
      <c r="A65" s="406" t="s">
        <v>395</v>
      </c>
      <c r="B65" s="407" t="s">
        <v>396</v>
      </c>
      <c r="C65" s="408" t="s">
        <v>400</v>
      </c>
      <c r="D65" s="409" t="s">
        <v>2834</v>
      </c>
      <c r="E65" s="408" t="s">
        <v>3360</v>
      </c>
      <c r="F65" s="409" t="s">
        <v>3361</v>
      </c>
      <c r="G65" s="408" t="s">
        <v>2986</v>
      </c>
      <c r="H65" s="408" t="s">
        <v>2987</v>
      </c>
      <c r="I65" s="410">
        <v>6218.2</v>
      </c>
      <c r="J65" s="410">
        <v>2</v>
      </c>
      <c r="K65" s="411">
        <v>12436.4</v>
      </c>
    </row>
    <row r="66" spans="1:11" ht="14.4" customHeight="1" x14ac:dyDescent="0.3">
      <c r="A66" s="406" t="s">
        <v>395</v>
      </c>
      <c r="B66" s="407" t="s">
        <v>396</v>
      </c>
      <c r="C66" s="408" t="s">
        <v>400</v>
      </c>
      <c r="D66" s="409" t="s">
        <v>2834</v>
      </c>
      <c r="E66" s="408" t="s">
        <v>3360</v>
      </c>
      <c r="F66" s="409" t="s">
        <v>3361</v>
      </c>
      <c r="G66" s="408" t="s">
        <v>2988</v>
      </c>
      <c r="H66" s="408" t="s">
        <v>2989</v>
      </c>
      <c r="I66" s="410">
        <v>6927.25</v>
      </c>
      <c r="J66" s="410">
        <v>9</v>
      </c>
      <c r="K66" s="411">
        <v>62345.25</v>
      </c>
    </row>
    <row r="67" spans="1:11" ht="14.4" customHeight="1" x14ac:dyDescent="0.3">
      <c r="A67" s="406" t="s">
        <v>395</v>
      </c>
      <c r="B67" s="407" t="s">
        <v>396</v>
      </c>
      <c r="C67" s="408" t="s">
        <v>400</v>
      </c>
      <c r="D67" s="409" t="s">
        <v>2834</v>
      </c>
      <c r="E67" s="408" t="s">
        <v>3360</v>
      </c>
      <c r="F67" s="409" t="s">
        <v>3361</v>
      </c>
      <c r="G67" s="408" t="s">
        <v>2990</v>
      </c>
      <c r="H67" s="408" t="s">
        <v>2991</v>
      </c>
      <c r="I67" s="410">
        <v>5434.25</v>
      </c>
      <c r="J67" s="410">
        <v>4</v>
      </c>
      <c r="K67" s="411">
        <v>21737</v>
      </c>
    </row>
    <row r="68" spans="1:11" ht="14.4" customHeight="1" x14ac:dyDescent="0.3">
      <c r="A68" s="406" t="s">
        <v>395</v>
      </c>
      <c r="B68" s="407" t="s">
        <v>396</v>
      </c>
      <c r="C68" s="408" t="s">
        <v>400</v>
      </c>
      <c r="D68" s="409" t="s">
        <v>2834</v>
      </c>
      <c r="E68" s="408" t="s">
        <v>3360</v>
      </c>
      <c r="F68" s="409" t="s">
        <v>3361</v>
      </c>
      <c r="G68" s="408" t="s">
        <v>2992</v>
      </c>
      <c r="H68" s="408" t="s">
        <v>2993</v>
      </c>
      <c r="I68" s="410">
        <v>7986</v>
      </c>
      <c r="J68" s="410">
        <v>12</v>
      </c>
      <c r="K68" s="411">
        <v>95832</v>
      </c>
    </row>
    <row r="69" spans="1:11" ht="14.4" customHeight="1" x14ac:dyDescent="0.3">
      <c r="A69" s="406" t="s">
        <v>395</v>
      </c>
      <c r="B69" s="407" t="s">
        <v>396</v>
      </c>
      <c r="C69" s="408" t="s">
        <v>400</v>
      </c>
      <c r="D69" s="409" t="s">
        <v>2834</v>
      </c>
      <c r="E69" s="408" t="s">
        <v>3360</v>
      </c>
      <c r="F69" s="409" t="s">
        <v>3361</v>
      </c>
      <c r="G69" s="408" t="s">
        <v>2994</v>
      </c>
      <c r="H69" s="408" t="s">
        <v>2995</v>
      </c>
      <c r="I69" s="410">
        <v>7986</v>
      </c>
      <c r="J69" s="410">
        <v>12</v>
      </c>
      <c r="K69" s="411">
        <v>95832</v>
      </c>
    </row>
    <row r="70" spans="1:11" ht="14.4" customHeight="1" x14ac:dyDescent="0.3">
      <c r="A70" s="406" t="s">
        <v>395</v>
      </c>
      <c r="B70" s="407" t="s">
        <v>396</v>
      </c>
      <c r="C70" s="408" t="s">
        <v>400</v>
      </c>
      <c r="D70" s="409" t="s">
        <v>2834</v>
      </c>
      <c r="E70" s="408" t="s">
        <v>3360</v>
      </c>
      <c r="F70" s="409" t="s">
        <v>3361</v>
      </c>
      <c r="G70" s="408" t="s">
        <v>2996</v>
      </c>
      <c r="H70" s="408" t="s">
        <v>2997</v>
      </c>
      <c r="I70" s="410">
        <v>5060.22</v>
      </c>
      <c r="J70" s="410">
        <v>3</v>
      </c>
      <c r="K70" s="411">
        <v>15180.65</v>
      </c>
    </row>
    <row r="71" spans="1:11" ht="14.4" customHeight="1" x14ac:dyDescent="0.3">
      <c r="A71" s="406" t="s">
        <v>395</v>
      </c>
      <c r="B71" s="407" t="s">
        <v>396</v>
      </c>
      <c r="C71" s="408" t="s">
        <v>400</v>
      </c>
      <c r="D71" s="409" t="s">
        <v>2834</v>
      </c>
      <c r="E71" s="408" t="s">
        <v>3360</v>
      </c>
      <c r="F71" s="409" t="s">
        <v>3361</v>
      </c>
      <c r="G71" s="408" t="s">
        <v>2998</v>
      </c>
      <c r="H71" s="408" t="s">
        <v>2999</v>
      </c>
      <c r="I71" s="410">
        <v>32679.68</v>
      </c>
      <c r="J71" s="410">
        <v>3</v>
      </c>
      <c r="K71" s="411">
        <v>98039.040000000008</v>
      </c>
    </row>
    <row r="72" spans="1:11" ht="14.4" customHeight="1" x14ac:dyDescent="0.3">
      <c r="A72" s="406" t="s">
        <v>395</v>
      </c>
      <c r="B72" s="407" t="s">
        <v>396</v>
      </c>
      <c r="C72" s="408" t="s">
        <v>400</v>
      </c>
      <c r="D72" s="409" t="s">
        <v>2834</v>
      </c>
      <c r="E72" s="408" t="s">
        <v>3360</v>
      </c>
      <c r="F72" s="409" t="s">
        <v>3361</v>
      </c>
      <c r="G72" s="408" t="s">
        <v>3000</v>
      </c>
      <c r="H72" s="408" t="s">
        <v>3001</v>
      </c>
      <c r="I72" s="410">
        <v>8627.2999999999993</v>
      </c>
      <c r="J72" s="410">
        <v>6</v>
      </c>
      <c r="K72" s="411">
        <v>51763.799999999996</v>
      </c>
    </row>
    <row r="73" spans="1:11" ht="14.4" customHeight="1" x14ac:dyDescent="0.3">
      <c r="A73" s="406" t="s">
        <v>395</v>
      </c>
      <c r="B73" s="407" t="s">
        <v>396</v>
      </c>
      <c r="C73" s="408" t="s">
        <v>400</v>
      </c>
      <c r="D73" s="409" t="s">
        <v>2834</v>
      </c>
      <c r="E73" s="408" t="s">
        <v>3360</v>
      </c>
      <c r="F73" s="409" t="s">
        <v>3361</v>
      </c>
      <c r="G73" s="408" t="s">
        <v>3002</v>
      </c>
      <c r="H73" s="408" t="s">
        <v>3003</v>
      </c>
      <c r="I73" s="410">
        <v>67261.505000000005</v>
      </c>
      <c r="J73" s="410">
        <v>2</v>
      </c>
      <c r="K73" s="411">
        <v>134523.01</v>
      </c>
    </row>
    <row r="74" spans="1:11" ht="14.4" customHeight="1" x14ac:dyDescent="0.3">
      <c r="A74" s="406" t="s">
        <v>395</v>
      </c>
      <c r="B74" s="407" t="s">
        <v>396</v>
      </c>
      <c r="C74" s="408" t="s">
        <v>400</v>
      </c>
      <c r="D74" s="409" t="s">
        <v>2834</v>
      </c>
      <c r="E74" s="408" t="s">
        <v>3360</v>
      </c>
      <c r="F74" s="409" t="s">
        <v>3361</v>
      </c>
      <c r="G74" s="408" t="s">
        <v>3004</v>
      </c>
      <c r="H74" s="408" t="s">
        <v>3005</v>
      </c>
      <c r="I74" s="410">
        <v>24148.85</v>
      </c>
      <c r="J74" s="410">
        <v>2</v>
      </c>
      <c r="K74" s="411">
        <v>48297.7</v>
      </c>
    </row>
    <row r="75" spans="1:11" ht="14.4" customHeight="1" x14ac:dyDescent="0.3">
      <c r="A75" s="406" t="s">
        <v>395</v>
      </c>
      <c r="B75" s="407" t="s">
        <v>396</v>
      </c>
      <c r="C75" s="408" t="s">
        <v>400</v>
      </c>
      <c r="D75" s="409" t="s">
        <v>2834</v>
      </c>
      <c r="E75" s="408" t="s">
        <v>3360</v>
      </c>
      <c r="F75" s="409" t="s">
        <v>3361</v>
      </c>
      <c r="G75" s="408" t="s">
        <v>3006</v>
      </c>
      <c r="H75" s="408" t="s">
        <v>3007</v>
      </c>
      <c r="I75" s="410">
        <v>14448.615000000002</v>
      </c>
      <c r="J75" s="410">
        <v>2</v>
      </c>
      <c r="K75" s="411">
        <v>28897.230000000003</v>
      </c>
    </row>
    <row r="76" spans="1:11" ht="14.4" customHeight="1" x14ac:dyDescent="0.3">
      <c r="A76" s="406" t="s">
        <v>395</v>
      </c>
      <c r="B76" s="407" t="s">
        <v>396</v>
      </c>
      <c r="C76" s="408" t="s">
        <v>400</v>
      </c>
      <c r="D76" s="409" t="s">
        <v>2834</v>
      </c>
      <c r="E76" s="408" t="s">
        <v>3360</v>
      </c>
      <c r="F76" s="409" t="s">
        <v>3361</v>
      </c>
      <c r="G76" s="408" t="s">
        <v>3008</v>
      </c>
      <c r="H76" s="408" t="s">
        <v>3009</v>
      </c>
      <c r="I76" s="410">
        <v>2546.7199999999998</v>
      </c>
      <c r="J76" s="410">
        <v>30</v>
      </c>
      <c r="K76" s="411">
        <v>76401.69</v>
      </c>
    </row>
    <row r="77" spans="1:11" ht="14.4" customHeight="1" x14ac:dyDescent="0.3">
      <c r="A77" s="406" t="s">
        <v>395</v>
      </c>
      <c r="B77" s="407" t="s">
        <v>396</v>
      </c>
      <c r="C77" s="408" t="s">
        <v>400</v>
      </c>
      <c r="D77" s="409" t="s">
        <v>2834</v>
      </c>
      <c r="E77" s="408" t="s">
        <v>3360</v>
      </c>
      <c r="F77" s="409" t="s">
        <v>3361</v>
      </c>
      <c r="G77" s="408" t="s">
        <v>3010</v>
      </c>
      <c r="H77" s="408" t="s">
        <v>3011</v>
      </c>
      <c r="I77" s="410">
        <v>3872</v>
      </c>
      <c r="J77" s="410">
        <v>3</v>
      </c>
      <c r="K77" s="411">
        <v>11616</v>
      </c>
    </row>
    <row r="78" spans="1:11" ht="14.4" customHeight="1" x14ac:dyDescent="0.3">
      <c r="A78" s="406" t="s">
        <v>395</v>
      </c>
      <c r="B78" s="407" t="s">
        <v>396</v>
      </c>
      <c r="C78" s="408" t="s">
        <v>400</v>
      </c>
      <c r="D78" s="409" t="s">
        <v>2834</v>
      </c>
      <c r="E78" s="408" t="s">
        <v>3360</v>
      </c>
      <c r="F78" s="409" t="s">
        <v>3361</v>
      </c>
      <c r="G78" s="408" t="s">
        <v>3012</v>
      </c>
      <c r="H78" s="408" t="s">
        <v>3013</v>
      </c>
      <c r="I78" s="410">
        <v>13278.62</v>
      </c>
      <c r="J78" s="410">
        <v>6</v>
      </c>
      <c r="K78" s="411">
        <v>79671.710000000006</v>
      </c>
    </row>
    <row r="79" spans="1:11" ht="14.4" customHeight="1" x14ac:dyDescent="0.3">
      <c r="A79" s="406" t="s">
        <v>395</v>
      </c>
      <c r="B79" s="407" t="s">
        <v>396</v>
      </c>
      <c r="C79" s="408" t="s">
        <v>400</v>
      </c>
      <c r="D79" s="409" t="s">
        <v>2834</v>
      </c>
      <c r="E79" s="408" t="s">
        <v>3360</v>
      </c>
      <c r="F79" s="409" t="s">
        <v>3361</v>
      </c>
      <c r="G79" s="408" t="s">
        <v>3014</v>
      </c>
      <c r="H79" s="408" t="s">
        <v>3015</v>
      </c>
      <c r="I79" s="410">
        <v>2546.7199999999998</v>
      </c>
      <c r="J79" s="410">
        <v>28</v>
      </c>
      <c r="K79" s="411">
        <v>71308.25</v>
      </c>
    </row>
    <row r="80" spans="1:11" ht="14.4" customHeight="1" x14ac:dyDescent="0.3">
      <c r="A80" s="406" t="s">
        <v>395</v>
      </c>
      <c r="B80" s="407" t="s">
        <v>396</v>
      </c>
      <c r="C80" s="408" t="s">
        <v>400</v>
      </c>
      <c r="D80" s="409" t="s">
        <v>2834</v>
      </c>
      <c r="E80" s="408" t="s">
        <v>3360</v>
      </c>
      <c r="F80" s="409" t="s">
        <v>3361</v>
      </c>
      <c r="G80" s="408" t="s">
        <v>3016</v>
      </c>
      <c r="H80" s="408" t="s">
        <v>3017</v>
      </c>
      <c r="I80" s="410">
        <v>2546.7199999999998</v>
      </c>
      <c r="J80" s="410">
        <v>26</v>
      </c>
      <c r="K80" s="411">
        <v>66214.81</v>
      </c>
    </row>
    <row r="81" spans="1:11" ht="14.4" customHeight="1" x14ac:dyDescent="0.3">
      <c r="A81" s="406" t="s">
        <v>395</v>
      </c>
      <c r="B81" s="407" t="s">
        <v>396</v>
      </c>
      <c r="C81" s="408" t="s">
        <v>400</v>
      </c>
      <c r="D81" s="409" t="s">
        <v>2834</v>
      </c>
      <c r="E81" s="408" t="s">
        <v>3360</v>
      </c>
      <c r="F81" s="409" t="s">
        <v>3361</v>
      </c>
      <c r="G81" s="408" t="s">
        <v>3018</v>
      </c>
      <c r="H81" s="408" t="s">
        <v>3019</v>
      </c>
      <c r="I81" s="410">
        <v>92236.57</v>
      </c>
      <c r="J81" s="410">
        <v>3</v>
      </c>
      <c r="K81" s="411">
        <v>276709.71000000002</v>
      </c>
    </row>
    <row r="82" spans="1:11" ht="14.4" customHeight="1" x14ac:dyDescent="0.3">
      <c r="A82" s="406" t="s">
        <v>395</v>
      </c>
      <c r="B82" s="407" t="s">
        <v>396</v>
      </c>
      <c r="C82" s="408" t="s">
        <v>400</v>
      </c>
      <c r="D82" s="409" t="s">
        <v>2834</v>
      </c>
      <c r="E82" s="408" t="s">
        <v>3360</v>
      </c>
      <c r="F82" s="409" t="s">
        <v>3361</v>
      </c>
      <c r="G82" s="408" t="s">
        <v>3020</v>
      </c>
      <c r="H82" s="408" t="s">
        <v>3021</v>
      </c>
      <c r="I82" s="410">
        <v>4625.2</v>
      </c>
      <c r="J82" s="410">
        <v>6</v>
      </c>
      <c r="K82" s="411">
        <v>27751.199999999997</v>
      </c>
    </row>
    <row r="83" spans="1:11" ht="14.4" customHeight="1" x14ac:dyDescent="0.3">
      <c r="A83" s="406" t="s">
        <v>395</v>
      </c>
      <c r="B83" s="407" t="s">
        <v>396</v>
      </c>
      <c r="C83" s="408" t="s">
        <v>400</v>
      </c>
      <c r="D83" s="409" t="s">
        <v>2834</v>
      </c>
      <c r="E83" s="408" t="s">
        <v>3360</v>
      </c>
      <c r="F83" s="409" t="s">
        <v>3361</v>
      </c>
      <c r="G83" s="408" t="s">
        <v>3022</v>
      </c>
      <c r="H83" s="408" t="s">
        <v>3023</v>
      </c>
      <c r="I83" s="410">
        <v>2546.7199999999998</v>
      </c>
      <c r="J83" s="410">
        <v>4</v>
      </c>
      <c r="K83" s="411">
        <v>10186.89</v>
      </c>
    </row>
    <row r="84" spans="1:11" ht="14.4" customHeight="1" x14ac:dyDescent="0.3">
      <c r="A84" s="406" t="s">
        <v>395</v>
      </c>
      <c r="B84" s="407" t="s">
        <v>396</v>
      </c>
      <c r="C84" s="408" t="s">
        <v>400</v>
      </c>
      <c r="D84" s="409" t="s">
        <v>2834</v>
      </c>
      <c r="E84" s="408" t="s">
        <v>3360</v>
      </c>
      <c r="F84" s="409" t="s">
        <v>3361</v>
      </c>
      <c r="G84" s="408" t="s">
        <v>3024</v>
      </c>
      <c r="H84" s="408" t="s">
        <v>3025</v>
      </c>
      <c r="I84" s="410">
        <v>4110.54</v>
      </c>
      <c r="J84" s="410">
        <v>3</v>
      </c>
      <c r="K84" s="411">
        <v>12331.619999999999</v>
      </c>
    </row>
    <row r="85" spans="1:11" ht="14.4" customHeight="1" x14ac:dyDescent="0.3">
      <c r="A85" s="406" t="s">
        <v>395</v>
      </c>
      <c r="B85" s="407" t="s">
        <v>396</v>
      </c>
      <c r="C85" s="408" t="s">
        <v>400</v>
      </c>
      <c r="D85" s="409" t="s">
        <v>2834</v>
      </c>
      <c r="E85" s="408" t="s">
        <v>3360</v>
      </c>
      <c r="F85" s="409" t="s">
        <v>3361</v>
      </c>
      <c r="G85" s="408" t="s">
        <v>3026</v>
      </c>
      <c r="H85" s="408" t="s">
        <v>3027</v>
      </c>
      <c r="I85" s="410">
        <v>2546.7199999999998</v>
      </c>
      <c r="J85" s="410">
        <v>18</v>
      </c>
      <c r="K85" s="411">
        <v>45841.020000000004</v>
      </c>
    </row>
    <row r="86" spans="1:11" ht="14.4" customHeight="1" x14ac:dyDescent="0.3">
      <c r="A86" s="406" t="s">
        <v>395</v>
      </c>
      <c r="B86" s="407" t="s">
        <v>396</v>
      </c>
      <c r="C86" s="408" t="s">
        <v>400</v>
      </c>
      <c r="D86" s="409" t="s">
        <v>2834</v>
      </c>
      <c r="E86" s="408" t="s">
        <v>3360</v>
      </c>
      <c r="F86" s="409" t="s">
        <v>3361</v>
      </c>
      <c r="G86" s="408" t="s">
        <v>3028</v>
      </c>
      <c r="H86" s="408" t="s">
        <v>3029</v>
      </c>
      <c r="I86" s="410">
        <v>2546.7199999999998</v>
      </c>
      <c r="J86" s="410">
        <v>6</v>
      </c>
      <c r="K86" s="411">
        <v>15280.34</v>
      </c>
    </row>
    <row r="87" spans="1:11" ht="14.4" customHeight="1" x14ac:dyDescent="0.3">
      <c r="A87" s="406" t="s">
        <v>395</v>
      </c>
      <c r="B87" s="407" t="s">
        <v>396</v>
      </c>
      <c r="C87" s="408" t="s">
        <v>400</v>
      </c>
      <c r="D87" s="409" t="s">
        <v>2834</v>
      </c>
      <c r="E87" s="408" t="s">
        <v>3360</v>
      </c>
      <c r="F87" s="409" t="s">
        <v>3361</v>
      </c>
      <c r="G87" s="408" t="s">
        <v>3030</v>
      </c>
      <c r="H87" s="408" t="s">
        <v>3031</v>
      </c>
      <c r="I87" s="410">
        <v>4227.51</v>
      </c>
      <c r="J87" s="410">
        <v>28</v>
      </c>
      <c r="K87" s="411">
        <v>118370.28</v>
      </c>
    </row>
    <row r="88" spans="1:11" ht="14.4" customHeight="1" x14ac:dyDescent="0.3">
      <c r="A88" s="406" t="s">
        <v>395</v>
      </c>
      <c r="B88" s="407" t="s">
        <v>396</v>
      </c>
      <c r="C88" s="408" t="s">
        <v>400</v>
      </c>
      <c r="D88" s="409" t="s">
        <v>2834</v>
      </c>
      <c r="E88" s="408" t="s">
        <v>3360</v>
      </c>
      <c r="F88" s="409" t="s">
        <v>3361</v>
      </c>
      <c r="G88" s="408" t="s">
        <v>3032</v>
      </c>
      <c r="H88" s="408" t="s">
        <v>3033</v>
      </c>
      <c r="I88" s="410">
        <v>2546.7199999999998</v>
      </c>
      <c r="J88" s="410">
        <v>11</v>
      </c>
      <c r="K88" s="411">
        <v>28013.96</v>
      </c>
    </row>
    <row r="89" spans="1:11" ht="14.4" customHeight="1" x14ac:dyDescent="0.3">
      <c r="A89" s="406" t="s">
        <v>395</v>
      </c>
      <c r="B89" s="407" t="s">
        <v>396</v>
      </c>
      <c r="C89" s="408" t="s">
        <v>400</v>
      </c>
      <c r="D89" s="409" t="s">
        <v>2834</v>
      </c>
      <c r="E89" s="408" t="s">
        <v>3360</v>
      </c>
      <c r="F89" s="409" t="s">
        <v>3361</v>
      </c>
      <c r="G89" s="408" t="s">
        <v>3034</v>
      </c>
      <c r="H89" s="408" t="s">
        <v>3035</v>
      </c>
      <c r="I89" s="410">
        <v>3037.7899999999995</v>
      </c>
      <c r="J89" s="410">
        <v>42</v>
      </c>
      <c r="K89" s="411">
        <v>127587.18</v>
      </c>
    </row>
    <row r="90" spans="1:11" ht="14.4" customHeight="1" x14ac:dyDescent="0.3">
      <c r="A90" s="406" t="s">
        <v>395</v>
      </c>
      <c r="B90" s="407" t="s">
        <v>396</v>
      </c>
      <c r="C90" s="408" t="s">
        <v>400</v>
      </c>
      <c r="D90" s="409" t="s">
        <v>2834</v>
      </c>
      <c r="E90" s="408" t="s">
        <v>3360</v>
      </c>
      <c r="F90" s="409" t="s">
        <v>3361</v>
      </c>
      <c r="G90" s="408" t="s">
        <v>3036</v>
      </c>
      <c r="H90" s="408" t="s">
        <v>3037</v>
      </c>
      <c r="I90" s="410">
        <v>2546.7199999999998</v>
      </c>
      <c r="J90" s="410">
        <v>24</v>
      </c>
      <c r="K90" s="411">
        <v>61121.37</v>
      </c>
    </row>
    <row r="91" spans="1:11" ht="14.4" customHeight="1" x14ac:dyDescent="0.3">
      <c r="A91" s="406" t="s">
        <v>395</v>
      </c>
      <c r="B91" s="407" t="s">
        <v>396</v>
      </c>
      <c r="C91" s="408" t="s">
        <v>400</v>
      </c>
      <c r="D91" s="409" t="s">
        <v>2834</v>
      </c>
      <c r="E91" s="408" t="s">
        <v>3360</v>
      </c>
      <c r="F91" s="409" t="s">
        <v>3361</v>
      </c>
      <c r="G91" s="408" t="s">
        <v>3038</v>
      </c>
      <c r="H91" s="408" t="s">
        <v>3039</v>
      </c>
      <c r="I91" s="410">
        <v>2546.7199999999998</v>
      </c>
      <c r="J91" s="410">
        <v>26</v>
      </c>
      <c r="K91" s="411">
        <v>66214.81</v>
      </c>
    </row>
    <row r="92" spans="1:11" ht="14.4" customHeight="1" x14ac:dyDescent="0.3">
      <c r="A92" s="406" t="s">
        <v>395</v>
      </c>
      <c r="B92" s="407" t="s">
        <v>396</v>
      </c>
      <c r="C92" s="408" t="s">
        <v>400</v>
      </c>
      <c r="D92" s="409" t="s">
        <v>2834</v>
      </c>
      <c r="E92" s="408" t="s">
        <v>3360</v>
      </c>
      <c r="F92" s="409" t="s">
        <v>3361</v>
      </c>
      <c r="G92" s="408" t="s">
        <v>3040</v>
      </c>
      <c r="H92" s="408" t="s">
        <v>3041</v>
      </c>
      <c r="I92" s="410">
        <v>2546.7199999999998</v>
      </c>
      <c r="J92" s="410">
        <v>4</v>
      </c>
      <c r="K92" s="411">
        <v>10186.9</v>
      </c>
    </row>
    <row r="93" spans="1:11" ht="14.4" customHeight="1" x14ac:dyDescent="0.3">
      <c r="A93" s="406" t="s">
        <v>395</v>
      </c>
      <c r="B93" s="407" t="s">
        <v>396</v>
      </c>
      <c r="C93" s="408" t="s">
        <v>400</v>
      </c>
      <c r="D93" s="409" t="s">
        <v>2834</v>
      </c>
      <c r="E93" s="408" t="s">
        <v>3360</v>
      </c>
      <c r="F93" s="409" t="s">
        <v>3361</v>
      </c>
      <c r="G93" s="408" t="s">
        <v>3042</v>
      </c>
      <c r="H93" s="408" t="s">
        <v>3043</v>
      </c>
      <c r="I93" s="410">
        <v>2546.7199999999998</v>
      </c>
      <c r="J93" s="410">
        <v>7</v>
      </c>
      <c r="K93" s="411">
        <v>17827.059999999998</v>
      </c>
    </row>
    <row r="94" spans="1:11" ht="14.4" customHeight="1" x14ac:dyDescent="0.3">
      <c r="A94" s="406" t="s">
        <v>395</v>
      </c>
      <c r="B94" s="407" t="s">
        <v>396</v>
      </c>
      <c r="C94" s="408" t="s">
        <v>400</v>
      </c>
      <c r="D94" s="409" t="s">
        <v>2834</v>
      </c>
      <c r="E94" s="408" t="s">
        <v>3360</v>
      </c>
      <c r="F94" s="409" t="s">
        <v>3361</v>
      </c>
      <c r="G94" s="408" t="s">
        <v>3044</v>
      </c>
      <c r="H94" s="408" t="s">
        <v>3045</v>
      </c>
      <c r="I94" s="410">
        <v>2546.7199999999998</v>
      </c>
      <c r="J94" s="410">
        <v>4</v>
      </c>
      <c r="K94" s="411">
        <v>10186.89</v>
      </c>
    </row>
    <row r="95" spans="1:11" ht="14.4" customHeight="1" x14ac:dyDescent="0.3">
      <c r="A95" s="406" t="s">
        <v>395</v>
      </c>
      <c r="B95" s="407" t="s">
        <v>396</v>
      </c>
      <c r="C95" s="408" t="s">
        <v>400</v>
      </c>
      <c r="D95" s="409" t="s">
        <v>2834</v>
      </c>
      <c r="E95" s="408" t="s">
        <v>3360</v>
      </c>
      <c r="F95" s="409" t="s">
        <v>3361</v>
      </c>
      <c r="G95" s="408" t="s">
        <v>3046</v>
      </c>
      <c r="H95" s="408" t="s">
        <v>3047</v>
      </c>
      <c r="I95" s="410">
        <v>1718.2</v>
      </c>
      <c r="J95" s="410">
        <v>4</v>
      </c>
      <c r="K95" s="411">
        <v>6872.8</v>
      </c>
    </row>
    <row r="96" spans="1:11" ht="14.4" customHeight="1" x14ac:dyDescent="0.3">
      <c r="A96" s="406" t="s">
        <v>395</v>
      </c>
      <c r="B96" s="407" t="s">
        <v>396</v>
      </c>
      <c r="C96" s="408" t="s">
        <v>400</v>
      </c>
      <c r="D96" s="409" t="s">
        <v>2834</v>
      </c>
      <c r="E96" s="408" t="s">
        <v>3360</v>
      </c>
      <c r="F96" s="409" t="s">
        <v>3361</v>
      </c>
      <c r="G96" s="408" t="s">
        <v>3048</v>
      </c>
      <c r="H96" s="408" t="s">
        <v>3049</v>
      </c>
      <c r="I96" s="410">
        <v>2546.7199999999998</v>
      </c>
      <c r="J96" s="410">
        <v>26</v>
      </c>
      <c r="K96" s="411">
        <v>66214.81</v>
      </c>
    </row>
    <row r="97" spans="1:11" ht="14.4" customHeight="1" x14ac:dyDescent="0.3">
      <c r="A97" s="406" t="s">
        <v>395</v>
      </c>
      <c r="B97" s="407" t="s">
        <v>396</v>
      </c>
      <c r="C97" s="408" t="s">
        <v>400</v>
      </c>
      <c r="D97" s="409" t="s">
        <v>2834</v>
      </c>
      <c r="E97" s="408" t="s">
        <v>3360</v>
      </c>
      <c r="F97" s="409" t="s">
        <v>3361</v>
      </c>
      <c r="G97" s="408" t="s">
        <v>3050</v>
      </c>
      <c r="H97" s="408" t="s">
        <v>3051</v>
      </c>
      <c r="I97" s="410">
        <v>5951.93</v>
      </c>
      <c r="J97" s="410">
        <v>8</v>
      </c>
      <c r="K97" s="411">
        <v>47615.44</v>
      </c>
    </row>
    <row r="98" spans="1:11" ht="14.4" customHeight="1" x14ac:dyDescent="0.3">
      <c r="A98" s="406" t="s">
        <v>395</v>
      </c>
      <c r="B98" s="407" t="s">
        <v>396</v>
      </c>
      <c r="C98" s="408" t="s">
        <v>400</v>
      </c>
      <c r="D98" s="409" t="s">
        <v>2834</v>
      </c>
      <c r="E98" s="408" t="s">
        <v>3360</v>
      </c>
      <c r="F98" s="409" t="s">
        <v>3361</v>
      </c>
      <c r="G98" s="408" t="s">
        <v>3052</v>
      </c>
      <c r="H98" s="408" t="s">
        <v>3053</v>
      </c>
      <c r="I98" s="410">
        <v>1983.68</v>
      </c>
      <c r="J98" s="410">
        <v>2</v>
      </c>
      <c r="K98" s="411">
        <v>3967.37</v>
      </c>
    </row>
    <row r="99" spans="1:11" ht="14.4" customHeight="1" x14ac:dyDescent="0.3">
      <c r="A99" s="406" t="s">
        <v>395</v>
      </c>
      <c r="B99" s="407" t="s">
        <v>396</v>
      </c>
      <c r="C99" s="408" t="s">
        <v>400</v>
      </c>
      <c r="D99" s="409" t="s">
        <v>2834</v>
      </c>
      <c r="E99" s="408" t="s">
        <v>3360</v>
      </c>
      <c r="F99" s="409" t="s">
        <v>3361</v>
      </c>
      <c r="G99" s="408" t="s">
        <v>3054</v>
      </c>
      <c r="H99" s="408" t="s">
        <v>3055</v>
      </c>
      <c r="I99" s="410">
        <v>7502</v>
      </c>
      <c r="J99" s="410">
        <v>1</v>
      </c>
      <c r="K99" s="411">
        <v>7502</v>
      </c>
    </row>
    <row r="100" spans="1:11" ht="14.4" customHeight="1" x14ac:dyDescent="0.3">
      <c r="A100" s="406" t="s">
        <v>395</v>
      </c>
      <c r="B100" s="407" t="s">
        <v>396</v>
      </c>
      <c r="C100" s="408" t="s">
        <v>400</v>
      </c>
      <c r="D100" s="409" t="s">
        <v>2834</v>
      </c>
      <c r="E100" s="408" t="s">
        <v>3360</v>
      </c>
      <c r="F100" s="409" t="s">
        <v>3361</v>
      </c>
      <c r="G100" s="408" t="s">
        <v>3056</v>
      </c>
      <c r="H100" s="408" t="s">
        <v>3057</v>
      </c>
      <c r="I100" s="410">
        <v>7014.37</v>
      </c>
      <c r="J100" s="410">
        <v>4</v>
      </c>
      <c r="K100" s="411">
        <v>28057.48</v>
      </c>
    </row>
    <row r="101" spans="1:11" ht="14.4" customHeight="1" x14ac:dyDescent="0.3">
      <c r="A101" s="406" t="s">
        <v>395</v>
      </c>
      <c r="B101" s="407" t="s">
        <v>396</v>
      </c>
      <c r="C101" s="408" t="s">
        <v>400</v>
      </c>
      <c r="D101" s="409" t="s">
        <v>2834</v>
      </c>
      <c r="E101" s="408" t="s">
        <v>3360</v>
      </c>
      <c r="F101" s="409" t="s">
        <v>3361</v>
      </c>
      <c r="G101" s="408" t="s">
        <v>3058</v>
      </c>
      <c r="H101" s="408" t="s">
        <v>3059</v>
      </c>
      <c r="I101" s="410">
        <v>2065.3000000000002</v>
      </c>
      <c r="J101" s="410">
        <v>5</v>
      </c>
      <c r="K101" s="411">
        <v>10326.5</v>
      </c>
    </row>
    <row r="102" spans="1:11" ht="14.4" customHeight="1" x14ac:dyDescent="0.3">
      <c r="A102" s="406" t="s">
        <v>395</v>
      </c>
      <c r="B102" s="407" t="s">
        <v>396</v>
      </c>
      <c r="C102" s="408" t="s">
        <v>400</v>
      </c>
      <c r="D102" s="409" t="s">
        <v>2834</v>
      </c>
      <c r="E102" s="408" t="s">
        <v>3360</v>
      </c>
      <c r="F102" s="409" t="s">
        <v>3361</v>
      </c>
      <c r="G102" s="408" t="s">
        <v>3060</v>
      </c>
      <c r="H102" s="408" t="s">
        <v>3061</v>
      </c>
      <c r="I102" s="410">
        <v>4227.51</v>
      </c>
      <c r="J102" s="410">
        <v>10</v>
      </c>
      <c r="K102" s="411">
        <v>42275.1</v>
      </c>
    </row>
    <row r="103" spans="1:11" ht="14.4" customHeight="1" x14ac:dyDescent="0.3">
      <c r="A103" s="406" t="s">
        <v>395</v>
      </c>
      <c r="B103" s="407" t="s">
        <v>396</v>
      </c>
      <c r="C103" s="408" t="s">
        <v>400</v>
      </c>
      <c r="D103" s="409" t="s">
        <v>2834</v>
      </c>
      <c r="E103" s="408" t="s">
        <v>3360</v>
      </c>
      <c r="F103" s="409" t="s">
        <v>3361</v>
      </c>
      <c r="G103" s="408" t="s">
        <v>3062</v>
      </c>
      <c r="H103" s="408" t="s">
        <v>3063</v>
      </c>
      <c r="I103" s="410">
        <v>2546.7199999999998</v>
      </c>
      <c r="J103" s="410">
        <v>7</v>
      </c>
      <c r="K103" s="411">
        <v>17827.059999999998</v>
      </c>
    </row>
    <row r="104" spans="1:11" ht="14.4" customHeight="1" x14ac:dyDescent="0.3">
      <c r="A104" s="406" t="s">
        <v>395</v>
      </c>
      <c r="B104" s="407" t="s">
        <v>396</v>
      </c>
      <c r="C104" s="408" t="s">
        <v>400</v>
      </c>
      <c r="D104" s="409" t="s">
        <v>2834</v>
      </c>
      <c r="E104" s="408" t="s">
        <v>3360</v>
      </c>
      <c r="F104" s="409" t="s">
        <v>3361</v>
      </c>
      <c r="G104" s="408" t="s">
        <v>3064</v>
      </c>
      <c r="H104" s="408" t="s">
        <v>3065</v>
      </c>
      <c r="I104" s="410">
        <v>2065.3000000000002</v>
      </c>
      <c r="J104" s="410">
        <v>2</v>
      </c>
      <c r="K104" s="411">
        <v>4130.6000000000004</v>
      </c>
    </row>
    <row r="105" spans="1:11" ht="14.4" customHeight="1" x14ac:dyDescent="0.3">
      <c r="A105" s="406" t="s">
        <v>395</v>
      </c>
      <c r="B105" s="407" t="s">
        <v>396</v>
      </c>
      <c r="C105" s="408" t="s">
        <v>400</v>
      </c>
      <c r="D105" s="409" t="s">
        <v>2834</v>
      </c>
      <c r="E105" s="408" t="s">
        <v>3360</v>
      </c>
      <c r="F105" s="409" t="s">
        <v>3361</v>
      </c>
      <c r="G105" s="408" t="s">
        <v>3066</v>
      </c>
      <c r="H105" s="408" t="s">
        <v>3067</v>
      </c>
      <c r="I105" s="410">
        <v>7014.37</v>
      </c>
      <c r="J105" s="410">
        <v>4</v>
      </c>
      <c r="K105" s="411">
        <v>28057.48</v>
      </c>
    </row>
    <row r="106" spans="1:11" ht="14.4" customHeight="1" x14ac:dyDescent="0.3">
      <c r="A106" s="406" t="s">
        <v>395</v>
      </c>
      <c r="B106" s="407" t="s">
        <v>396</v>
      </c>
      <c r="C106" s="408" t="s">
        <v>400</v>
      </c>
      <c r="D106" s="409" t="s">
        <v>2834</v>
      </c>
      <c r="E106" s="408" t="s">
        <v>3360</v>
      </c>
      <c r="F106" s="409" t="s">
        <v>3361</v>
      </c>
      <c r="G106" s="408" t="s">
        <v>3068</v>
      </c>
      <c r="H106" s="408" t="s">
        <v>3069</v>
      </c>
      <c r="I106" s="410">
        <v>1166.32</v>
      </c>
      <c r="J106" s="410">
        <v>11</v>
      </c>
      <c r="K106" s="411">
        <v>12829.51</v>
      </c>
    </row>
    <row r="107" spans="1:11" ht="14.4" customHeight="1" x14ac:dyDescent="0.3">
      <c r="A107" s="406" t="s">
        <v>395</v>
      </c>
      <c r="B107" s="407" t="s">
        <v>396</v>
      </c>
      <c r="C107" s="408" t="s">
        <v>400</v>
      </c>
      <c r="D107" s="409" t="s">
        <v>2834</v>
      </c>
      <c r="E107" s="408" t="s">
        <v>3360</v>
      </c>
      <c r="F107" s="409" t="s">
        <v>3361</v>
      </c>
      <c r="G107" s="408" t="s">
        <v>3070</v>
      </c>
      <c r="H107" s="408" t="s">
        <v>3071</v>
      </c>
      <c r="I107" s="410">
        <v>2546.7199999999998</v>
      </c>
      <c r="J107" s="410">
        <v>24</v>
      </c>
      <c r="K107" s="411">
        <v>61121.37</v>
      </c>
    </row>
    <row r="108" spans="1:11" ht="14.4" customHeight="1" x14ac:dyDescent="0.3">
      <c r="A108" s="406" t="s">
        <v>395</v>
      </c>
      <c r="B108" s="407" t="s">
        <v>396</v>
      </c>
      <c r="C108" s="408" t="s">
        <v>400</v>
      </c>
      <c r="D108" s="409" t="s">
        <v>2834</v>
      </c>
      <c r="E108" s="408" t="s">
        <v>3360</v>
      </c>
      <c r="F108" s="409" t="s">
        <v>3361</v>
      </c>
      <c r="G108" s="408" t="s">
        <v>3072</v>
      </c>
      <c r="H108" s="408" t="s">
        <v>3073</v>
      </c>
      <c r="I108" s="410">
        <v>2546.7199999999998</v>
      </c>
      <c r="J108" s="410">
        <v>26</v>
      </c>
      <c r="K108" s="411">
        <v>66214.8</v>
      </c>
    </row>
    <row r="109" spans="1:11" ht="14.4" customHeight="1" x14ac:dyDescent="0.3">
      <c r="A109" s="406" t="s">
        <v>395</v>
      </c>
      <c r="B109" s="407" t="s">
        <v>396</v>
      </c>
      <c r="C109" s="408" t="s">
        <v>400</v>
      </c>
      <c r="D109" s="409" t="s">
        <v>2834</v>
      </c>
      <c r="E109" s="408" t="s">
        <v>3360</v>
      </c>
      <c r="F109" s="409" t="s">
        <v>3361</v>
      </c>
      <c r="G109" s="408" t="s">
        <v>3074</v>
      </c>
      <c r="H109" s="408" t="s">
        <v>3075</v>
      </c>
      <c r="I109" s="410">
        <v>735.26</v>
      </c>
      <c r="J109" s="410">
        <v>35</v>
      </c>
      <c r="K109" s="411">
        <v>20989</v>
      </c>
    </row>
    <row r="110" spans="1:11" ht="14.4" customHeight="1" x14ac:dyDescent="0.3">
      <c r="A110" s="406" t="s">
        <v>395</v>
      </c>
      <c r="B110" s="407" t="s">
        <v>396</v>
      </c>
      <c r="C110" s="408" t="s">
        <v>400</v>
      </c>
      <c r="D110" s="409" t="s">
        <v>2834</v>
      </c>
      <c r="E110" s="408" t="s">
        <v>3360</v>
      </c>
      <c r="F110" s="409" t="s">
        <v>3361</v>
      </c>
      <c r="G110" s="408" t="s">
        <v>3076</v>
      </c>
      <c r="H110" s="408" t="s">
        <v>3077</v>
      </c>
      <c r="I110" s="410">
        <v>6455.3966666666674</v>
      </c>
      <c r="J110" s="410">
        <v>12</v>
      </c>
      <c r="K110" s="411">
        <v>77464.709999999992</v>
      </c>
    </row>
    <row r="111" spans="1:11" ht="14.4" customHeight="1" x14ac:dyDescent="0.3">
      <c r="A111" s="406" t="s">
        <v>395</v>
      </c>
      <c r="B111" s="407" t="s">
        <v>396</v>
      </c>
      <c r="C111" s="408" t="s">
        <v>400</v>
      </c>
      <c r="D111" s="409" t="s">
        <v>2834</v>
      </c>
      <c r="E111" s="408" t="s">
        <v>3360</v>
      </c>
      <c r="F111" s="409" t="s">
        <v>3361</v>
      </c>
      <c r="G111" s="408" t="s">
        <v>3078</v>
      </c>
      <c r="H111" s="408" t="s">
        <v>3079</v>
      </c>
      <c r="I111" s="410">
        <v>5929</v>
      </c>
      <c r="J111" s="410">
        <v>6</v>
      </c>
      <c r="K111" s="411">
        <v>35574</v>
      </c>
    </row>
    <row r="112" spans="1:11" ht="14.4" customHeight="1" x14ac:dyDescent="0.3">
      <c r="A112" s="406" t="s">
        <v>395</v>
      </c>
      <c r="B112" s="407" t="s">
        <v>396</v>
      </c>
      <c r="C112" s="408" t="s">
        <v>400</v>
      </c>
      <c r="D112" s="409" t="s">
        <v>2834</v>
      </c>
      <c r="E112" s="408" t="s">
        <v>3360</v>
      </c>
      <c r="F112" s="409" t="s">
        <v>3361</v>
      </c>
      <c r="G112" s="408" t="s">
        <v>3080</v>
      </c>
      <c r="H112" s="408" t="s">
        <v>3081</v>
      </c>
      <c r="I112" s="410">
        <v>1850.09</v>
      </c>
      <c r="J112" s="410">
        <v>9</v>
      </c>
      <c r="K112" s="411">
        <v>16650.82</v>
      </c>
    </row>
    <row r="113" spans="1:11" ht="14.4" customHeight="1" x14ac:dyDescent="0.3">
      <c r="A113" s="406" t="s">
        <v>395</v>
      </c>
      <c r="B113" s="407" t="s">
        <v>396</v>
      </c>
      <c r="C113" s="408" t="s">
        <v>400</v>
      </c>
      <c r="D113" s="409" t="s">
        <v>2834</v>
      </c>
      <c r="E113" s="408" t="s">
        <v>3360</v>
      </c>
      <c r="F113" s="409" t="s">
        <v>3361</v>
      </c>
      <c r="G113" s="408" t="s">
        <v>3082</v>
      </c>
      <c r="H113" s="408" t="s">
        <v>3083</v>
      </c>
      <c r="I113" s="410">
        <v>6382.75</v>
      </c>
      <c r="J113" s="410">
        <v>9</v>
      </c>
      <c r="K113" s="411">
        <v>57444.75</v>
      </c>
    </row>
    <row r="114" spans="1:11" ht="14.4" customHeight="1" x14ac:dyDescent="0.3">
      <c r="A114" s="406" t="s">
        <v>395</v>
      </c>
      <c r="B114" s="407" t="s">
        <v>396</v>
      </c>
      <c r="C114" s="408" t="s">
        <v>400</v>
      </c>
      <c r="D114" s="409" t="s">
        <v>2834</v>
      </c>
      <c r="E114" s="408" t="s">
        <v>3360</v>
      </c>
      <c r="F114" s="409" t="s">
        <v>3361</v>
      </c>
      <c r="G114" s="408" t="s">
        <v>3084</v>
      </c>
      <c r="H114" s="408" t="s">
        <v>3085</v>
      </c>
      <c r="I114" s="410">
        <v>2546.7199999999998</v>
      </c>
      <c r="J114" s="410">
        <v>4</v>
      </c>
      <c r="K114" s="411">
        <v>10186.89</v>
      </c>
    </row>
    <row r="115" spans="1:11" ht="14.4" customHeight="1" x14ac:dyDescent="0.3">
      <c r="A115" s="406" t="s">
        <v>395</v>
      </c>
      <c r="B115" s="407" t="s">
        <v>396</v>
      </c>
      <c r="C115" s="408" t="s">
        <v>400</v>
      </c>
      <c r="D115" s="409" t="s">
        <v>2834</v>
      </c>
      <c r="E115" s="408" t="s">
        <v>3360</v>
      </c>
      <c r="F115" s="409" t="s">
        <v>3361</v>
      </c>
      <c r="G115" s="408" t="s">
        <v>3086</v>
      </c>
      <c r="H115" s="408" t="s">
        <v>3087</v>
      </c>
      <c r="I115" s="410">
        <v>2546.7199999999998</v>
      </c>
      <c r="J115" s="410">
        <v>6</v>
      </c>
      <c r="K115" s="411">
        <v>15280.34</v>
      </c>
    </row>
    <row r="116" spans="1:11" ht="14.4" customHeight="1" x14ac:dyDescent="0.3">
      <c r="A116" s="406" t="s">
        <v>395</v>
      </c>
      <c r="B116" s="407" t="s">
        <v>396</v>
      </c>
      <c r="C116" s="408" t="s">
        <v>400</v>
      </c>
      <c r="D116" s="409" t="s">
        <v>2834</v>
      </c>
      <c r="E116" s="408" t="s">
        <v>3360</v>
      </c>
      <c r="F116" s="409" t="s">
        <v>3361</v>
      </c>
      <c r="G116" s="408" t="s">
        <v>3088</v>
      </c>
      <c r="H116" s="408" t="s">
        <v>3089</v>
      </c>
      <c r="I116" s="410">
        <v>7502</v>
      </c>
      <c r="J116" s="410">
        <v>17</v>
      </c>
      <c r="K116" s="411">
        <v>127534</v>
      </c>
    </row>
    <row r="117" spans="1:11" ht="14.4" customHeight="1" x14ac:dyDescent="0.3">
      <c r="A117" s="406" t="s">
        <v>395</v>
      </c>
      <c r="B117" s="407" t="s">
        <v>396</v>
      </c>
      <c r="C117" s="408" t="s">
        <v>400</v>
      </c>
      <c r="D117" s="409" t="s">
        <v>2834</v>
      </c>
      <c r="E117" s="408" t="s">
        <v>3360</v>
      </c>
      <c r="F117" s="409" t="s">
        <v>3361</v>
      </c>
      <c r="G117" s="408" t="s">
        <v>3090</v>
      </c>
      <c r="H117" s="408" t="s">
        <v>3091</v>
      </c>
      <c r="I117" s="410">
        <v>2546.7199999999998</v>
      </c>
      <c r="J117" s="410">
        <v>7</v>
      </c>
      <c r="K117" s="411">
        <v>17827.059999999998</v>
      </c>
    </row>
    <row r="118" spans="1:11" ht="14.4" customHeight="1" x14ac:dyDescent="0.3">
      <c r="A118" s="406" t="s">
        <v>395</v>
      </c>
      <c r="B118" s="407" t="s">
        <v>396</v>
      </c>
      <c r="C118" s="408" t="s">
        <v>400</v>
      </c>
      <c r="D118" s="409" t="s">
        <v>2834</v>
      </c>
      <c r="E118" s="408" t="s">
        <v>3360</v>
      </c>
      <c r="F118" s="409" t="s">
        <v>3361</v>
      </c>
      <c r="G118" s="408" t="s">
        <v>3092</v>
      </c>
      <c r="H118" s="408" t="s">
        <v>3093</v>
      </c>
      <c r="I118" s="410">
        <v>4374.1499999999996</v>
      </c>
      <c r="J118" s="410">
        <v>2</v>
      </c>
      <c r="K118" s="411">
        <v>8748.31</v>
      </c>
    </row>
    <row r="119" spans="1:11" ht="14.4" customHeight="1" x14ac:dyDescent="0.3">
      <c r="A119" s="406" t="s">
        <v>395</v>
      </c>
      <c r="B119" s="407" t="s">
        <v>396</v>
      </c>
      <c r="C119" s="408" t="s">
        <v>400</v>
      </c>
      <c r="D119" s="409" t="s">
        <v>2834</v>
      </c>
      <c r="E119" s="408" t="s">
        <v>3360</v>
      </c>
      <c r="F119" s="409" t="s">
        <v>3361</v>
      </c>
      <c r="G119" s="408" t="s">
        <v>3094</v>
      </c>
      <c r="H119" s="408" t="s">
        <v>3095</v>
      </c>
      <c r="I119" s="410">
        <v>4570.8</v>
      </c>
      <c r="J119" s="410">
        <v>9</v>
      </c>
      <c r="K119" s="411">
        <v>41137.21</v>
      </c>
    </row>
    <row r="120" spans="1:11" ht="14.4" customHeight="1" x14ac:dyDescent="0.3">
      <c r="A120" s="406" t="s">
        <v>395</v>
      </c>
      <c r="B120" s="407" t="s">
        <v>396</v>
      </c>
      <c r="C120" s="408" t="s">
        <v>400</v>
      </c>
      <c r="D120" s="409" t="s">
        <v>2834</v>
      </c>
      <c r="E120" s="408" t="s">
        <v>3360</v>
      </c>
      <c r="F120" s="409" t="s">
        <v>3361</v>
      </c>
      <c r="G120" s="408" t="s">
        <v>3096</v>
      </c>
      <c r="H120" s="408" t="s">
        <v>3097</v>
      </c>
      <c r="I120" s="410">
        <v>9023</v>
      </c>
      <c r="J120" s="410">
        <v>1</v>
      </c>
      <c r="K120" s="411">
        <v>9023</v>
      </c>
    </row>
    <row r="121" spans="1:11" ht="14.4" customHeight="1" x14ac:dyDescent="0.3">
      <c r="A121" s="406" t="s">
        <v>395</v>
      </c>
      <c r="B121" s="407" t="s">
        <v>396</v>
      </c>
      <c r="C121" s="408" t="s">
        <v>400</v>
      </c>
      <c r="D121" s="409" t="s">
        <v>2834</v>
      </c>
      <c r="E121" s="408" t="s">
        <v>3360</v>
      </c>
      <c r="F121" s="409" t="s">
        <v>3361</v>
      </c>
      <c r="G121" s="408" t="s">
        <v>3098</v>
      </c>
      <c r="H121" s="408" t="s">
        <v>3099</v>
      </c>
      <c r="I121" s="410">
        <v>44932.38</v>
      </c>
      <c r="J121" s="410">
        <v>1</v>
      </c>
      <c r="K121" s="411">
        <v>44932.38</v>
      </c>
    </row>
    <row r="122" spans="1:11" ht="14.4" customHeight="1" x14ac:dyDescent="0.3">
      <c r="A122" s="406" t="s">
        <v>395</v>
      </c>
      <c r="B122" s="407" t="s">
        <v>396</v>
      </c>
      <c r="C122" s="408" t="s">
        <v>400</v>
      </c>
      <c r="D122" s="409" t="s">
        <v>2834</v>
      </c>
      <c r="E122" s="408" t="s">
        <v>3360</v>
      </c>
      <c r="F122" s="409" t="s">
        <v>3361</v>
      </c>
      <c r="G122" s="408" t="s">
        <v>3100</v>
      </c>
      <c r="H122" s="408" t="s">
        <v>3101</v>
      </c>
      <c r="I122" s="410">
        <v>19703.7</v>
      </c>
      <c r="J122" s="410">
        <v>1</v>
      </c>
      <c r="K122" s="411">
        <v>19703.7</v>
      </c>
    </row>
    <row r="123" spans="1:11" ht="14.4" customHeight="1" x14ac:dyDescent="0.3">
      <c r="A123" s="406" t="s">
        <v>395</v>
      </c>
      <c r="B123" s="407" t="s">
        <v>396</v>
      </c>
      <c r="C123" s="408" t="s">
        <v>400</v>
      </c>
      <c r="D123" s="409" t="s">
        <v>2834</v>
      </c>
      <c r="E123" s="408" t="s">
        <v>3360</v>
      </c>
      <c r="F123" s="409" t="s">
        <v>3361</v>
      </c>
      <c r="G123" s="408" t="s">
        <v>3102</v>
      </c>
      <c r="H123" s="408" t="s">
        <v>3103</v>
      </c>
      <c r="I123" s="410">
        <v>456.17</v>
      </c>
      <c r="J123" s="410">
        <v>5</v>
      </c>
      <c r="K123" s="411">
        <v>2280.85</v>
      </c>
    </row>
    <row r="124" spans="1:11" ht="14.4" customHeight="1" x14ac:dyDescent="0.3">
      <c r="A124" s="406" t="s">
        <v>395</v>
      </c>
      <c r="B124" s="407" t="s">
        <v>396</v>
      </c>
      <c r="C124" s="408" t="s">
        <v>400</v>
      </c>
      <c r="D124" s="409" t="s">
        <v>2834</v>
      </c>
      <c r="E124" s="408" t="s">
        <v>3360</v>
      </c>
      <c r="F124" s="409" t="s">
        <v>3361</v>
      </c>
      <c r="G124" s="408" t="s">
        <v>3104</v>
      </c>
      <c r="H124" s="408" t="s">
        <v>3105</v>
      </c>
      <c r="I124" s="410">
        <v>2546.7199999999998</v>
      </c>
      <c r="J124" s="410">
        <v>2</v>
      </c>
      <c r="K124" s="411">
        <v>5093.45</v>
      </c>
    </row>
    <row r="125" spans="1:11" ht="14.4" customHeight="1" x14ac:dyDescent="0.3">
      <c r="A125" s="406" t="s">
        <v>395</v>
      </c>
      <c r="B125" s="407" t="s">
        <v>396</v>
      </c>
      <c r="C125" s="408" t="s">
        <v>400</v>
      </c>
      <c r="D125" s="409" t="s">
        <v>2834</v>
      </c>
      <c r="E125" s="408" t="s">
        <v>3360</v>
      </c>
      <c r="F125" s="409" t="s">
        <v>3361</v>
      </c>
      <c r="G125" s="408" t="s">
        <v>3106</v>
      </c>
      <c r="H125" s="408" t="s">
        <v>3107</v>
      </c>
      <c r="I125" s="410">
        <v>6171</v>
      </c>
      <c r="J125" s="410">
        <v>4</v>
      </c>
      <c r="K125" s="411">
        <v>24684</v>
      </c>
    </row>
    <row r="126" spans="1:11" ht="14.4" customHeight="1" x14ac:dyDescent="0.3">
      <c r="A126" s="406" t="s">
        <v>395</v>
      </c>
      <c r="B126" s="407" t="s">
        <v>396</v>
      </c>
      <c r="C126" s="408" t="s">
        <v>400</v>
      </c>
      <c r="D126" s="409" t="s">
        <v>2834</v>
      </c>
      <c r="E126" s="408" t="s">
        <v>3360</v>
      </c>
      <c r="F126" s="409" t="s">
        <v>3361</v>
      </c>
      <c r="G126" s="408" t="s">
        <v>3108</v>
      </c>
      <c r="H126" s="408" t="s">
        <v>3109</v>
      </c>
      <c r="I126" s="410">
        <v>1080.9100000000001</v>
      </c>
      <c r="J126" s="410">
        <v>6</v>
      </c>
      <c r="K126" s="411">
        <v>6485.49</v>
      </c>
    </row>
    <row r="127" spans="1:11" ht="14.4" customHeight="1" x14ac:dyDescent="0.3">
      <c r="A127" s="406" t="s">
        <v>395</v>
      </c>
      <c r="B127" s="407" t="s">
        <v>396</v>
      </c>
      <c r="C127" s="408" t="s">
        <v>400</v>
      </c>
      <c r="D127" s="409" t="s">
        <v>2834</v>
      </c>
      <c r="E127" s="408" t="s">
        <v>3360</v>
      </c>
      <c r="F127" s="409" t="s">
        <v>3361</v>
      </c>
      <c r="G127" s="408" t="s">
        <v>3110</v>
      </c>
      <c r="H127" s="408" t="s">
        <v>3111</v>
      </c>
      <c r="I127" s="410">
        <v>16521.34</v>
      </c>
      <c r="J127" s="410">
        <v>1</v>
      </c>
      <c r="K127" s="411">
        <v>16521.34</v>
      </c>
    </row>
    <row r="128" spans="1:11" ht="14.4" customHeight="1" x14ac:dyDescent="0.3">
      <c r="A128" s="406" t="s">
        <v>395</v>
      </c>
      <c r="B128" s="407" t="s">
        <v>396</v>
      </c>
      <c r="C128" s="408" t="s">
        <v>400</v>
      </c>
      <c r="D128" s="409" t="s">
        <v>2834</v>
      </c>
      <c r="E128" s="408" t="s">
        <v>3360</v>
      </c>
      <c r="F128" s="409" t="s">
        <v>3361</v>
      </c>
      <c r="G128" s="408" t="s">
        <v>3112</v>
      </c>
      <c r="H128" s="408" t="s">
        <v>3113</v>
      </c>
      <c r="I128" s="410">
        <v>6584.82</v>
      </c>
      <c r="J128" s="410">
        <v>2</v>
      </c>
      <c r="K128" s="411">
        <v>13169.65</v>
      </c>
    </row>
    <row r="129" spans="1:11" ht="14.4" customHeight="1" x14ac:dyDescent="0.3">
      <c r="A129" s="406" t="s">
        <v>395</v>
      </c>
      <c r="B129" s="407" t="s">
        <v>396</v>
      </c>
      <c r="C129" s="408" t="s">
        <v>400</v>
      </c>
      <c r="D129" s="409" t="s">
        <v>2834</v>
      </c>
      <c r="E129" s="408" t="s">
        <v>3360</v>
      </c>
      <c r="F129" s="409" t="s">
        <v>3361</v>
      </c>
      <c r="G129" s="408" t="s">
        <v>3114</v>
      </c>
      <c r="H129" s="408" t="s">
        <v>3115</v>
      </c>
      <c r="I129" s="410">
        <v>2065.3000000000002</v>
      </c>
      <c r="J129" s="410">
        <v>2</v>
      </c>
      <c r="K129" s="411">
        <v>4130.6000000000004</v>
      </c>
    </row>
    <row r="130" spans="1:11" ht="14.4" customHeight="1" x14ac:dyDescent="0.3">
      <c r="A130" s="406" t="s">
        <v>395</v>
      </c>
      <c r="B130" s="407" t="s">
        <v>396</v>
      </c>
      <c r="C130" s="408" t="s">
        <v>400</v>
      </c>
      <c r="D130" s="409" t="s">
        <v>2834</v>
      </c>
      <c r="E130" s="408" t="s">
        <v>3360</v>
      </c>
      <c r="F130" s="409" t="s">
        <v>3361</v>
      </c>
      <c r="G130" s="408" t="s">
        <v>3116</v>
      </c>
      <c r="H130" s="408" t="s">
        <v>3117</v>
      </c>
      <c r="I130" s="410">
        <v>6971.73</v>
      </c>
      <c r="J130" s="410">
        <v>1</v>
      </c>
      <c r="K130" s="411">
        <v>6971.73</v>
      </c>
    </row>
    <row r="131" spans="1:11" ht="14.4" customHeight="1" x14ac:dyDescent="0.3">
      <c r="A131" s="406" t="s">
        <v>395</v>
      </c>
      <c r="B131" s="407" t="s">
        <v>396</v>
      </c>
      <c r="C131" s="408" t="s">
        <v>400</v>
      </c>
      <c r="D131" s="409" t="s">
        <v>2834</v>
      </c>
      <c r="E131" s="408" t="s">
        <v>3360</v>
      </c>
      <c r="F131" s="409" t="s">
        <v>3361</v>
      </c>
      <c r="G131" s="408" t="s">
        <v>3118</v>
      </c>
      <c r="H131" s="408" t="s">
        <v>3119</v>
      </c>
      <c r="I131" s="410">
        <v>4657.29</v>
      </c>
      <c r="J131" s="410">
        <v>5</v>
      </c>
      <c r="K131" s="411">
        <v>23286.45</v>
      </c>
    </row>
    <row r="132" spans="1:11" ht="14.4" customHeight="1" x14ac:dyDescent="0.3">
      <c r="A132" s="406" t="s">
        <v>395</v>
      </c>
      <c r="B132" s="407" t="s">
        <v>396</v>
      </c>
      <c r="C132" s="408" t="s">
        <v>400</v>
      </c>
      <c r="D132" s="409" t="s">
        <v>2834</v>
      </c>
      <c r="E132" s="408" t="s">
        <v>3360</v>
      </c>
      <c r="F132" s="409" t="s">
        <v>3361</v>
      </c>
      <c r="G132" s="408" t="s">
        <v>3120</v>
      </c>
      <c r="H132" s="408" t="s">
        <v>3121</v>
      </c>
      <c r="I132" s="410">
        <v>630.07000000000005</v>
      </c>
      <c r="J132" s="410">
        <v>2</v>
      </c>
      <c r="K132" s="411">
        <v>1260.1400000000001</v>
      </c>
    </row>
    <row r="133" spans="1:11" ht="14.4" customHeight="1" x14ac:dyDescent="0.3">
      <c r="A133" s="406" t="s">
        <v>395</v>
      </c>
      <c r="B133" s="407" t="s">
        <v>396</v>
      </c>
      <c r="C133" s="408" t="s">
        <v>400</v>
      </c>
      <c r="D133" s="409" t="s">
        <v>2834</v>
      </c>
      <c r="E133" s="408" t="s">
        <v>3360</v>
      </c>
      <c r="F133" s="409" t="s">
        <v>3361</v>
      </c>
      <c r="G133" s="408" t="s">
        <v>3122</v>
      </c>
      <c r="H133" s="408" t="s">
        <v>3123</v>
      </c>
      <c r="I133" s="410">
        <v>8559.3966666666674</v>
      </c>
      <c r="J133" s="410">
        <v>11</v>
      </c>
      <c r="K133" s="411">
        <v>94153.37</v>
      </c>
    </row>
    <row r="134" spans="1:11" ht="14.4" customHeight="1" x14ac:dyDescent="0.3">
      <c r="A134" s="406" t="s">
        <v>395</v>
      </c>
      <c r="B134" s="407" t="s">
        <v>396</v>
      </c>
      <c r="C134" s="408" t="s">
        <v>400</v>
      </c>
      <c r="D134" s="409" t="s">
        <v>2834</v>
      </c>
      <c r="E134" s="408" t="s">
        <v>3360</v>
      </c>
      <c r="F134" s="409" t="s">
        <v>3361</v>
      </c>
      <c r="G134" s="408" t="s">
        <v>3124</v>
      </c>
      <c r="H134" s="408" t="s">
        <v>3125</v>
      </c>
      <c r="I134" s="410">
        <v>11650.75</v>
      </c>
      <c r="J134" s="410">
        <v>4</v>
      </c>
      <c r="K134" s="411">
        <v>46603</v>
      </c>
    </row>
    <row r="135" spans="1:11" ht="14.4" customHeight="1" x14ac:dyDescent="0.3">
      <c r="A135" s="406" t="s">
        <v>395</v>
      </c>
      <c r="B135" s="407" t="s">
        <v>396</v>
      </c>
      <c r="C135" s="408" t="s">
        <v>400</v>
      </c>
      <c r="D135" s="409" t="s">
        <v>2834</v>
      </c>
      <c r="E135" s="408" t="s">
        <v>3360</v>
      </c>
      <c r="F135" s="409" t="s">
        <v>3361</v>
      </c>
      <c r="G135" s="408" t="s">
        <v>3126</v>
      </c>
      <c r="H135" s="408" t="s">
        <v>3127</v>
      </c>
      <c r="I135" s="410">
        <v>2546.7199999999998</v>
      </c>
      <c r="J135" s="410">
        <v>7</v>
      </c>
      <c r="K135" s="411">
        <v>17827.059999999998</v>
      </c>
    </row>
    <row r="136" spans="1:11" ht="14.4" customHeight="1" x14ac:dyDescent="0.3">
      <c r="A136" s="406" t="s">
        <v>395</v>
      </c>
      <c r="B136" s="407" t="s">
        <v>396</v>
      </c>
      <c r="C136" s="408" t="s">
        <v>400</v>
      </c>
      <c r="D136" s="409" t="s">
        <v>2834</v>
      </c>
      <c r="E136" s="408" t="s">
        <v>3360</v>
      </c>
      <c r="F136" s="409" t="s">
        <v>3361</v>
      </c>
      <c r="G136" s="408" t="s">
        <v>3128</v>
      </c>
      <c r="H136" s="408" t="s">
        <v>3129</v>
      </c>
      <c r="I136" s="410">
        <v>2546.7199999999998</v>
      </c>
      <c r="J136" s="410">
        <v>8</v>
      </c>
      <c r="K136" s="411">
        <v>20373.78</v>
      </c>
    </row>
    <row r="137" spans="1:11" ht="14.4" customHeight="1" x14ac:dyDescent="0.3">
      <c r="A137" s="406" t="s">
        <v>395</v>
      </c>
      <c r="B137" s="407" t="s">
        <v>396</v>
      </c>
      <c r="C137" s="408" t="s">
        <v>400</v>
      </c>
      <c r="D137" s="409" t="s">
        <v>2834</v>
      </c>
      <c r="E137" s="408" t="s">
        <v>3360</v>
      </c>
      <c r="F137" s="409" t="s">
        <v>3361</v>
      </c>
      <c r="G137" s="408" t="s">
        <v>3130</v>
      </c>
      <c r="H137" s="408" t="s">
        <v>3131</v>
      </c>
      <c r="I137" s="410">
        <v>3993</v>
      </c>
      <c r="J137" s="410">
        <v>2</v>
      </c>
      <c r="K137" s="411">
        <v>7986</v>
      </c>
    </row>
    <row r="138" spans="1:11" ht="14.4" customHeight="1" x14ac:dyDescent="0.3">
      <c r="A138" s="406" t="s">
        <v>395</v>
      </c>
      <c r="B138" s="407" t="s">
        <v>396</v>
      </c>
      <c r="C138" s="408" t="s">
        <v>400</v>
      </c>
      <c r="D138" s="409" t="s">
        <v>2834</v>
      </c>
      <c r="E138" s="408" t="s">
        <v>3360</v>
      </c>
      <c r="F138" s="409" t="s">
        <v>3361</v>
      </c>
      <c r="G138" s="408" t="s">
        <v>3132</v>
      </c>
      <c r="H138" s="408" t="s">
        <v>3133</v>
      </c>
      <c r="I138" s="410">
        <v>7056.65</v>
      </c>
      <c r="J138" s="410">
        <v>2</v>
      </c>
      <c r="K138" s="411">
        <v>14113.3</v>
      </c>
    </row>
    <row r="139" spans="1:11" ht="14.4" customHeight="1" x14ac:dyDescent="0.3">
      <c r="A139" s="406" t="s">
        <v>395</v>
      </c>
      <c r="B139" s="407" t="s">
        <v>396</v>
      </c>
      <c r="C139" s="408" t="s">
        <v>400</v>
      </c>
      <c r="D139" s="409" t="s">
        <v>2834</v>
      </c>
      <c r="E139" s="408" t="s">
        <v>3360</v>
      </c>
      <c r="F139" s="409" t="s">
        <v>3361</v>
      </c>
      <c r="G139" s="408" t="s">
        <v>3134</v>
      </c>
      <c r="H139" s="408" t="s">
        <v>3135</v>
      </c>
      <c r="I139" s="410">
        <v>3993</v>
      </c>
      <c r="J139" s="410">
        <v>2</v>
      </c>
      <c r="K139" s="411">
        <v>7986</v>
      </c>
    </row>
    <row r="140" spans="1:11" ht="14.4" customHeight="1" x14ac:dyDescent="0.3">
      <c r="A140" s="406" t="s">
        <v>395</v>
      </c>
      <c r="B140" s="407" t="s">
        <v>396</v>
      </c>
      <c r="C140" s="408" t="s">
        <v>400</v>
      </c>
      <c r="D140" s="409" t="s">
        <v>2834</v>
      </c>
      <c r="E140" s="408" t="s">
        <v>3360</v>
      </c>
      <c r="F140" s="409" t="s">
        <v>3361</v>
      </c>
      <c r="G140" s="408" t="s">
        <v>3136</v>
      </c>
      <c r="H140" s="408" t="s">
        <v>3137</v>
      </c>
      <c r="I140" s="410">
        <v>2546.7199999999998</v>
      </c>
      <c r="J140" s="410">
        <v>2</v>
      </c>
      <c r="K140" s="411">
        <v>5093.45</v>
      </c>
    </row>
    <row r="141" spans="1:11" ht="14.4" customHeight="1" x14ac:dyDescent="0.3">
      <c r="A141" s="406" t="s">
        <v>395</v>
      </c>
      <c r="B141" s="407" t="s">
        <v>396</v>
      </c>
      <c r="C141" s="408" t="s">
        <v>400</v>
      </c>
      <c r="D141" s="409" t="s">
        <v>2834</v>
      </c>
      <c r="E141" s="408" t="s">
        <v>3360</v>
      </c>
      <c r="F141" s="409" t="s">
        <v>3361</v>
      </c>
      <c r="G141" s="408" t="s">
        <v>3138</v>
      </c>
      <c r="H141" s="408" t="s">
        <v>3139</v>
      </c>
      <c r="I141" s="410">
        <v>2546.7199999999998</v>
      </c>
      <c r="J141" s="410">
        <v>8</v>
      </c>
      <c r="K141" s="411">
        <v>20373.78</v>
      </c>
    </row>
    <row r="142" spans="1:11" ht="14.4" customHeight="1" x14ac:dyDescent="0.3">
      <c r="A142" s="406" t="s">
        <v>395</v>
      </c>
      <c r="B142" s="407" t="s">
        <v>396</v>
      </c>
      <c r="C142" s="408" t="s">
        <v>400</v>
      </c>
      <c r="D142" s="409" t="s">
        <v>2834</v>
      </c>
      <c r="E142" s="408" t="s">
        <v>3360</v>
      </c>
      <c r="F142" s="409" t="s">
        <v>3361</v>
      </c>
      <c r="G142" s="408" t="s">
        <v>3140</v>
      </c>
      <c r="H142" s="408" t="s">
        <v>3141</v>
      </c>
      <c r="I142" s="410">
        <v>308.8</v>
      </c>
      <c r="J142" s="410">
        <v>4</v>
      </c>
      <c r="K142" s="411">
        <v>1235.2</v>
      </c>
    </row>
    <row r="143" spans="1:11" ht="14.4" customHeight="1" x14ac:dyDescent="0.3">
      <c r="A143" s="406" t="s">
        <v>395</v>
      </c>
      <c r="B143" s="407" t="s">
        <v>396</v>
      </c>
      <c r="C143" s="408" t="s">
        <v>400</v>
      </c>
      <c r="D143" s="409" t="s">
        <v>2834</v>
      </c>
      <c r="E143" s="408" t="s">
        <v>3360</v>
      </c>
      <c r="F143" s="409" t="s">
        <v>3361</v>
      </c>
      <c r="G143" s="408" t="s">
        <v>3142</v>
      </c>
      <c r="H143" s="408" t="s">
        <v>3143</v>
      </c>
      <c r="I143" s="410">
        <v>1438.69</v>
      </c>
      <c r="J143" s="410">
        <v>5</v>
      </c>
      <c r="K143" s="411">
        <v>7193.47</v>
      </c>
    </row>
    <row r="144" spans="1:11" ht="14.4" customHeight="1" x14ac:dyDescent="0.3">
      <c r="A144" s="406" t="s">
        <v>395</v>
      </c>
      <c r="B144" s="407" t="s">
        <v>396</v>
      </c>
      <c r="C144" s="408" t="s">
        <v>400</v>
      </c>
      <c r="D144" s="409" t="s">
        <v>2834</v>
      </c>
      <c r="E144" s="408" t="s">
        <v>3360</v>
      </c>
      <c r="F144" s="409" t="s">
        <v>3361</v>
      </c>
      <c r="G144" s="408" t="s">
        <v>3144</v>
      </c>
      <c r="H144" s="408" t="s">
        <v>3145</v>
      </c>
      <c r="I144" s="410">
        <v>11650.753333333334</v>
      </c>
      <c r="J144" s="410">
        <v>13</v>
      </c>
      <c r="K144" s="411">
        <v>151459.82</v>
      </c>
    </row>
    <row r="145" spans="1:11" ht="14.4" customHeight="1" x14ac:dyDescent="0.3">
      <c r="A145" s="406" t="s">
        <v>395</v>
      </c>
      <c r="B145" s="407" t="s">
        <v>396</v>
      </c>
      <c r="C145" s="408" t="s">
        <v>400</v>
      </c>
      <c r="D145" s="409" t="s">
        <v>2834</v>
      </c>
      <c r="E145" s="408" t="s">
        <v>3360</v>
      </c>
      <c r="F145" s="409" t="s">
        <v>3361</v>
      </c>
      <c r="G145" s="408" t="s">
        <v>3146</v>
      </c>
      <c r="H145" s="408" t="s">
        <v>3147</v>
      </c>
      <c r="I145" s="410">
        <v>2546.7199999999998</v>
      </c>
      <c r="J145" s="410">
        <v>2</v>
      </c>
      <c r="K145" s="411">
        <v>5093.45</v>
      </c>
    </row>
    <row r="146" spans="1:11" ht="14.4" customHeight="1" x14ac:dyDescent="0.3">
      <c r="A146" s="406" t="s">
        <v>395</v>
      </c>
      <c r="B146" s="407" t="s">
        <v>396</v>
      </c>
      <c r="C146" s="408" t="s">
        <v>400</v>
      </c>
      <c r="D146" s="409" t="s">
        <v>2834</v>
      </c>
      <c r="E146" s="408" t="s">
        <v>3360</v>
      </c>
      <c r="F146" s="409" t="s">
        <v>3361</v>
      </c>
      <c r="G146" s="408" t="s">
        <v>3148</v>
      </c>
      <c r="H146" s="408" t="s">
        <v>3149</v>
      </c>
      <c r="I146" s="410">
        <v>11650.75</v>
      </c>
      <c r="J146" s="410">
        <v>9</v>
      </c>
      <c r="K146" s="411">
        <v>104856.76000000001</v>
      </c>
    </row>
    <row r="147" spans="1:11" ht="14.4" customHeight="1" x14ac:dyDescent="0.3">
      <c r="A147" s="406" t="s">
        <v>395</v>
      </c>
      <c r="B147" s="407" t="s">
        <v>396</v>
      </c>
      <c r="C147" s="408" t="s">
        <v>400</v>
      </c>
      <c r="D147" s="409" t="s">
        <v>2834</v>
      </c>
      <c r="E147" s="408" t="s">
        <v>3360</v>
      </c>
      <c r="F147" s="409" t="s">
        <v>3361</v>
      </c>
      <c r="G147" s="408" t="s">
        <v>3150</v>
      </c>
      <c r="H147" s="408" t="s">
        <v>3151</v>
      </c>
      <c r="I147" s="410">
        <v>5929</v>
      </c>
      <c r="J147" s="410">
        <v>6</v>
      </c>
      <c r="K147" s="411">
        <v>35574</v>
      </c>
    </row>
    <row r="148" spans="1:11" ht="14.4" customHeight="1" x14ac:dyDescent="0.3">
      <c r="A148" s="406" t="s">
        <v>395</v>
      </c>
      <c r="B148" s="407" t="s">
        <v>396</v>
      </c>
      <c r="C148" s="408" t="s">
        <v>400</v>
      </c>
      <c r="D148" s="409" t="s">
        <v>2834</v>
      </c>
      <c r="E148" s="408" t="s">
        <v>3360</v>
      </c>
      <c r="F148" s="409" t="s">
        <v>3361</v>
      </c>
      <c r="G148" s="408" t="s">
        <v>3152</v>
      </c>
      <c r="H148" s="408" t="s">
        <v>3153</v>
      </c>
      <c r="I148" s="410">
        <v>2546.7199999999998</v>
      </c>
      <c r="J148" s="410">
        <v>3</v>
      </c>
      <c r="K148" s="411">
        <v>7640.17</v>
      </c>
    </row>
    <row r="149" spans="1:11" ht="14.4" customHeight="1" x14ac:dyDescent="0.3">
      <c r="A149" s="406" t="s">
        <v>395</v>
      </c>
      <c r="B149" s="407" t="s">
        <v>396</v>
      </c>
      <c r="C149" s="408" t="s">
        <v>400</v>
      </c>
      <c r="D149" s="409" t="s">
        <v>2834</v>
      </c>
      <c r="E149" s="408" t="s">
        <v>3360</v>
      </c>
      <c r="F149" s="409" t="s">
        <v>3361</v>
      </c>
      <c r="G149" s="408" t="s">
        <v>3154</v>
      </c>
      <c r="H149" s="408" t="s">
        <v>3155</v>
      </c>
      <c r="I149" s="410">
        <v>2546.7199999999998</v>
      </c>
      <c r="J149" s="410">
        <v>2</v>
      </c>
      <c r="K149" s="411">
        <v>5093.45</v>
      </c>
    </row>
    <row r="150" spans="1:11" ht="14.4" customHeight="1" x14ac:dyDescent="0.3">
      <c r="A150" s="406" t="s">
        <v>395</v>
      </c>
      <c r="B150" s="407" t="s">
        <v>396</v>
      </c>
      <c r="C150" s="408" t="s">
        <v>400</v>
      </c>
      <c r="D150" s="409" t="s">
        <v>2834</v>
      </c>
      <c r="E150" s="408" t="s">
        <v>3360</v>
      </c>
      <c r="F150" s="409" t="s">
        <v>3361</v>
      </c>
      <c r="G150" s="408" t="s">
        <v>3156</v>
      </c>
      <c r="H150" s="408" t="s">
        <v>3157</v>
      </c>
      <c r="I150" s="410">
        <v>44932.38</v>
      </c>
      <c r="J150" s="410">
        <v>1</v>
      </c>
      <c r="K150" s="411">
        <v>44932.38</v>
      </c>
    </row>
    <row r="151" spans="1:11" ht="14.4" customHeight="1" x14ac:dyDescent="0.3">
      <c r="A151" s="406" t="s">
        <v>395</v>
      </c>
      <c r="B151" s="407" t="s">
        <v>396</v>
      </c>
      <c r="C151" s="408" t="s">
        <v>400</v>
      </c>
      <c r="D151" s="409" t="s">
        <v>2834</v>
      </c>
      <c r="E151" s="408" t="s">
        <v>3360</v>
      </c>
      <c r="F151" s="409" t="s">
        <v>3361</v>
      </c>
      <c r="G151" s="408" t="s">
        <v>3158</v>
      </c>
      <c r="H151" s="408" t="s">
        <v>3159</v>
      </c>
      <c r="I151" s="410">
        <v>7959.02</v>
      </c>
      <c r="J151" s="410">
        <v>2</v>
      </c>
      <c r="K151" s="411">
        <v>15918.03</v>
      </c>
    </row>
    <row r="152" spans="1:11" ht="14.4" customHeight="1" x14ac:dyDescent="0.3">
      <c r="A152" s="406" t="s">
        <v>395</v>
      </c>
      <c r="B152" s="407" t="s">
        <v>396</v>
      </c>
      <c r="C152" s="408" t="s">
        <v>400</v>
      </c>
      <c r="D152" s="409" t="s">
        <v>2834</v>
      </c>
      <c r="E152" s="408" t="s">
        <v>3360</v>
      </c>
      <c r="F152" s="409" t="s">
        <v>3361</v>
      </c>
      <c r="G152" s="408" t="s">
        <v>3160</v>
      </c>
      <c r="H152" s="408" t="s">
        <v>3161</v>
      </c>
      <c r="I152" s="410">
        <v>2065.3000000000002</v>
      </c>
      <c r="J152" s="410">
        <v>3</v>
      </c>
      <c r="K152" s="411">
        <v>6195.9</v>
      </c>
    </row>
    <row r="153" spans="1:11" ht="14.4" customHeight="1" x14ac:dyDescent="0.3">
      <c r="A153" s="406" t="s">
        <v>395</v>
      </c>
      <c r="B153" s="407" t="s">
        <v>396</v>
      </c>
      <c r="C153" s="408" t="s">
        <v>400</v>
      </c>
      <c r="D153" s="409" t="s">
        <v>2834</v>
      </c>
      <c r="E153" s="408" t="s">
        <v>3360</v>
      </c>
      <c r="F153" s="409" t="s">
        <v>3361</v>
      </c>
      <c r="G153" s="408" t="s">
        <v>3162</v>
      </c>
      <c r="H153" s="408" t="s">
        <v>3163</v>
      </c>
      <c r="I153" s="410">
        <v>2065.3000000000002</v>
      </c>
      <c r="J153" s="410">
        <v>4</v>
      </c>
      <c r="K153" s="411">
        <v>8261.2000000000007</v>
      </c>
    </row>
    <row r="154" spans="1:11" ht="14.4" customHeight="1" x14ac:dyDescent="0.3">
      <c r="A154" s="406" t="s">
        <v>395</v>
      </c>
      <c r="B154" s="407" t="s">
        <v>396</v>
      </c>
      <c r="C154" s="408" t="s">
        <v>400</v>
      </c>
      <c r="D154" s="409" t="s">
        <v>2834</v>
      </c>
      <c r="E154" s="408" t="s">
        <v>3360</v>
      </c>
      <c r="F154" s="409" t="s">
        <v>3361</v>
      </c>
      <c r="G154" s="408" t="s">
        <v>3164</v>
      </c>
      <c r="H154" s="408" t="s">
        <v>3165</v>
      </c>
      <c r="I154" s="410">
        <v>6218.19</v>
      </c>
      <c r="J154" s="410">
        <v>4</v>
      </c>
      <c r="K154" s="411">
        <v>24872.76</v>
      </c>
    </row>
    <row r="155" spans="1:11" ht="14.4" customHeight="1" x14ac:dyDescent="0.3">
      <c r="A155" s="406" t="s">
        <v>395</v>
      </c>
      <c r="B155" s="407" t="s">
        <v>396</v>
      </c>
      <c r="C155" s="408" t="s">
        <v>400</v>
      </c>
      <c r="D155" s="409" t="s">
        <v>2834</v>
      </c>
      <c r="E155" s="408" t="s">
        <v>3360</v>
      </c>
      <c r="F155" s="409" t="s">
        <v>3361</v>
      </c>
      <c r="G155" s="408" t="s">
        <v>3166</v>
      </c>
      <c r="H155" s="408" t="s">
        <v>3167</v>
      </c>
      <c r="I155" s="410">
        <v>519.09</v>
      </c>
      <c r="J155" s="410">
        <v>5</v>
      </c>
      <c r="K155" s="411">
        <v>2595.4499999999998</v>
      </c>
    </row>
    <row r="156" spans="1:11" ht="14.4" customHeight="1" x14ac:dyDescent="0.3">
      <c r="A156" s="406" t="s">
        <v>395</v>
      </c>
      <c r="B156" s="407" t="s">
        <v>396</v>
      </c>
      <c r="C156" s="408" t="s">
        <v>400</v>
      </c>
      <c r="D156" s="409" t="s">
        <v>2834</v>
      </c>
      <c r="E156" s="408" t="s">
        <v>3360</v>
      </c>
      <c r="F156" s="409" t="s">
        <v>3361</v>
      </c>
      <c r="G156" s="408" t="s">
        <v>3168</v>
      </c>
      <c r="H156" s="408" t="s">
        <v>3169</v>
      </c>
      <c r="I156" s="410">
        <v>28779.85</v>
      </c>
      <c r="J156" s="410">
        <v>1</v>
      </c>
      <c r="K156" s="411">
        <v>28779.85</v>
      </c>
    </row>
    <row r="157" spans="1:11" ht="14.4" customHeight="1" x14ac:dyDescent="0.3">
      <c r="A157" s="406" t="s">
        <v>395</v>
      </c>
      <c r="B157" s="407" t="s">
        <v>396</v>
      </c>
      <c r="C157" s="408" t="s">
        <v>400</v>
      </c>
      <c r="D157" s="409" t="s">
        <v>2834</v>
      </c>
      <c r="E157" s="408" t="s">
        <v>3360</v>
      </c>
      <c r="F157" s="409" t="s">
        <v>3361</v>
      </c>
      <c r="G157" s="408" t="s">
        <v>3170</v>
      </c>
      <c r="H157" s="408" t="s">
        <v>3171</v>
      </c>
      <c r="I157" s="410">
        <v>2546.7199999999998</v>
      </c>
      <c r="J157" s="410">
        <v>6</v>
      </c>
      <c r="K157" s="411">
        <v>15280.34</v>
      </c>
    </row>
    <row r="158" spans="1:11" ht="14.4" customHeight="1" x14ac:dyDescent="0.3">
      <c r="A158" s="406" t="s">
        <v>395</v>
      </c>
      <c r="B158" s="407" t="s">
        <v>396</v>
      </c>
      <c r="C158" s="408" t="s">
        <v>400</v>
      </c>
      <c r="D158" s="409" t="s">
        <v>2834</v>
      </c>
      <c r="E158" s="408" t="s">
        <v>3360</v>
      </c>
      <c r="F158" s="409" t="s">
        <v>3361</v>
      </c>
      <c r="G158" s="408" t="s">
        <v>3172</v>
      </c>
      <c r="H158" s="408" t="s">
        <v>3173</v>
      </c>
      <c r="I158" s="410">
        <v>13018.43</v>
      </c>
      <c r="J158" s="410">
        <v>5</v>
      </c>
      <c r="K158" s="411">
        <v>65092.13</v>
      </c>
    </row>
    <row r="159" spans="1:11" ht="14.4" customHeight="1" x14ac:dyDescent="0.3">
      <c r="A159" s="406" t="s">
        <v>395</v>
      </c>
      <c r="B159" s="407" t="s">
        <v>396</v>
      </c>
      <c r="C159" s="408" t="s">
        <v>400</v>
      </c>
      <c r="D159" s="409" t="s">
        <v>2834</v>
      </c>
      <c r="E159" s="408" t="s">
        <v>3360</v>
      </c>
      <c r="F159" s="409" t="s">
        <v>3361</v>
      </c>
      <c r="G159" s="408" t="s">
        <v>3174</v>
      </c>
      <c r="H159" s="408" t="s">
        <v>3175</v>
      </c>
      <c r="I159" s="410">
        <v>1815</v>
      </c>
      <c r="J159" s="410">
        <v>2</v>
      </c>
      <c r="K159" s="411">
        <v>3630</v>
      </c>
    </row>
    <row r="160" spans="1:11" ht="14.4" customHeight="1" x14ac:dyDescent="0.3">
      <c r="A160" s="406" t="s">
        <v>395</v>
      </c>
      <c r="B160" s="407" t="s">
        <v>396</v>
      </c>
      <c r="C160" s="408" t="s">
        <v>400</v>
      </c>
      <c r="D160" s="409" t="s">
        <v>2834</v>
      </c>
      <c r="E160" s="408" t="s">
        <v>3360</v>
      </c>
      <c r="F160" s="409" t="s">
        <v>3361</v>
      </c>
      <c r="G160" s="408" t="s">
        <v>3176</v>
      </c>
      <c r="H160" s="408" t="s">
        <v>3177</v>
      </c>
      <c r="I160" s="410">
        <v>1996.5</v>
      </c>
      <c r="J160" s="410">
        <v>1</v>
      </c>
      <c r="K160" s="411">
        <v>1996.5</v>
      </c>
    </row>
    <row r="161" spans="1:11" ht="14.4" customHeight="1" x14ac:dyDescent="0.3">
      <c r="A161" s="406" t="s">
        <v>395</v>
      </c>
      <c r="B161" s="407" t="s">
        <v>396</v>
      </c>
      <c r="C161" s="408" t="s">
        <v>400</v>
      </c>
      <c r="D161" s="409" t="s">
        <v>2834</v>
      </c>
      <c r="E161" s="408" t="s">
        <v>3360</v>
      </c>
      <c r="F161" s="409" t="s">
        <v>3361</v>
      </c>
      <c r="G161" s="408" t="s">
        <v>3178</v>
      </c>
      <c r="H161" s="408" t="s">
        <v>3179</v>
      </c>
      <c r="I161" s="410">
        <v>2546.7199999999998</v>
      </c>
      <c r="J161" s="410">
        <v>5</v>
      </c>
      <c r="K161" s="411">
        <v>12733.619999999999</v>
      </c>
    </row>
    <row r="162" spans="1:11" ht="14.4" customHeight="1" x14ac:dyDescent="0.3">
      <c r="A162" s="406" t="s">
        <v>395</v>
      </c>
      <c r="B162" s="407" t="s">
        <v>396</v>
      </c>
      <c r="C162" s="408" t="s">
        <v>400</v>
      </c>
      <c r="D162" s="409" t="s">
        <v>2834</v>
      </c>
      <c r="E162" s="408" t="s">
        <v>3360</v>
      </c>
      <c r="F162" s="409" t="s">
        <v>3361</v>
      </c>
      <c r="G162" s="408" t="s">
        <v>3180</v>
      </c>
      <c r="H162" s="408" t="s">
        <v>3181</v>
      </c>
      <c r="I162" s="410">
        <v>2065.3000000000002</v>
      </c>
      <c r="J162" s="410">
        <v>2</v>
      </c>
      <c r="K162" s="411">
        <v>4130.6000000000004</v>
      </c>
    </row>
    <row r="163" spans="1:11" ht="14.4" customHeight="1" x14ac:dyDescent="0.3">
      <c r="A163" s="406" t="s">
        <v>395</v>
      </c>
      <c r="B163" s="407" t="s">
        <v>396</v>
      </c>
      <c r="C163" s="408" t="s">
        <v>400</v>
      </c>
      <c r="D163" s="409" t="s">
        <v>2834</v>
      </c>
      <c r="E163" s="408" t="s">
        <v>3360</v>
      </c>
      <c r="F163" s="409" t="s">
        <v>3361</v>
      </c>
      <c r="G163" s="408" t="s">
        <v>3182</v>
      </c>
      <c r="H163" s="408" t="s">
        <v>3183</v>
      </c>
      <c r="I163" s="410">
        <v>2065.3000000000002</v>
      </c>
      <c r="J163" s="410">
        <v>3</v>
      </c>
      <c r="K163" s="411">
        <v>6195.9000000000005</v>
      </c>
    </row>
    <row r="164" spans="1:11" ht="14.4" customHeight="1" x14ac:dyDescent="0.3">
      <c r="A164" s="406" t="s">
        <v>395</v>
      </c>
      <c r="B164" s="407" t="s">
        <v>396</v>
      </c>
      <c r="C164" s="408" t="s">
        <v>400</v>
      </c>
      <c r="D164" s="409" t="s">
        <v>2834</v>
      </c>
      <c r="E164" s="408" t="s">
        <v>3360</v>
      </c>
      <c r="F164" s="409" t="s">
        <v>3361</v>
      </c>
      <c r="G164" s="408" t="s">
        <v>3184</v>
      </c>
      <c r="H164" s="408" t="s">
        <v>3185</v>
      </c>
      <c r="I164" s="410">
        <v>5060.2299999999996</v>
      </c>
      <c r="J164" s="410">
        <v>3</v>
      </c>
      <c r="K164" s="411">
        <v>15180.68</v>
      </c>
    </row>
    <row r="165" spans="1:11" ht="14.4" customHeight="1" x14ac:dyDescent="0.3">
      <c r="A165" s="406" t="s">
        <v>395</v>
      </c>
      <c r="B165" s="407" t="s">
        <v>396</v>
      </c>
      <c r="C165" s="408" t="s">
        <v>400</v>
      </c>
      <c r="D165" s="409" t="s">
        <v>2834</v>
      </c>
      <c r="E165" s="408" t="s">
        <v>3360</v>
      </c>
      <c r="F165" s="409" t="s">
        <v>3361</v>
      </c>
      <c r="G165" s="408" t="s">
        <v>3186</v>
      </c>
      <c r="H165" s="408" t="s">
        <v>3187</v>
      </c>
      <c r="I165" s="410">
        <v>15194.02</v>
      </c>
      <c r="J165" s="410">
        <v>3</v>
      </c>
      <c r="K165" s="411">
        <v>45582.05</v>
      </c>
    </row>
    <row r="166" spans="1:11" ht="14.4" customHeight="1" x14ac:dyDescent="0.3">
      <c r="A166" s="406" t="s">
        <v>395</v>
      </c>
      <c r="B166" s="407" t="s">
        <v>396</v>
      </c>
      <c r="C166" s="408" t="s">
        <v>400</v>
      </c>
      <c r="D166" s="409" t="s">
        <v>2834</v>
      </c>
      <c r="E166" s="408" t="s">
        <v>3360</v>
      </c>
      <c r="F166" s="409" t="s">
        <v>3361</v>
      </c>
      <c r="G166" s="408" t="s">
        <v>3188</v>
      </c>
      <c r="H166" s="408" t="s">
        <v>3189</v>
      </c>
      <c r="I166" s="410">
        <v>2065.3000000000002</v>
      </c>
      <c r="J166" s="410">
        <v>2</v>
      </c>
      <c r="K166" s="411">
        <v>4130.6000000000004</v>
      </c>
    </row>
    <row r="167" spans="1:11" ht="14.4" customHeight="1" x14ac:dyDescent="0.3">
      <c r="A167" s="406" t="s">
        <v>395</v>
      </c>
      <c r="B167" s="407" t="s">
        <v>396</v>
      </c>
      <c r="C167" s="408" t="s">
        <v>400</v>
      </c>
      <c r="D167" s="409" t="s">
        <v>2834</v>
      </c>
      <c r="E167" s="408" t="s">
        <v>3360</v>
      </c>
      <c r="F167" s="409" t="s">
        <v>3361</v>
      </c>
      <c r="G167" s="408" t="s">
        <v>3190</v>
      </c>
      <c r="H167" s="408" t="s">
        <v>3191</v>
      </c>
      <c r="I167" s="410">
        <v>2546.7199999999998</v>
      </c>
      <c r="J167" s="410">
        <v>4</v>
      </c>
      <c r="K167" s="411">
        <v>10186.89</v>
      </c>
    </row>
    <row r="168" spans="1:11" ht="14.4" customHeight="1" x14ac:dyDescent="0.3">
      <c r="A168" s="406" t="s">
        <v>395</v>
      </c>
      <c r="B168" s="407" t="s">
        <v>396</v>
      </c>
      <c r="C168" s="408" t="s">
        <v>400</v>
      </c>
      <c r="D168" s="409" t="s">
        <v>2834</v>
      </c>
      <c r="E168" s="408" t="s">
        <v>3360</v>
      </c>
      <c r="F168" s="409" t="s">
        <v>3361</v>
      </c>
      <c r="G168" s="408" t="s">
        <v>3192</v>
      </c>
      <c r="H168" s="408" t="s">
        <v>3193</v>
      </c>
      <c r="I168" s="410">
        <v>2065.3000000000002</v>
      </c>
      <c r="J168" s="410">
        <v>3</v>
      </c>
      <c r="K168" s="411">
        <v>6195.9</v>
      </c>
    </row>
    <row r="169" spans="1:11" ht="14.4" customHeight="1" x14ac:dyDescent="0.3">
      <c r="A169" s="406" t="s">
        <v>395</v>
      </c>
      <c r="B169" s="407" t="s">
        <v>396</v>
      </c>
      <c r="C169" s="408" t="s">
        <v>400</v>
      </c>
      <c r="D169" s="409" t="s">
        <v>2834</v>
      </c>
      <c r="E169" s="408" t="s">
        <v>3360</v>
      </c>
      <c r="F169" s="409" t="s">
        <v>3361</v>
      </c>
      <c r="G169" s="408" t="s">
        <v>3194</v>
      </c>
      <c r="H169" s="408" t="s">
        <v>3195</v>
      </c>
      <c r="I169" s="410">
        <v>16727</v>
      </c>
      <c r="J169" s="410">
        <v>1</v>
      </c>
      <c r="K169" s="411">
        <v>16727</v>
      </c>
    </row>
    <row r="170" spans="1:11" ht="14.4" customHeight="1" x14ac:dyDescent="0.3">
      <c r="A170" s="406" t="s">
        <v>395</v>
      </c>
      <c r="B170" s="407" t="s">
        <v>396</v>
      </c>
      <c r="C170" s="408" t="s">
        <v>400</v>
      </c>
      <c r="D170" s="409" t="s">
        <v>2834</v>
      </c>
      <c r="E170" s="408" t="s">
        <v>3360</v>
      </c>
      <c r="F170" s="409" t="s">
        <v>3361</v>
      </c>
      <c r="G170" s="408" t="s">
        <v>3196</v>
      </c>
      <c r="H170" s="408" t="s">
        <v>3197</v>
      </c>
      <c r="I170" s="410">
        <v>9868.76</v>
      </c>
      <c r="J170" s="410">
        <v>2</v>
      </c>
      <c r="K170" s="411">
        <v>19737.52</v>
      </c>
    </row>
    <row r="171" spans="1:11" ht="14.4" customHeight="1" x14ac:dyDescent="0.3">
      <c r="A171" s="406" t="s">
        <v>395</v>
      </c>
      <c r="B171" s="407" t="s">
        <v>396</v>
      </c>
      <c r="C171" s="408" t="s">
        <v>400</v>
      </c>
      <c r="D171" s="409" t="s">
        <v>2834</v>
      </c>
      <c r="E171" s="408" t="s">
        <v>3360</v>
      </c>
      <c r="F171" s="409" t="s">
        <v>3361</v>
      </c>
      <c r="G171" s="408" t="s">
        <v>3198</v>
      </c>
      <c r="H171" s="408" t="s">
        <v>3199</v>
      </c>
      <c r="I171" s="410">
        <v>2546.7199999999998</v>
      </c>
      <c r="J171" s="410">
        <v>2</v>
      </c>
      <c r="K171" s="411">
        <v>5093.45</v>
      </c>
    </row>
    <row r="172" spans="1:11" ht="14.4" customHeight="1" x14ac:dyDescent="0.3">
      <c r="A172" s="406" t="s">
        <v>395</v>
      </c>
      <c r="B172" s="407" t="s">
        <v>396</v>
      </c>
      <c r="C172" s="408" t="s">
        <v>400</v>
      </c>
      <c r="D172" s="409" t="s">
        <v>2834</v>
      </c>
      <c r="E172" s="408" t="s">
        <v>3360</v>
      </c>
      <c r="F172" s="409" t="s">
        <v>3361</v>
      </c>
      <c r="G172" s="408" t="s">
        <v>3200</v>
      </c>
      <c r="H172" s="408" t="s">
        <v>3201</v>
      </c>
      <c r="I172" s="410">
        <v>5060.2299999999996</v>
      </c>
      <c r="J172" s="410">
        <v>3</v>
      </c>
      <c r="K172" s="411">
        <v>15180.68</v>
      </c>
    </row>
    <row r="173" spans="1:11" ht="14.4" customHeight="1" x14ac:dyDescent="0.3">
      <c r="A173" s="406" t="s">
        <v>395</v>
      </c>
      <c r="B173" s="407" t="s">
        <v>396</v>
      </c>
      <c r="C173" s="408" t="s">
        <v>400</v>
      </c>
      <c r="D173" s="409" t="s">
        <v>2834</v>
      </c>
      <c r="E173" s="408" t="s">
        <v>3360</v>
      </c>
      <c r="F173" s="409" t="s">
        <v>3361</v>
      </c>
      <c r="G173" s="408" t="s">
        <v>3202</v>
      </c>
      <c r="H173" s="408" t="s">
        <v>3203</v>
      </c>
      <c r="I173" s="410">
        <v>8737.4150000000009</v>
      </c>
      <c r="J173" s="410">
        <v>6</v>
      </c>
      <c r="K173" s="411">
        <v>52424.49</v>
      </c>
    </row>
    <row r="174" spans="1:11" ht="14.4" customHeight="1" x14ac:dyDescent="0.3">
      <c r="A174" s="406" t="s">
        <v>395</v>
      </c>
      <c r="B174" s="407" t="s">
        <v>396</v>
      </c>
      <c r="C174" s="408" t="s">
        <v>400</v>
      </c>
      <c r="D174" s="409" t="s">
        <v>2834</v>
      </c>
      <c r="E174" s="408" t="s">
        <v>3360</v>
      </c>
      <c r="F174" s="409" t="s">
        <v>3361</v>
      </c>
      <c r="G174" s="408" t="s">
        <v>3204</v>
      </c>
      <c r="H174" s="408" t="s">
        <v>3205</v>
      </c>
      <c r="I174" s="410">
        <v>8737.4150000000009</v>
      </c>
      <c r="J174" s="410">
        <v>5</v>
      </c>
      <c r="K174" s="411">
        <v>43687.07</v>
      </c>
    </row>
    <row r="175" spans="1:11" ht="14.4" customHeight="1" x14ac:dyDescent="0.3">
      <c r="A175" s="406" t="s">
        <v>395</v>
      </c>
      <c r="B175" s="407" t="s">
        <v>396</v>
      </c>
      <c r="C175" s="408" t="s">
        <v>400</v>
      </c>
      <c r="D175" s="409" t="s">
        <v>2834</v>
      </c>
      <c r="E175" s="408" t="s">
        <v>3360</v>
      </c>
      <c r="F175" s="409" t="s">
        <v>3361</v>
      </c>
      <c r="G175" s="408" t="s">
        <v>3206</v>
      </c>
      <c r="H175" s="408" t="s">
        <v>3207</v>
      </c>
      <c r="I175" s="410">
        <v>8737.4150000000009</v>
      </c>
      <c r="J175" s="410">
        <v>6</v>
      </c>
      <c r="K175" s="411">
        <v>52424.49</v>
      </c>
    </row>
    <row r="176" spans="1:11" ht="14.4" customHeight="1" x14ac:dyDescent="0.3">
      <c r="A176" s="406" t="s">
        <v>395</v>
      </c>
      <c r="B176" s="407" t="s">
        <v>396</v>
      </c>
      <c r="C176" s="408" t="s">
        <v>400</v>
      </c>
      <c r="D176" s="409" t="s">
        <v>2834</v>
      </c>
      <c r="E176" s="408" t="s">
        <v>3360</v>
      </c>
      <c r="F176" s="409" t="s">
        <v>3361</v>
      </c>
      <c r="G176" s="408" t="s">
        <v>3208</v>
      </c>
      <c r="H176" s="408" t="s">
        <v>3209</v>
      </c>
      <c r="I176" s="410">
        <v>8737.4150000000009</v>
      </c>
      <c r="J176" s="410">
        <v>5</v>
      </c>
      <c r="K176" s="411">
        <v>43687.07</v>
      </c>
    </row>
    <row r="177" spans="1:11" ht="14.4" customHeight="1" x14ac:dyDescent="0.3">
      <c r="A177" s="406" t="s">
        <v>395</v>
      </c>
      <c r="B177" s="407" t="s">
        <v>396</v>
      </c>
      <c r="C177" s="408" t="s">
        <v>400</v>
      </c>
      <c r="D177" s="409" t="s">
        <v>2834</v>
      </c>
      <c r="E177" s="408" t="s">
        <v>3360</v>
      </c>
      <c r="F177" s="409" t="s">
        <v>3361</v>
      </c>
      <c r="G177" s="408" t="s">
        <v>3210</v>
      </c>
      <c r="H177" s="408" t="s">
        <v>3211</v>
      </c>
      <c r="I177" s="410">
        <v>2546.7199999999998</v>
      </c>
      <c r="J177" s="410">
        <v>2</v>
      </c>
      <c r="K177" s="411">
        <v>5093.45</v>
      </c>
    </row>
    <row r="178" spans="1:11" ht="14.4" customHeight="1" x14ac:dyDescent="0.3">
      <c r="A178" s="406" t="s">
        <v>395</v>
      </c>
      <c r="B178" s="407" t="s">
        <v>396</v>
      </c>
      <c r="C178" s="408" t="s">
        <v>400</v>
      </c>
      <c r="D178" s="409" t="s">
        <v>2834</v>
      </c>
      <c r="E178" s="408" t="s">
        <v>3360</v>
      </c>
      <c r="F178" s="409" t="s">
        <v>3361</v>
      </c>
      <c r="G178" s="408" t="s">
        <v>3212</v>
      </c>
      <c r="H178" s="408" t="s">
        <v>3213</v>
      </c>
      <c r="I178" s="410">
        <v>8350.2133333333331</v>
      </c>
      <c r="J178" s="410">
        <v>13</v>
      </c>
      <c r="K178" s="411">
        <v>108552.76</v>
      </c>
    </row>
    <row r="179" spans="1:11" ht="14.4" customHeight="1" x14ac:dyDescent="0.3">
      <c r="A179" s="406" t="s">
        <v>395</v>
      </c>
      <c r="B179" s="407" t="s">
        <v>396</v>
      </c>
      <c r="C179" s="408" t="s">
        <v>400</v>
      </c>
      <c r="D179" s="409" t="s">
        <v>2834</v>
      </c>
      <c r="E179" s="408" t="s">
        <v>3360</v>
      </c>
      <c r="F179" s="409" t="s">
        <v>3361</v>
      </c>
      <c r="G179" s="408" t="s">
        <v>3214</v>
      </c>
      <c r="H179" s="408" t="s">
        <v>3215</v>
      </c>
      <c r="I179" s="410">
        <v>7463.2733333333335</v>
      </c>
      <c r="J179" s="410">
        <v>13</v>
      </c>
      <c r="K179" s="411">
        <v>97022.540000000008</v>
      </c>
    </row>
    <row r="180" spans="1:11" ht="14.4" customHeight="1" x14ac:dyDescent="0.3">
      <c r="A180" s="406" t="s">
        <v>395</v>
      </c>
      <c r="B180" s="407" t="s">
        <v>396</v>
      </c>
      <c r="C180" s="408" t="s">
        <v>400</v>
      </c>
      <c r="D180" s="409" t="s">
        <v>2834</v>
      </c>
      <c r="E180" s="408" t="s">
        <v>3360</v>
      </c>
      <c r="F180" s="409" t="s">
        <v>3361</v>
      </c>
      <c r="G180" s="408" t="s">
        <v>3216</v>
      </c>
      <c r="H180" s="408" t="s">
        <v>3217</v>
      </c>
      <c r="I180" s="410">
        <v>2065.3000000000002</v>
      </c>
      <c r="J180" s="410">
        <v>2</v>
      </c>
      <c r="K180" s="411">
        <v>4130.6000000000004</v>
      </c>
    </row>
    <row r="181" spans="1:11" ht="14.4" customHeight="1" x14ac:dyDescent="0.3">
      <c r="A181" s="406" t="s">
        <v>395</v>
      </c>
      <c r="B181" s="407" t="s">
        <v>396</v>
      </c>
      <c r="C181" s="408" t="s">
        <v>400</v>
      </c>
      <c r="D181" s="409" t="s">
        <v>2834</v>
      </c>
      <c r="E181" s="408" t="s">
        <v>3360</v>
      </c>
      <c r="F181" s="409" t="s">
        <v>3361</v>
      </c>
      <c r="G181" s="408" t="s">
        <v>3218</v>
      </c>
      <c r="H181" s="408" t="s">
        <v>3219</v>
      </c>
      <c r="I181" s="410">
        <v>3335.22</v>
      </c>
      <c r="J181" s="410">
        <v>1</v>
      </c>
      <c r="K181" s="411">
        <v>3335.22</v>
      </c>
    </row>
    <row r="182" spans="1:11" ht="14.4" customHeight="1" x14ac:dyDescent="0.3">
      <c r="A182" s="406" t="s">
        <v>395</v>
      </c>
      <c r="B182" s="407" t="s">
        <v>396</v>
      </c>
      <c r="C182" s="408" t="s">
        <v>400</v>
      </c>
      <c r="D182" s="409" t="s">
        <v>2834</v>
      </c>
      <c r="E182" s="408" t="s">
        <v>3360</v>
      </c>
      <c r="F182" s="409" t="s">
        <v>3361</v>
      </c>
      <c r="G182" s="408" t="s">
        <v>3220</v>
      </c>
      <c r="H182" s="408" t="s">
        <v>3221</v>
      </c>
      <c r="I182" s="410">
        <v>29230.7</v>
      </c>
      <c r="J182" s="410">
        <v>2</v>
      </c>
      <c r="K182" s="411">
        <v>58461.4</v>
      </c>
    </row>
    <row r="183" spans="1:11" ht="14.4" customHeight="1" x14ac:dyDescent="0.3">
      <c r="A183" s="406" t="s">
        <v>395</v>
      </c>
      <c r="B183" s="407" t="s">
        <v>396</v>
      </c>
      <c r="C183" s="408" t="s">
        <v>400</v>
      </c>
      <c r="D183" s="409" t="s">
        <v>2834</v>
      </c>
      <c r="E183" s="408" t="s">
        <v>3360</v>
      </c>
      <c r="F183" s="409" t="s">
        <v>3361</v>
      </c>
      <c r="G183" s="408" t="s">
        <v>3222</v>
      </c>
      <c r="H183" s="408" t="s">
        <v>3223</v>
      </c>
      <c r="I183" s="410">
        <v>8404.67</v>
      </c>
      <c r="J183" s="410">
        <v>1</v>
      </c>
      <c r="K183" s="411">
        <v>8404.67</v>
      </c>
    </row>
    <row r="184" spans="1:11" ht="14.4" customHeight="1" x14ac:dyDescent="0.3">
      <c r="A184" s="406" t="s">
        <v>395</v>
      </c>
      <c r="B184" s="407" t="s">
        <v>396</v>
      </c>
      <c r="C184" s="408" t="s">
        <v>400</v>
      </c>
      <c r="D184" s="409" t="s">
        <v>2834</v>
      </c>
      <c r="E184" s="408" t="s">
        <v>3360</v>
      </c>
      <c r="F184" s="409" t="s">
        <v>3361</v>
      </c>
      <c r="G184" s="408" t="s">
        <v>3224</v>
      </c>
      <c r="H184" s="408" t="s">
        <v>3225</v>
      </c>
      <c r="I184" s="410">
        <v>2546.7199999999998</v>
      </c>
      <c r="J184" s="410">
        <v>6</v>
      </c>
      <c r="K184" s="411">
        <v>15280.34</v>
      </c>
    </row>
    <row r="185" spans="1:11" ht="14.4" customHeight="1" x14ac:dyDescent="0.3">
      <c r="A185" s="406" t="s">
        <v>395</v>
      </c>
      <c r="B185" s="407" t="s">
        <v>396</v>
      </c>
      <c r="C185" s="408" t="s">
        <v>400</v>
      </c>
      <c r="D185" s="409" t="s">
        <v>2834</v>
      </c>
      <c r="E185" s="408" t="s">
        <v>3360</v>
      </c>
      <c r="F185" s="409" t="s">
        <v>3361</v>
      </c>
      <c r="G185" s="408" t="s">
        <v>3226</v>
      </c>
      <c r="H185" s="408" t="s">
        <v>3227</v>
      </c>
      <c r="I185" s="410">
        <v>2546.7199999999998</v>
      </c>
      <c r="J185" s="410">
        <v>2</v>
      </c>
      <c r="K185" s="411">
        <v>5093.45</v>
      </c>
    </row>
    <row r="186" spans="1:11" ht="14.4" customHeight="1" x14ac:dyDescent="0.3">
      <c r="A186" s="406" t="s">
        <v>395</v>
      </c>
      <c r="B186" s="407" t="s">
        <v>396</v>
      </c>
      <c r="C186" s="408" t="s">
        <v>400</v>
      </c>
      <c r="D186" s="409" t="s">
        <v>2834</v>
      </c>
      <c r="E186" s="408" t="s">
        <v>3360</v>
      </c>
      <c r="F186" s="409" t="s">
        <v>3361</v>
      </c>
      <c r="G186" s="408" t="s">
        <v>3228</v>
      </c>
      <c r="H186" s="408" t="s">
        <v>3229</v>
      </c>
      <c r="I186" s="410">
        <v>14266</v>
      </c>
      <c r="J186" s="410">
        <v>1</v>
      </c>
      <c r="K186" s="411">
        <v>14266</v>
      </c>
    </row>
    <row r="187" spans="1:11" ht="14.4" customHeight="1" x14ac:dyDescent="0.3">
      <c r="A187" s="406" t="s">
        <v>395</v>
      </c>
      <c r="B187" s="407" t="s">
        <v>396</v>
      </c>
      <c r="C187" s="408" t="s">
        <v>400</v>
      </c>
      <c r="D187" s="409" t="s">
        <v>2834</v>
      </c>
      <c r="E187" s="408" t="s">
        <v>3360</v>
      </c>
      <c r="F187" s="409" t="s">
        <v>3361</v>
      </c>
      <c r="G187" s="408" t="s">
        <v>3230</v>
      </c>
      <c r="H187" s="408" t="s">
        <v>3231</v>
      </c>
      <c r="I187" s="410">
        <v>5670.08</v>
      </c>
      <c r="J187" s="410">
        <v>1</v>
      </c>
      <c r="K187" s="411">
        <v>5670.08</v>
      </c>
    </row>
    <row r="188" spans="1:11" ht="14.4" customHeight="1" x14ac:dyDescent="0.3">
      <c r="A188" s="406" t="s">
        <v>395</v>
      </c>
      <c r="B188" s="407" t="s">
        <v>396</v>
      </c>
      <c r="C188" s="408" t="s">
        <v>400</v>
      </c>
      <c r="D188" s="409" t="s">
        <v>2834</v>
      </c>
      <c r="E188" s="408" t="s">
        <v>3360</v>
      </c>
      <c r="F188" s="409" t="s">
        <v>3361</v>
      </c>
      <c r="G188" s="408" t="s">
        <v>3232</v>
      </c>
      <c r="H188" s="408" t="s">
        <v>3233</v>
      </c>
      <c r="I188" s="410">
        <v>2546.7199999999998</v>
      </c>
      <c r="J188" s="410">
        <v>1</v>
      </c>
      <c r="K188" s="411">
        <v>2546.7199999999998</v>
      </c>
    </row>
    <row r="189" spans="1:11" ht="14.4" customHeight="1" x14ac:dyDescent="0.3">
      <c r="A189" s="406" t="s">
        <v>395</v>
      </c>
      <c r="B189" s="407" t="s">
        <v>396</v>
      </c>
      <c r="C189" s="408" t="s">
        <v>400</v>
      </c>
      <c r="D189" s="409" t="s">
        <v>2834</v>
      </c>
      <c r="E189" s="408" t="s">
        <v>3360</v>
      </c>
      <c r="F189" s="409" t="s">
        <v>3361</v>
      </c>
      <c r="G189" s="408" t="s">
        <v>3234</v>
      </c>
      <c r="H189" s="408" t="s">
        <v>3235</v>
      </c>
      <c r="I189" s="410">
        <v>2429.56</v>
      </c>
      <c r="J189" s="410">
        <v>2</v>
      </c>
      <c r="K189" s="411">
        <v>4859.12</v>
      </c>
    </row>
    <row r="190" spans="1:11" ht="14.4" customHeight="1" x14ac:dyDescent="0.3">
      <c r="A190" s="406" t="s">
        <v>395</v>
      </c>
      <c r="B190" s="407" t="s">
        <v>396</v>
      </c>
      <c r="C190" s="408" t="s">
        <v>400</v>
      </c>
      <c r="D190" s="409" t="s">
        <v>2834</v>
      </c>
      <c r="E190" s="408" t="s">
        <v>3360</v>
      </c>
      <c r="F190" s="409" t="s">
        <v>3361</v>
      </c>
      <c r="G190" s="408" t="s">
        <v>3236</v>
      </c>
      <c r="H190" s="408" t="s">
        <v>3237</v>
      </c>
      <c r="I190" s="410">
        <v>2065.3000000000002</v>
      </c>
      <c r="J190" s="410">
        <v>3</v>
      </c>
      <c r="K190" s="411">
        <v>6195.9000000000005</v>
      </c>
    </row>
    <row r="191" spans="1:11" ht="14.4" customHeight="1" x14ac:dyDescent="0.3">
      <c r="A191" s="406" t="s">
        <v>395</v>
      </c>
      <c r="B191" s="407" t="s">
        <v>396</v>
      </c>
      <c r="C191" s="408" t="s">
        <v>400</v>
      </c>
      <c r="D191" s="409" t="s">
        <v>2834</v>
      </c>
      <c r="E191" s="408" t="s">
        <v>3360</v>
      </c>
      <c r="F191" s="409" t="s">
        <v>3361</v>
      </c>
      <c r="G191" s="408" t="s">
        <v>3238</v>
      </c>
      <c r="H191" s="408" t="s">
        <v>3239</v>
      </c>
      <c r="I191" s="410">
        <v>40.67</v>
      </c>
      <c r="J191" s="410">
        <v>30</v>
      </c>
      <c r="K191" s="411">
        <v>1220</v>
      </c>
    </row>
    <row r="192" spans="1:11" ht="14.4" customHeight="1" x14ac:dyDescent="0.3">
      <c r="A192" s="406" t="s">
        <v>395</v>
      </c>
      <c r="B192" s="407" t="s">
        <v>396</v>
      </c>
      <c r="C192" s="408" t="s">
        <v>400</v>
      </c>
      <c r="D192" s="409" t="s">
        <v>2834</v>
      </c>
      <c r="E192" s="408" t="s">
        <v>3360</v>
      </c>
      <c r="F192" s="409" t="s">
        <v>3361</v>
      </c>
      <c r="G192" s="408" t="s">
        <v>3240</v>
      </c>
      <c r="H192" s="408" t="s">
        <v>3241</v>
      </c>
      <c r="I192" s="410">
        <v>41091.65</v>
      </c>
      <c r="J192" s="410">
        <v>1</v>
      </c>
      <c r="K192" s="411">
        <v>41091.65</v>
      </c>
    </row>
    <row r="193" spans="1:11" ht="14.4" customHeight="1" x14ac:dyDescent="0.3">
      <c r="A193" s="406" t="s">
        <v>395</v>
      </c>
      <c r="B193" s="407" t="s">
        <v>396</v>
      </c>
      <c r="C193" s="408" t="s">
        <v>400</v>
      </c>
      <c r="D193" s="409" t="s">
        <v>2834</v>
      </c>
      <c r="E193" s="408" t="s">
        <v>3360</v>
      </c>
      <c r="F193" s="409" t="s">
        <v>3361</v>
      </c>
      <c r="G193" s="408" t="s">
        <v>3242</v>
      </c>
      <c r="H193" s="408" t="s">
        <v>3243</v>
      </c>
      <c r="I193" s="410">
        <v>8655.5300000000007</v>
      </c>
      <c r="J193" s="410">
        <v>1</v>
      </c>
      <c r="K193" s="411">
        <v>8655.5300000000007</v>
      </c>
    </row>
    <row r="194" spans="1:11" ht="14.4" customHeight="1" x14ac:dyDescent="0.3">
      <c r="A194" s="406" t="s">
        <v>395</v>
      </c>
      <c r="B194" s="407" t="s">
        <v>396</v>
      </c>
      <c r="C194" s="408" t="s">
        <v>400</v>
      </c>
      <c r="D194" s="409" t="s">
        <v>2834</v>
      </c>
      <c r="E194" s="408" t="s">
        <v>3360</v>
      </c>
      <c r="F194" s="409" t="s">
        <v>3361</v>
      </c>
      <c r="G194" s="408" t="s">
        <v>3244</v>
      </c>
      <c r="H194" s="408" t="s">
        <v>3245</v>
      </c>
      <c r="I194" s="410">
        <v>2546.7199999999998</v>
      </c>
      <c r="J194" s="410">
        <v>2</v>
      </c>
      <c r="K194" s="411">
        <v>5093.45</v>
      </c>
    </row>
    <row r="195" spans="1:11" ht="14.4" customHeight="1" x14ac:dyDescent="0.3">
      <c r="A195" s="406" t="s">
        <v>395</v>
      </c>
      <c r="B195" s="407" t="s">
        <v>396</v>
      </c>
      <c r="C195" s="408" t="s">
        <v>400</v>
      </c>
      <c r="D195" s="409" t="s">
        <v>2834</v>
      </c>
      <c r="E195" s="408" t="s">
        <v>3360</v>
      </c>
      <c r="F195" s="409" t="s">
        <v>3361</v>
      </c>
      <c r="G195" s="408" t="s">
        <v>3246</v>
      </c>
      <c r="H195" s="408" t="s">
        <v>3247</v>
      </c>
      <c r="I195" s="410">
        <v>519.09</v>
      </c>
      <c r="J195" s="410">
        <v>5</v>
      </c>
      <c r="K195" s="411">
        <v>2595.4499999999998</v>
      </c>
    </row>
    <row r="196" spans="1:11" ht="14.4" customHeight="1" x14ac:dyDescent="0.3">
      <c r="A196" s="406" t="s">
        <v>395</v>
      </c>
      <c r="B196" s="407" t="s">
        <v>396</v>
      </c>
      <c r="C196" s="408" t="s">
        <v>400</v>
      </c>
      <c r="D196" s="409" t="s">
        <v>2834</v>
      </c>
      <c r="E196" s="408" t="s">
        <v>3360</v>
      </c>
      <c r="F196" s="409" t="s">
        <v>3361</v>
      </c>
      <c r="G196" s="408" t="s">
        <v>3248</v>
      </c>
      <c r="H196" s="408" t="s">
        <v>3249</v>
      </c>
      <c r="I196" s="410">
        <v>2065.3000000000002</v>
      </c>
      <c r="J196" s="410">
        <v>2</v>
      </c>
      <c r="K196" s="411">
        <v>4130.6000000000004</v>
      </c>
    </row>
    <row r="197" spans="1:11" ht="14.4" customHeight="1" x14ac:dyDescent="0.3">
      <c r="A197" s="406" t="s">
        <v>395</v>
      </c>
      <c r="B197" s="407" t="s">
        <v>396</v>
      </c>
      <c r="C197" s="408" t="s">
        <v>400</v>
      </c>
      <c r="D197" s="409" t="s">
        <v>2834</v>
      </c>
      <c r="E197" s="408" t="s">
        <v>3360</v>
      </c>
      <c r="F197" s="409" t="s">
        <v>3361</v>
      </c>
      <c r="G197" s="408" t="s">
        <v>3250</v>
      </c>
      <c r="H197" s="408" t="s">
        <v>3251</v>
      </c>
      <c r="I197" s="410">
        <v>1741.04</v>
      </c>
      <c r="J197" s="410">
        <v>1</v>
      </c>
      <c r="K197" s="411">
        <v>1741.04</v>
      </c>
    </row>
    <row r="198" spans="1:11" ht="14.4" customHeight="1" x14ac:dyDescent="0.3">
      <c r="A198" s="406" t="s">
        <v>395</v>
      </c>
      <c r="B198" s="407" t="s">
        <v>396</v>
      </c>
      <c r="C198" s="408" t="s">
        <v>400</v>
      </c>
      <c r="D198" s="409" t="s">
        <v>2834</v>
      </c>
      <c r="E198" s="408" t="s">
        <v>3360</v>
      </c>
      <c r="F198" s="409" t="s">
        <v>3361</v>
      </c>
      <c r="G198" s="408" t="s">
        <v>3252</v>
      </c>
      <c r="H198" s="408" t="s">
        <v>3253</v>
      </c>
      <c r="I198" s="410">
        <v>3688</v>
      </c>
      <c r="J198" s="410">
        <v>1</v>
      </c>
      <c r="K198" s="411">
        <v>3688</v>
      </c>
    </row>
    <row r="199" spans="1:11" ht="14.4" customHeight="1" x14ac:dyDescent="0.3">
      <c r="A199" s="406" t="s">
        <v>395</v>
      </c>
      <c r="B199" s="407" t="s">
        <v>396</v>
      </c>
      <c r="C199" s="408" t="s">
        <v>400</v>
      </c>
      <c r="D199" s="409" t="s">
        <v>2834</v>
      </c>
      <c r="E199" s="408" t="s">
        <v>3360</v>
      </c>
      <c r="F199" s="409" t="s">
        <v>3361</v>
      </c>
      <c r="G199" s="408" t="s">
        <v>3254</v>
      </c>
      <c r="H199" s="408" t="s">
        <v>3255</v>
      </c>
      <c r="I199" s="410">
        <v>4795.2299999999996</v>
      </c>
      <c r="J199" s="410">
        <v>3</v>
      </c>
      <c r="K199" s="411">
        <v>14385.7</v>
      </c>
    </row>
    <row r="200" spans="1:11" ht="14.4" customHeight="1" x14ac:dyDescent="0.3">
      <c r="A200" s="406" t="s">
        <v>395</v>
      </c>
      <c r="B200" s="407" t="s">
        <v>396</v>
      </c>
      <c r="C200" s="408" t="s">
        <v>400</v>
      </c>
      <c r="D200" s="409" t="s">
        <v>2834</v>
      </c>
      <c r="E200" s="408" t="s">
        <v>3360</v>
      </c>
      <c r="F200" s="409" t="s">
        <v>3361</v>
      </c>
      <c r="G200" s="408" t="s">
        <v>3256</v>
      </c>
      <c r="H200" s="408" t="s">
        <v>3257</v>
      </c>
      <c r="I200" s="410">
        <v>2817.23</v>
      </c>
      <c r="J200" s="410">
        <v>1</v>
      </c>
      <c r="K200" s="411">
        <v>2817.23</v>
      </c>
    </row>
    <row r="201" spans="1:11" ht="14.4" customHeight="1" x14ac:dyDescent="0.3">
      <c r="A201" s="406" t="s">
        <v>395</v>
      </c>
      <c r="B201" s="407" t="s">
        <v>396</v>
      </c>
      <c r="C201" s="408" t="s">
        <v>400</v>
      </c>
      <c r="D201" s="409" t="s">
        <v>2834</v>
      </c>
      <c r="E201" s="408" t="s">
        <v>3360</v>
      </c>
      <c r="F201" s="409" t="s">
        <v>3361</v>
      </c>
      <c r="G201" s="408" t="s">
        <v>3258</v>
      </c>
      <c r="H201" s="408" t="s">
        <v>3259</v>
      </c>
      <c r="I201" s="410">
        <v>2065.3000000000002</v>
      </c>
      <c r="J201" s="410">
        <v>3</v>
      </c>
      <c r="K201" s="411">
        <v>6195.9000000000005</v>
      </c>
    </row>
    <row r="202" spans="1:11" ht="14.4" customHeight="1" x14ac:dyDescent="0.3">
      <c r="A202" s="406" t="s">
        <v>395</v>
      </c>
      <c r="B202" s="407" t="s">
        <v>396</v>
      </c>
      <c r="C202" s="408" t="s">
        <v>400</v>
      </c>
      <c r="D202" s="409" t="s">
        <v>2834</v>
      </c>
      <c r="E202" s="408" t="s">
        <v>3360</v>
      </c>
      <c r="F202" s="409" t="s">
        <v>3361</v>
      </c>
      <c r="G202" s="408" t="s">
        <v>3260</v>
      </c>
      <c r="H202" s="408" t="s">
        <v>3261</v>
      </c>
      <c r="I202" s="410">
        <v>4581.96</v>
      </c>
      <c r="J202" s="410">
        <v>1</v>
      </c>
      <c r="K202" s="411">
        <v>4581.96</v>
      </c>
    </row>
    <row r="203" spans="1:11" ht="14.4" customHeight="1" x14ac:dyDescent="0.3">
      <c r="A203" s="406" t="s">
        <v>395</v>
      </c>
      <c r="B203" s="407" t="s">
        <v>396</v>
      </c>
      <c r="C203" s="408" t="s">
        <v>400</v>
      </c>
      <c r="D203" s="409" t="s">
        <v>2834</v>
      </c>
      <c r="E203" s="408" t="s">
        <v>3360</v>
      </c>
      <c r="F203" s="409" t="s">
        <v>3361</v>
      </c>
      <c r="G203" s="408" t="s">
        <v>3262</v>
      </c>
      <c r="H203" s="408" t="s">
        <v>3263</v>
      </c>
      <c r="I203" s="410">
        <v>2546.7199999999998</v>
      </c>
      <c r="J203" s="410">
        <v>2</v>
      </c>
      <c r="K203" s="411">
        <v>5093.45</v>
      </c>
    </row>
    <row r="204" spans="1:11" ht="14.4" customHeight="1" x14ac:dyDescent="0.3">
      <c r="A204" s="406" t="s">
        <v>395</v>
      </c>
      <c r="B204" s="407" t="s">
        <v>396</v>
      </c>
      <c r="C204" s="408" t="s">
        <v>400</v>
      </c>
      <c r="D204" s="409" t="s">
        <v>2834</v>
      </c>
      <c r="E204" s="408" t="s">
        <v>3360</v>
      </c>
      <c r="F204" s="409" t="s">
        <v>3361</v>
      </c>
      <c r="G204" s="408" t="s">
        <v>3264</v>
      </c>
      <c r="H204" s="408" t="s">
        <v>3265</v>
      </c>
      <c r="I204" s="410">
        <v>7358.87</v>
      </c>
      <c r="J204" s="410">
        <v>1</v>
      </c>
      <c r="K204" s="411">
        <v>7358.87</v>
      </c>
    </row>
    <row r="205" spans="1:11" ht="14.4" customHeight="1" x14ac:dyDescent="0.3">
      <c r="A205" s="406" t="s">
        <v>395</v>
      </c>
      <c r="B205" s="407" t="s">
        <v>396</v>
      </c>
      <c r="C205" s="408" t="s">
        <v>400</v>
      </c>
      <c r="D205" s="409" t="s">
        <v>2834</v>
      </c>
      <c r="E205" s="408" t="s">
        <v>3360</v>
      </c>
      <c r="F205" s="409" t="s">
        <v>3361</v>
      </c>
      <c r="G205" s="408" t="s">
        <v>3266</v>
      </c>
      <c r="H205" s="408" t="s">
        <v>3267</v>
      </c>
      <c r="I205" s="410">
        <v>9433.16</v>
      </c>
      <c r="J205" s="410">
        <v>1</v>
      </c>
      <c r="K205" s="411">
        <v>9433.16</v>
      </c>
    </row>
    <row r="206" spans="1:11" ht="14.4" customHeight="1" x14ac:dyDescent="0.3">
      <c r="A206" s="406" t="s">
        <v>395</v>
      </c>
      <c r="B206" s="407" t="s">
        <v>396</v>
      </c>
      <c r="C206" s="408" t="s">
        <v>400</v>
      </c>
      <c r="D206" s="409" t="s">
        <v>2834</v>
      </c>
      <c r="E206" s="408" t="s">
        <v>3360</v>
      </c>
      <c r="F206" s="409" t="s">
        <v>3361</v>
      </c>
      <c r="G206" s="408" t="s">
        <v>3268</v>
      </c>
      <c r="H206" s="408" t="s">
        <v>3269</v>
      </c>
      <c r="I206" s="410">
        <v>23.7</v>
      </c>
      <c r="J206" s="410">
        <v>24</v>
      </c>
      <c r="K206" s="411">
        <v>568.84</v>
      </c>
    </row>
    <row r="207" spans="1:11" ht="14.4" customHeight="1" x14ac:dyDescent="0.3">
      <c r="A207" s="406" t="s">
        <v>395</v>
      </c>
      <c r="B207" s="407" t="s">
        <v>396</v>
      </c>
      <c r="C207" s="408" t="s">
        <v>400</v>
      </c>
      <c r="D207" s="409" t="s">
        <v>2834</v>
      </c>
      <c r="E207" s="408" t="s">
        <v>3360</v>
      </c>
      <c r="F207" s="409" t="s">
        <v>3361</v>
      </c>
      <c r="G207" s="408" t="s">
        <v>3270</v>
      </c>
      <c r="H207" s="408" t="s">
        <v>3271</v>
      </c>
      <c r="I207" s="410">
        <v>3335.22</v>
      </c>
      <c r="J207" s="410">
        <v>1</v>
      </c>
      <c r="K207" s="411">
        <v>3335.22</v>
      </c>
    </row>
    <row r="208" spans="1:11" ht="14.4" customHeight="1" x14ac:dyDescent="0.3">
      <c r="A208" s="406" t="s">
        <v>395</v>
      </c>
      <c r="B208" s="407" t="s">
        <v>396</v>
      </c>
      <c r="C208" s="408" t="s">
        <v>400</v>
      </c>
      <c r="D208" s="409" t="s">
        <v>2834</v>
      </c>
      <c r="E208" s="408" t="s">
        <v>3360</v>
      </c>
      <c r="F208" s="409" t="s">
        <v>3361</v>
      </c>
      <c r="G208" s="408" t="s">
        <v>3272</v>
      </c>
      <c r="H208" s="408" t="s">
        <v>3273</v>
      </c>
      <c r="I208" s="410">
        <v>2065.3000000000002</v>
      </c>
      <c r="J208" s="410">
        <v>2</v>
      </c>
      <c r="K208" s="411">
        <v>4130.6000000000004</v>
      </c>
    </row>
    <row r="209" spans="1:11" ht="14.4" customHeight="1" x14ac:dyDescent="0.3">
      <c r="A209" s="406" t="s">
        <v>395</v>
      </c>
      <c r="B209" s="407" t="s">
        <v>396</v>
      </c>
      <c r="C209" s="408" t="s">
        <v>400</v>
      </c>
      <c r="D209" s="409" t="s">
        <v>2834</v>
      </c>
      <c r="E209" s="408" t="s">
        <v>3360</v>
      </c>
      <c r="F209" s="409" t="s">
        <v>3361</v>
      </c>
      <c r="G209" s="408" t="s">
        <v>3274</v>
      </c>
      <c r="H209" s="408" t="s">
        <v>3275</v>
      </c>
      <c r="I209" s="410">
        <v>11746.62</v>
      </c>
      <c r="J209" s="410">
        <v>1</v>
      </c>
      <c r="K209" s="411">
        <v>11746.62</v>
      </c>
    </row>
    <row r="210" spans="1:11" ht="14.4" customHeight="1" x14ac:dyDescent="0.3">
      <c r="A210" s="406" t="s">
        <v>395</v>
      </c>
      <c r="B210" s="407" t="s">
        <v>396</v>
      </c>
      <c r="C210" s="408" t="s">
        <v>400</v>
      </c>
      <c r="D210" s="409" t="s">
        <v>2834</v>
      </c>
      <c r="E210" s="408" t="s">
        <v>3360</v>
      </c>
      <c r="F210" s="409" t="s">
        <v>3361</v>
      </c>
      <c r="G210" s="408" t="s">
        <v>3276</v>
      </c>
      <c r="H210" s="408" t="s">
        <v>3277</v>
      </c>
      <c r="I210" s="410">
        <v>3501.98</v>
      </c>
      <c r="J210" s="410">
        <v>2</v>
      </c>
      <c r="K210" s="411">
        <v>7003.96</v>
      </c>
    </row>
    <row r="211" spans="1:11" ht="14.4" customHeight="1" x14ac:dyDescent="0.3">
      <c r="A211" s="406" t="s">
        <v>395</v>
      </c>
      <c r="B211" s="407" t="s">
        <v>396</v>
      </c>
      <c r="C211" s="408" t="s">
        <v>400</v>
      </c>
      <c r="D211" s="409" t="s">
        <v>2834</v>
      </c>
      <c r="E211" s="408" t="s">
        <v>3360</v>
      </c>
      <c r="F211" s="409" t="s">
        <v>3361</v>
      </c>
      <c r="G211" s="408" t="s">
        <v>3278</v>
      </c>
      <c r="H211" s="408" t="s">
        <v>3279</v>
      </c>
      <c r="I211" s="410">
        <v>2546.7199999999998</v>
      </c>
      <c r="J211" s="410">
        <v>1</v>
      </c>
      <c r="K211" s="411">
        <v>2546.7199999999998</v>
      </c>
    </row>
    <row r="212" spans="1:11" ht="14.4" customHeight="1" x14ac:dyDescent="0.3">
      <c r="A212" s="406" t="s">
        <v>395</v>
      </c>
      <c r="B212" s="407" t="s">
        <v>396</v>
      </c>
      <c r="C212" s="408" t="s">
        <v>400</v>
      </c>
      <c r="D212" s="409" t="s">
        <v>2834</v>
      </c>
      <c r="E212" s="408" t="s">
        <v>3360</v>
      </c>
      <c r="F212" s="409" t="s">
        <v>3361</v>
      </c>
      <c r="G212" s="408" t="s">
        <v>3280</v>
      </c>
      <c r="H212" s="408" t="s">
        <v>3281</v>
      </c>
      <c r="I212" s="410">
        <v>121999</v>
      </c>
      <c r="J212" s="410">
        <v>1</v>
      </c>
      <c r="K212" s="411">
        <v>121999</v>
      </c>
    </row>
    <row r="213" spans="1:11" ht="14.4" customHeight="1" x14ac:dyDescent="0.3">
      <c r="A213" s="406" t="s">
        <v>395</v>
      </c>
      <c r="B213" s="407" t="s">
        <v>396</v>
      </c>
      <c r="C213" s="408" t="s">
        <v>400</v>
      </c>
      <c r="D213" s="409" t="s">
        <v>2834</v>
      </c>
      <c r="E213" s="408" t="s">
        <v>3360</v>
      </c>
      <c r="F213" s="409" t="s">
        <v>3361</v>
      </c>
      <c r="G213" s="408" t="s">
        <v>3282</v>
      </c>
      <c r="H213" s="408" t="s">
        <v>3283</v>
      </c>
      <c r="I213" s="410">
        <v>2546.7199999999998</v>
      </c>
      <c r="J213" s="410">
        <v>1</v>
      </c>
      <c r="K213" s="411">
        <v>2546.7199999999998</v>
      </c>
    </row>
    <row r="214" spans="1:11" ht="14.4" customHeight="1" x14ac:dyDescent="0.3">
      <c r="A214" s="406" t="s">
        <v>395</v>
      </c>
      <c r="B214" s="407" t="s">
        <v>396</v>
      </c>
      <c r="C214" s="408" t="s">
        <v>400</v>
      </c>
      <c r="D214" s="409" t="s">
        <v>2834</v>
      </c>
      <c r="E214" s="408" t="s">
        <v>3360</v>
      </c>
      <c r="F214" s="409" t="s">
        <v>3361</v>
      </c>
      <c r="G214" s="408" t="s">
        <v>3284</v>
      </c>
      <c r="H214" s="408" t="s">
        <v>3285</v>
      </c>
      <c r="I214" s="410">
        <v>29230.7</v>
      </c>
      <c r="J214" s="410">
        <v>1</v>
      </c>
      <c r="K214" s="411">
        <v>29230.7</v>
      </c>
    </row>
    <row r="215" spans="1:11" ht="14.4" customHeight="1" x14ac:dyDescent="0.3">
      <c r="A215" s="406" t="s">
        <v>395</v>
      </c>
      <c r="B215" s="407" t="s">
        <v>396</v>
      </c>
      <c r="C215" s="408" t="s">
        <v>400</v>
      </c>
      <c r="D215" s="409" t="s">
        <v>2834</v>
      </c>
      <c r="E215" s="408" t="s">
        <v>3360</v>
      </c>
      <c r="F215" s="409" t="s">
        <v>3361</v>
      </c>
      <c r="G215" s="408" t="s">
        <v>3286</v>
      </c>
      <c r="H215" s="408" t="s">
        <v>3287</v>
      </c>
      <c r="I215" s="410">
        <v>4374.1499999999996</v>
      </c>
      <c r="J215" s="410">
        <v>1</v>
      </c>
      <c r="K215" s="411">
        <v>4374.1499999999996</v>
      </c>
    </row>
    <row r="216" spans="1:11" ht="14.4" customHeight="1" x14ac:dyDescent="0.3">
      <c r="A216" s="406" t="s">
        <v>395</v>
      </c>
      <c r="B216" s="407" t="s">
        <v>396</v>
      </c>
      <c r="C216" s="408" t="s">
        <v>400</v>
      </c>
      <c r="D216" s="409" t="s">
        <v>2834</v>
      </c>
      <c r="E216" s="408" t="s">
        <v>3360</v>
      </c>
      <c r="F216" s="409" t="s">
        <v>3361</v>
      </c>
      <c r="G216" s="408" t="s">
        <v>3288</v>
      </c>
      <c r="H216" s="408" t="s">
        <v>3289</v>
      </c>
      <c r="I216" s="410">
        <v>2350.0500000000002</v>
      </c>
      <c r="J216" s="410">
        <v>1</v>
      </c>
      <c r="K216" s="411">
        <v>2350.0500000000002</v>
      </c>
    </row>
    <row r="217" spans="1:11" ht="14.4" customHeight="1" x14ac:dyDescent="0.3">
      <c r="A217" s="406" t="s">
        <v>395</v>
      </c>
      <c r="B217" s="407" t="s">
        <v>396</v>
      </c>
      <c r="C217" s="408" t="s">
        <v>400</v>
      </c>
      <c r="D217" s="409" t="s">
        <v>2834</v>
      </c>
      <c r="E217" s="408" t="s">
        <v>3360</v>
      </c>
      <c r="F217" s="409" t="s">
        <v>3361</v>
      </c>
      <c r="G217" s="408" t="s">
        <v>3290</v>
      </c>
      <c r="H217" s="408" t="s">
        <v>3291</v>
      </c>
      <c r="I217" s="410">
        <v>968</v>
      </c>
      <c r="J217" s="410">
        <v>1</v>
      </c>
      <c r="K217" s="411">
        <v>968</v>
      </c>
    </row>
    <row r="218" spans="1:11" ht="14.4" customHeight="1" x14ac:dyDescent="0.3">
      <c r="A218" s="406" t="s">
        <v>395</v>
      </c>
      <c r="B218" s="407" t="s">
        <v>396</v>
      </c>
      <c r="C218" s="408" t="s">
        <v>400</v>
      </c>
      <c r="D218" s="409" t="s">
        <v>2834</v>
      </c>
      <c r="E218" s="408" t="s">
        <v>3360</v>
      </c>
      <c r="F218" s="409" t="s">
        <v>3361</v>
      </c>
      <c r="G218" s="408" t="s">
        <v>3292</v>
      </c>
      <c r="H218" s="408" t="s">
        <v>3293</v>
      </c>
      <c r="I218" s="410">
        <v>7526.2</v>
      </c>
      <c r="J218" s="410">
        <v>1</v>
      </c>
      <c r="K218" s="411">
        <v>7526.2</v>
      </c>
    </row>
    <row r="219" spans="1:11" ht="14.4" customHeight="1" x14ac:dyDescent="0.3">
      <c r="A219" s="406" t="s">
        <v>395</v>
      </c>
      <c r="B219" s="407" t="s">
        <v>396</v>
      </c>
      <c r="C219" s="408" t="s">
        <v>400</v>
      </c>
      <c r="D219" s="409" t="s">
        <v>2834</v>
      </c>
      <c r="E219" s="408" t="s">
        <v>3360</v>
      </c>
      <c r="F219" s="409" t="s">
        <v>3361</v>
      </c>
      <c r="G219" s="408" t="s">
        <v>3294</v>
      </c>
      <c r="H219" s="408" t="s">
        <v>3295</v>
      </c>
      <c r="I219" s="410">
        <v>2377.66</v>
      </c>
      <c r="J219" s="410">
        <v>1</v>
      </c>
      <c r="K219" s="411">
        <v>2377.66</v>
      </c>
    </row>
    <row r="220" spans="1:11" ht="14.4" customHeight="1" x14ac:dyDescent="0.3">
      <c r="A220" s="406" t="s">
        <v>395</v>
      </c>
      <c r="B220" s="407" t="s">
        <v>396</v>
      </c>
      <c r="C220" s="408" t="s">
        <v>400</v>
      </c>
      <c r="D220" s="409" t="s">
        <v>2834</v>
      </c>
      <c r="E220" s="408" t="s">
        <v>3360</v>
      </c>
      <c r="F220" s="409" t="s">
        <v>3361</v>
      </c>
      <c r="G220" s="408" t="s">
        <v>3296</v>
      </c>
      <c r="H220" s="408" t="s">
        <v>3297</v>
      </c>
      <c r="I220" s="410">
        <v>6889.76</v>
      </c>
      <c r="J220" s="410">
        <v>1</v>
      </c>
      <c r="K220" s="411">
        <v>6889.76</v>
      </c>
    </row>
    <row r="221" spans="1:11" ht="14.4" customHeight="1" x14ac:dyDescent="0.3">
      <c r="A221" s="406" t="s">
        <v>395</v>
      </c>
      <c r="B221" s="407" t="s">
        <v>396</v>
      </c>
      <c r="C221" s="408" t="s">
        <v>400</v>
      </c>
      <c r="D221" s="409" t="s">
        <v>2834</v>
      </c>
      <c r="E221" s="408" t="s">
        <v>3360</v>
      </c>
      <c r="F221" s="409" t="s">
        <v>3361</v>
      </c>
      <c r="G221" s="408" t="s">
        <v>3298</v>
      </c>
      <c r="H221" s="408" t="s">
        <v>3299</v>
      </c>
      <c r="I221" s="410">
        <v>30684.91</v>
      </c>
      <c r="J221" s="410">
        <v>1</v>
      </c>
      <c r="K221" s="411">
        <v>30684.91</v>
      </c>
    </row>
    <row r="222" spans="1:11" ht="14.4" customHeight="1" x14ac:dyDescent="0.3">
      <c r="A222" s="406" t="s">
        <v>395</v>
      </c>
      <c r="B222" s="407" t="s">
        <v>396</v>
      </c>
      <c r="C222" s="408" t="s">
        <v>400</v>
      </c>
      <c r="D222" s="409" t="s">
        <v>2834</v>
      </c>
      <c r="E222" s="408" t="s">
        <v>3360</v>
      </c>
      <c r="F222" s="409" t="s">
        <v>3361</v>
      </c>
      <c r="G222" s="408" t="s">
        <v>3300</v>
      </c>
      <c r="H222" s="408" t="s">
        <v>3301</v>
      </c>
      <c r="I222" s="410">
        <v>8702.35</v>
      </c>
      <c r="J222" s="410">
        <v>1</v>
      </c>
      <c r="K222" s="411">
        <v>8702.35</v>
      </c>
    </row>
    <row r="223" spans="1:11" ht="14.4" customHeight="1" x14ac:dyDescent="0.3">
      <c r="A223" s="406" t="s">
        <v>395</v>
      </c>
      <c r="B223" s="407" t="s">
        <v>396</v>
      </c>
      <c r="C223" s="408" t="s">
        <v>400</v>
      </c>
      <c r="D223" s="409" t="s">
        <v>2834</v>
      </c>
      <c r="E223" s="408" t="s">
        <v>3360</v>
      </c>
      <c r="F223" s="409" t="s">
        <v>3361</v>
      </c>
      <c r="G223" s="408" t="s">
        <v>3302</v>
      </c>
      <c r="H223" s="408" t="s">
        <v>3303</v>
      </c>
      <c r="I223" s="410">
        <v>21720</v>
      </c>
      <c r="J223" s="410">
        <v>1</v>
      </c>
      <c r="K223" s="411">
        <v>21720</v>
      </c>
    </row>
    <row r="224" spans="1:11" ht="14.4" customHeight="1" x14ac:dyDescent="0.3">
      <c r="A224" s="406" t="s">
        <v>395</v>
      </c>
      <c r="B224" s="407" t="s">
        <v>396</v>
      </c>
      <c r="C224" s="408" t="s">
        <v>400</v>
      </c>
      <c r="D224" s="409" t="s">
        <v>2834</v>
      </c>
      <c r="E224" s="408" t="s">
        <v>3360</v>
      </c>
      <c r="F224" s="409" t="s">
        <v>3361</v>
      </c>
      <c r="G224" s="408" t="s">
        <v>3304</v>
      </c>
      <c r="H224" s="408" t="s">
        <v>3305</v>
      </c>
      <c r="I224" s="410">
        <v>21417</v>
      </c>
      <c r="J224" s="410">
        <v>1</v>
      </c>
      <c r="K224" s="411">
        <v>21417</v>
      </c>
    </row>
    <row r="225" spans="1:11" ht="14.4" customHeight="1" x14ac:dyDescent="0.3">
      <c r="A225" s="406" t="s">
        <v>395</v>
      </c>
      <c r="B225" s="407" t="s">
        <v>396</v>
      </c>
      <c r="C225" s="408" t="s">
        <v>400</v>
      </c>
      <c r="D225" s="409" t="s">
        <v>2834</v>
      </c>
      <c r="E225" s="408" t="s">
        <v>3360</v>
      </c>
      <c r="F225" s="409" t="s">
        <v>3361</v>
      </c>
      <c r="G225" s="408" t="s">
        <v>3306</v>
      </c>
      <c r="H225" s="408" t="s">
        <v>3307</v>
      </c>
      <c r="I225" s="410">
        <v>7462</v>
      </c>
      <c r="J225" s="410">
        <v>3</v>
      </c>
      <c r="K225" s="411">
        <v>22386</v>
      </c>
    </row>
    <row r="226" spans="1:11" ht="14.4" customHeight="1" x14ac:dyDescent="0.3">
      <c r="A226" s="406" t="s">
        <v>395</v>
      </c>
      <c r="B226" s="407" t="s">
        <v>396</v>
      </c>
      <c r="C226" s="408" t="s">
        <v>400</v>
      </c>
      <c r="D226" s="409" t="s">
        <v>2834</v>
      </c>
      <c r="E226" s="408" t="s">
        <v>3360</v>
      </c>
      <c r="F226" s="409" t="s">
        <v>3361</v>
      </c>
      <c r="G226" s="408" t="s">
        <v>3308</v>
      </c>
      <c r="H226" s="408" t="s">
        <v>3309</v>
      </c>
      <c r="I226" s="410">
        <v>2138.8200000000002</v>
      </c>
      <c r="J226" s="410">
        <v>1</v>
      </c>
      <c r="K226" s="411">
        <v>2138.8200000000002</v>
      </c>
    </row>
    <row r="227" spans="1:11" ht="14.4" customHeight="1" x14ac:dyDescent="0.3">
      <c r="A227" s="406" t="s">
        <v>395</v>
      </c>
      <c r="B227" s="407" t="s">
        <v>396</v>
      </c>
      <c r="C227" s="408" t="s">
        <v>400</v>
      </c>
      <c r="D227" s="409" t="s">
        <v>2834</v>
      </c>
      <c r="E227" s="408" t="s">
        <v>3360</v>
      </c>
      <c r="F227" s="409" t="s">
        <v>3361</v>
      </c>
      <c r="G227" s="408" t="s">
        <v>3310</v>
      </c>
      <c r="H227" s="408" t="s">
        <v>3311</v>
      </c>
      <c r="I227" s="410">
        <v>2546.7199999999998</v>
      </c>
      <c r="J227" s="410">
        <v>1</v>
      </c>
      <c r="K227" s="411">
        <v>2546.7199999999998</v>
      </c>
    </row>
    <row r="228" spans="1:11" ht="14.4" customHeight="1" x14ac:dyDescent="0.3">
      <c r="A228" s="406" t="s">
        <v>395</v>
      </c>
      <c r="B228" s="407" t="s">
        <v>396</v>
      </c>
      <c r="C228" s="408" t="s">
        <v>400</v>
      </c>
      <c r="D228" s="409" t="s">
        <v>2834</v>
      </c>
      <c r="E228" s="408" t="s">
        <v>3360</v>
      </c>
      <c r="F228" s="409" t="s">
        <v>3361</v>
      </c>
      <c r="G228" s="408" t="s">
        <v>3312</v>
      </c>
      <c r="H228" s="408" t="s">
        <v>3313</v>
      </c>
      <c r="I228" s="410">
        <v>1936</v>
      </c>
      <c r="J228" s="410">
        <v>1</v>
      </c>
      <c r="K228" s="411">
        <v>1936</v>
      </c>
    </row>
    <row r="229" spans="1:11" ht="14.4" customHeight="1" x14ac:dyDescent="0.3">
      <c r="A229" s="406" t="s">
        <v>395</v>
      </c>
      <c r="B229" s="407" t="s">
        <v>396</v>
      </c>
      <c r="C229" s="408" t="s">
        <v>400</v>
      </c>
      <c r="D229" s="409" t="s">
        <v>2834</v>
      </c>
      <c r="E229" s="408" t="s">
        <v>3360</v>
      </c>
      <c r="F229" s="409" t="s">
        <v>3361</v>
      </c>
      <c r="G229" s="408" t="s">
        <v>3314</v>
      </c>
      <c r="H229" s="408" t="s">
        <v>3315</v>
      </c>
      <c r="I229" s="410">
        <v>3146</v>
      </c>
      <c r="J229" s="410">
        <v>1</v>
      </c>
      <c r="K229" s="411">
        <v>3146</v>
      </c>
    </row>
    <row r="230" spans="1:11" ht="14.4" customHeight="1" x14ac:dyDescent="0.3">
      <c r="A230" s="406" t="s">
        <v>395</v>
      </c>
      <c r="B230" s="407" t="s">
        <v>396</v>
      </c>
      <c r="C230" s="408" t="s">
        <v>400</v>
      </c>
      <c r="D230" s="409" t="s">
        <v>2834</v>
      </c>
      <c r="E230" s="408" t="s">
        <v>3360</v>
      </c>
      <c r="F230" s="409" t="s">
        <v>3361</v>
      </c>
      <c r="G230" s="408" t="s">
        <v>3316</v>
      </c>
      <c r="H230" s="408" t="s">
        <v>3317</v>
      </c>
      <c r="I230" s="410">
        <v>1936</v>
      </c>
      <c r="J230" s="410">
        <v>1</v>
      </c>
      <c r="K230" s="411">
        <v>1936</v>
      </c>
    </row>
    <row r="231" spans="1:11" ht="14.4" customHeight="1" x14ac:dyDescent="0.3">
      <c r="A231" s="406" t="s">
        <v>395</v>
      </c>
      <c r="B231" s="407" t="s">
        <v>396</v>
      </c>
      <c r="C231" s="408" t="s">
        <v>400</v>
      </c>
      <c r="D231" s="409" t="s">
        <v>2834</v>
      </c>
      <c r="E231" s="408" t="s">
        <v>3360</v>
      </c>
      <c r="F231" s="409" t="s">
        <v>3361</v>
      </c>
      <c r="G231" s="408" t="s">
        <v>3318</v>
      </c>
      <c r="H231" s="408" t="s">
        <v>3319</v>
      </c>
      <c r="I231" s="410">
        <v>2929.17</v>
      </c>
      <c r="J231" s="410">
        <v>1</v>
      </c>
      <c r="K231" s="411">
        <v>2929.17</v>
      </c>
    </row>
    <row r="232" spans="1:11" ht="14.4" customHeight="1" x14ac:dyDescent="0.3">
      <c r="A232" s="406" t="s">
        <v>395</v>
      </c>
      <c r="B232" s="407" t="s">
        <v>396</v>
      </c>
      <c r="C232" s="408" t="s">
        <v>400</v>
      </c>
      <c r="D232" s="409" t="s">
        <v>2834</v>
      </c>
      <c r="E232" s="408" t="s">
        <v>3360</v>
      </c>
      <c r="F232" s="409" t="s">
        <v>3361</v>
      </c>
      <c r="G232" s="408" t="s">
        <v>3320</v>
      </c>
      <c r="H232" s="408" t="s">
        <v>3321</v>
      </c>
      <c r="I232" s="410">
        <v>2580.5249999999996</v>
      </c>
      <c r="J232" s="410">
        <v>4</v>
      </c>
      <c r="K232" s="411">
        <v>8750.7199999999993</v>
      </c>
    </row>
    <row r="233" spans="1:11" ht="14.4" customHeight="1" x14ac:dyDescent="0.3">
      <c r="A233" s="406" t="s">
        <v>395</v>
      </c>
      <c r="B233" s="407" t="s">
        <v>396</v>
      </c>
      <c r="C233" s="408" t="s">
        <v>400</v>
      </c>
      <c r="D233" s="409" t="s">
        <v>2834</v>
      </c>
      <c r="E233" s="408" t="s">
        <v>3360</v>
      </c>
      <c r="F233" s="409" t="s">
        <v>3361</v>
      </c>
      <c r="G233" s="408" t="s">
        <v>3322</v>
      </c>
      <c r="H233" s="408" t="s">
        <v>3323</v>
      </c>
      <c r="I233" s="410">
        <v>734.45</v>
      </c>
      <c r="J233" s="410">
        <v>6</v>
      </c>
      <c r="K233" s="411">
        <v>4406.67</v>
      </c>
    </row>
    <row r="234" spans="1:11" ht="14.4" customHeight="1" x14ac:dyDescent="0.3">
      <c r="A234" s="406" t="s">
        <v>395</v>
      </c>
      <c r="B234" s="407" t="s">
        <v>396</v>
      </c>
      <c r="C234" s="408" t="s">
        <v>400</v>
      </c>
      <c r="D234" s="409" t="s">
        <v>2834</v>
      </c>
      <c r="E234" s="408" t="s">
        <v>3360</v>
      </c>
      <c r="F234" s="409" t="s">
        <v>3361</v>
      </c>
      <c r="G234" s="408" t="s">
        <v>3324</v>
      </c>
      <c r="H234" s="408" t="s">
        <v>3325</v>
      </c>
      <c r="I234" s="410">
        <v>4102.99</v>
      </c>
      <c r="J234" s="410">
        <v>1</v>
      </c>
      <c r="K234" s="411">
        <v>4102.99</v>
      </c>
    </row>
    <row r="235" spans="1:11" ht="14.4" customHeight="1" x14ac:dyDescent="0.3">
      <c r="A235" s="406" t="s">
        <v>395</v>
      </c>
      <c r="B235" s="407" t="s">
        <v>396</v>
      </c>
      <c r="C235" s="408" t="s">
        <v>400</v>
      </c>
      <c r="D235" s="409" t="s">
        <v>2834</v>
      </c>
      <c r="E235" s="408" t="s">
        <v>3360</v>
      </c>
      <c r="F235" s="409" t="s">
        <v>3361</v>
      </c>
      <c r="G235" s="408" t="s">
        <v>3326</v>
      </c>
      <c r="H235" s="408" t="s">
        <v>3327</v>
      </c>
      <c r="I235" s="410">
        <v>7826</v>
      </c>
      <c r="J235" s="410">
        <v>1</v>
      </c>
      <c r="K235" s="411">
        <v>7826</v>
      </c>
    </row>
    <row r="236" spans="1:11" ht="14.4" customHeight="1" x14ac:dyDescent="0.3">
      <c r="A236" s="406" t="s">
        <v>395</v>
      </c>
      <c r="B236" s="407" t="s">
        <v>396</v>
      </c>
      <c r="C236" s="408" t="s">
        <v>400</v>
      </c>
      <c r="D236" s="409" t="s">
        <v>2834</v>
      </c>
      <c r="E236" s="408" t="s">
        <v>3360</v>
      </c>
      <c r="F236" s="409" t="s">
        <v>3361</v>
      </c>
      <c r="G236" s="408" t="s">
        <v>3328</v>
      </c>
      <c r="H236" s="408" t="s">
        <v>3329</v>
      </c>
      <c r="I236" s="410">
        <v>2546.7199999999998</v>
      </c>
      <c r="J236" s="410">
        <v>1</v>
      </c>
      <c r="K236" s="411">
        <v>2546.7199999999998</v>
      </c>
    </row>
    <row r="237" spans="1:11" ht="14.4" customHeight="1" x14ac:dyDescent="0.3">
      <c r="A237" s="406" t="s">
        <v>395</v>
      </c>
      <c r="B237" s="407" t="s">
        <v>396</v>
      </c>
      <c r="C237" s="408" t="s">
        <v>400</v>
      </c>
      <c r="D237" s="409" t="s">
        <v>2834</v>
      </c>
      <c r="E237" s="408" t="s">
        <v>3360</v>
      </c>
      <c r="F237" s="409" t="s">
        <v>3361</v>
      </c>
      <c r="G237" s="408" t="s">
        <v>3330</v>
      </c>
      <c r="H237" s="408" t="s">
        <v>3331</v>
      </c>
      <c r="I237" s="410">
        <v>1203.0899999999999</v>
      </c>
      <c r="J237" s="410">
        <v>1</v>
      </c>
      <c r="K237" s="411">
        <v>1203.0899999999999</v>
      </c>
    </row>
    <row r="238" spans="1:11" ht="14.4" customHeight="1" x14ac:dyDescent="0.3">
      <c r="A238" s="406" t="s">
        <v>395</v>
      </c>
      <c r="B238" s="407" t="s">
        <v>396</v>
      </c>
      <c r="C238" s="408" t="s">
        <v>400</v>
      </c>
      <c r="D238" s="409" t="s">
        <v>2834</v>
      </c>
      <c r="E238" s="408" t="s">
        <v>3360</v>
      </c>
      <c r="F238" s="409" t="s">
        <v>3361</v>
      </c>
      <c r="G238" s="408" t="s">
        <v>3332</v>
      </c>
      <c r="H238" s="408" t="s">
        <v>3333</v>
      </c>
      <c r="I238" s="410">
        <v>2546.7199999999998</v>
      </c>
      <c r="J238" s="410">
        <v>2</v>
      </c>
      <c r="K238" s="411">
        <v>5093.45</v>
      </c>
    </row>
    <row r="239" spans="1:11" ht="14.4" customHeight="1" x14ac:dyDescent="0.3">
      <c r="A239" s="406" t="s">
        <v>395</v>
      </c>
      <c r="B239" s="407" t="s">
        <v>396</v>
      </c>
      <c r="C239" s="408" t="s">
        <v>400</v>
      </c>
      <c r="D239" s="409" t="s">
        <v>2834</v>
      </c>
      <c r="E239" s="408" t="s">
        <v>3360</v>
      </c>
      <c r="F239" s="409" t="s">
        <v>3361</v>
      </c>
      <c r="G239" s="408" t="s">
        <v>3334</v>
      </c>
      <c r="H239" s="408" t="s">
        <v>3335</v>
      </c>
      <c r="I239" s="410">
        <v>2817.23</v>
      </c>
      <c r="J239" s="410">
        <v>1</v>
      </c>
      <c r="K239" s="411">
        <v>2817.23</v>
      </c>
    </row>
    <row r="240" spans="1:11" ht="14.4" customHeight="1" x14ac:dyDescent="0.3">
      <c r="A240" s="406" t="s">
        <v>395</v>
      </c>
      <c r="B240" s="407" t="s">
        <v>396</v>
      </c>
      <c r="C240" s="408" t="s">
        <v>400</v>
      </c>
      <c r="D240" s="409" t="s">
        <v>2834</v>
      </c>
      <c r="E240" s="408" t="s">
        <v>3360</v>
      </c>
      <c r="F240" s="409" t="s">
        <v>3361</v>
      </c>
      <c r="G240" s="408" t="s">
        <v>3336</v>
      </c>
      <c r="H240" s="408" t="s">
        <v>3337</v>
      </c>
      <c r="I240" s="410">
        <v>2546.7199999999998</v>
      </c>
      <c r="J240" s="410">
        <v>3</v>
      </c>
      <c r="K240" s="411">
        <v>7640.17</v>
      </c>
    </row>
    <row r="241" spans="1:11" ht="14.4" customHeight="1" x14ac:dyDescent="0.3">
      <c r="A241" s="406" t="s">
        <v>395</v>
      </c>
      <c r="B241" s="407" t="s">
        <v>396</v>
      </c>
      <c r="C241" s="408" t="s">
        <v>400</v>
      </c>
      <c r="D241" s="409" t="s">
        <v>2834</v>
      </c>
      <c r="E241" s="408" t="s">
        <v>3360</v>
      </c>
      <c r="F241" s="409" t="s">
        <v>3361</v>
      </c>
      <c r="G241" s="408" t="s">
        <v>3338</v>
      </c>
      <c r="H241" s="408" t="s">
        <v>3339</v>
      </c>
      <c r="I241" s="410">
        <v>2065.3000000000002</v>
      </c>
      <c r="J241" s="410">
        <v>2</v>
      </c>
      <c r="K241" s="411">
        <v>4130.6000000000004</v>
      </c>
    </row>
    <row r="242" spans="1:11" ht="14.4" customHeight="1" x14ac:dyDescent="0.3">
      <c r="A242" s="406" t="s">
        <v>395</v>
      </c>
      <c r="B242" s="407" t="s">
        <v>396</v>
      </c>
      <c r="C242" s="408" t="s">
        <v>400</v>
      </c>
      <c r="D242" s="409" t="s">
        <v>2834</v>
      </c>
      <c r="E242" s="408" t="s">
        <v>3360</v>
      </c>
      <c r="F242" s="409" t="s">
        <v>3361</v>
      </c>
      <c r="G242" s="408" t="s">
        <v>3340</v>
      </c>
      <c r="H242" s="408" t="s">
        <v>3341</v>
      </c>
      <c r="I242" s="410">
        <v>5405.07</v>
      </c>
      <c r="J242" s="410">
        <v>1</v>
      </c>
      <c r="K242" s="411">
        <v>5405.07</v>
      </c>
    </row>
    <row r="243" spans="1:11" ht="14.4" customHeight="1" x14ac:dyDescent="0.3">
      <c r="A243" s="406" t="s">
        <v>395</v>
      </c>
      <c r="B243" s="407" t="s">
        <v>396</v>
      </c>
      <c r="C243" s="408" t="s">
        <v>400</v>
      </c>
      <c r="D243" s="409" t="s">
        <v>2834</v>
      </c>
      <c r="E243" s="408" t="s">
        <v>3360</v>
      </c>
      <c r="F243" s="409" t="s">
        <v>3361</v>
      </c>
      <c r="G243" s="408" t="s">
        <v>3342</v>
      </c>
      <c r="H243" s="408" t="s">
        <v>3343</v>
      </c>
      <c r="I243" s="410">
        <v>44932.38</v>
      </c>
      <c r="J243" s="410">
        <v>1</v>
      </c>
      <c r="K243" s="411">
        <v>44932.38</v>
      </c>
    </row>
    <row r="244" spans="1:11" ht="14.4" customHeight="1" x14ac:dyDescent="0.3">
      <c r="A244" s="406" t="s">
        <v>395</v>
      </c>
      <c r="B244" s="407" t="s">
        <v>396</v>
      </c>
      <c r="C244" s="408" t="s">
        <v>400</v>
      </c>
      <c r="D244" s="409" t="s">
        <v>2834</v>
      </c>
      <c r="E244" s="408" t="s">
        <v>3360</v>
      </c>
      <c r="F244" s="409" t="s">
        <v>3361</v>
      </c>
      <c r="G244" s="408" t="s">
        <v>3344</v>
      </c>
      <c r="H244" s="408" t="s">
        <v>3345</v>
      </c>
      <c r="I244" s="410">
        <v>44932.38</v>
      </c>
      <c r="J244" s="410">
        <v>1</v>
      </c>
      <c r="K244" s="411">
        <v>44932.38</v>
      </c>
    </row>
    <row r="245" spans="1:11" ht="14.4" customHeight="1" x14ac:dyDescent="0.3">
      <c r="A245" s="406" t="s">
        <v>395</v>
      </c>
      <c r="B245" s="407" t="s">
        <v>396</v>
      </c>
      <c r="C245" s="408" t="s">
        <v>400</v>
      </c>
      <c r="D245" s="409" t="s">
        <v>2834</v>
      </c>
      <c r="E245" s="408" t="s">
        <v>3360</v>
      </c>
      <c r="F245" s="409" t="s">
        <v>3361</v>
      </c>
      <c r="G245" s="408" t="s">
        <v>3346</v>
      </c>
      <c r="H245" s="408" t="s">
        <v>3347</v>
      </c>
      <c r="I245" s="410">
        <v>44932.480000000003</v>
      </c>
      <c r="J245" s="410">
        <v>1</v>
      </c>
      <c r="K245" s="411">
        <v>44932.480000000003</v>
      </c>
    </row>
    <row r="246" spans="1:11" ht="14.4" customHeight="1" thickBot="1" x14ac:dyDescent="0.35">
      <c r="A246" s="412" t="s">
        <v>395</v>
      </c>
      <c r="B246" s="413" t="s">
        <v>396</v>
      </c>
      <c r="C246" s="414" t="s">
        <v>400</v>
      </c>
      <c r="D246" s="415" t="s">
        <v>2834</v>
      </c>
      <c r="E246" s="414" t="s">
        <v>3360</v>
      </c>
      <c r="F246" s="415" t="s">
        <v>3361</v>
      </c>
      <c r="G246" s="414" t="s">
        <v>3348</v>
      </c>
      <c r="H246" s="414" t="s">
        <v>3349</v>
      </c>
      <c r="I246" s="416">
        <v>19238.39</v>
      </c>
      <c r="J246" s="416">
        <v>1</v>
      </c>
      <c r="K246" s="417">
        <v>19238.39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12" width="13.109375" customWidth="1"/>
  </cols>
  <sheetData>
    <row r="1" spans="1:13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</row>
    <row r="2" spans="1:13" ht="15" thickBot="1" x14ac:dyDescent="0.35">
      <c r="A2" s="202" t="s">
        <v>221</v>
      </c>
      <c r="B2" s="203"/>
      <c r="C2" s="203"/>
      <c r="D2" s="203"/>
      <c r="E2" s="203"/>
      <c r="F2" s="203"/>
      <c r="G2" s="203"/>
      <c r="H2" s="203"/>
      <c r="I2" s="203"/>
    </row>
    <row r="3" spans="1:13" x14ac:dyDescent="0.3">
      <c r="A3" s="221" t="s">
        <v>163</v>
      </c>
      <c r="B3" s="337" t="s">
        <v>146</v>
      </c>
      <c r="C3" s="204">
        <v>0</v>
      </c>
      <c r="D3" s="224">
        <v>101</v>
      </c>
      <c r="E3" s="224">
        <v>302</v>
      </c>
      <c r="F3" s="224">
        <v>303</v>
      </c>
      <c r="G3" s="224">
        <v>409</v>
      </c>
      <c r="H3" s="224">
        <v>526</v>
      </c>
      <c r="I3" s="205">
        <v>630</v>
      </c>
      <c r="J3" s="205">
        <v>642</v>
      </c>
      <c r="K3" s="205">
        <v>746</v>
      </c>
      <c r="L3" s="449">
        <v>930</v>
      </c>
      <c r="M3" s="464"/>
    </row>
    <row r="4" spans="1:13" ht="36.6" outlineLevel="1" thickBot="1" x14ac:dyDescent="0.35">
      <c r="A4" s="222">
        <v>2016</v>
      </c>
      <c r="B4" s="338"/>
      <c r="C4" s="206" t="s">
        <v>147</v>
      </c>
      <c r="D4" s="225" t="s">
        <v>194</v>
      </c>
      <c r="E4" s="225" t="s">
        <v>195</v>
      </c>
      <c r="F4" s="225" t="s">
        <v>196</v>
      </c>
      <c r="G4" s="225" t="s">
        <v>172</v>
      </c>
      <c r="H4" s="225" t="s">
        <v>173</v>
      </c>
      <c r="I4" s="207" t="s">
        <v>176</v>
      </c>
      <c r="J4" s="207" t="s">
        <v>174</v>
      </c>
      <c r="K4" s="207" t="s">
        <v>175</v>
      </c>
      <c r="L4" s="450" t="s">
        <v>165</v>
      </c>
      <c r="M4" s="464"/>
    </row>
    <row r="5" spans="1:13" x14ac:dyDescent="0.3">
      <c r="A5" s="208" t="s">
        <v>148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451"/>
      <c r="M5" s="464"/>
    </row>
    <row r="6" spans="1:13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27.7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Data'!K:K,'ON Data'!$D:$D,$A$4,'ON Data'!$E:$E,1),SUMIFS('ON Data'!K:K,'ON Data'!$E:$E,1)/'ON Data'!$D$3),1)</f>
        <v>3.2</v>
      </c>
      <c r="E6" s="249">
        <f xml:space="preserve">
TRUNC(IF($A$4&lt;=12,SUMIFS('ON Data'!O:O,'ON Data'!$D:$D,$A$4,'ON Data'!$E:$E,1),SUMIFS('ON Data'!O:O,'ON Data'!$E:$E,1)/'ON Data'!$D$3),1)</f>
        <v>0</v>
      </c>
      <c r="F6" s="249">
        <f xml:space="preserve">
TRUNC(IF($A$4&lt;=12,SUMIFS('ON Data'!P:P,'ON Data'!$D:$D,$A$4,'ON Data'!$E:$E,1),SUMIFS('ON Data'!P:P,'ON Data'!$E:$E,1)/'ON Data'!$D$3),1)</f>
        <v>1</v>
      </c>
      <c r="G6" s="249">
        <f xml:space="preserve">
TRUNC(IF($A$4&lt;=12,SUMIFS('ON Data'!V:V,'ON Data'!$D:$D,$A$4,'ON Data'!$E:$E,1),SUMIFS('ON Data'!V:V,'ON Data'!$E:$E,1)/'ON Data'!$D$3),1)</f>
        <v>12</v>
      </c>
      <c r="H6" s="249">
        <f xml:space="preserve">
TRUNC(IF($A$4&lt;=12,SUMIFS('ON Data'!AJ:AJ,'ON Data'!$D:$D,$A$4,'ON Data'!$E:$E,1),SUMIFS('ON Data'!AJ:AJ,'ON Data'!$E:$E,1)/'ON Data'!$D$3),1)</f>
        <v>6.6</v>
      </c>
      <c r="I6" s="249">
        <f xml:space="preserve">
TRUNC(IF($A$4&lt;=12,SUMIFS('ON Data'!AN:AN,'ON Data'!$D:$D,$A$4,'ON Data'!$E:$E,1),SUMIFS('ON Data'!AN:AN,'ON Data'!$E:$E,1)/'ON Data'!$D$3),1)</f>
        <v>2</v>
      </c>
      <c r="J6" s="249">
        <f xml:space="preserve">
TRUNC(IF($A$4&lt;=12,SUMIFS('ON Data'!AR:AR,'ON Data'!$D:$D,$A$4,'ON Data'!$E:$E,1),SUMIFS('ON Data'!AR:AR,'ON Data'!$E:$E,1)/'ON Data'!$D$3),1)</f>
        <v>2</v>
      </c>
      <c r="K6" s="249">
        <f xml:space="preserve">
TRUNC(IF($A$4&lt;=12,SUMIFS('ON Data'!AU:AU,'ON Data'!$D:$D,$A$4,'ON Data'!$E:$E,1),SUMIFS('ON Data'!AU:AU,'ON Data'!$E:$E,1)/'ON Data'!$D$3),1)</f>
        <v>0.6</v>
      </c>
      <c r="L6" s="452">
        <f xml:space="preserve">
TRUNC(IF($A$4&lt;=12,SUMIFS('ON Data'!AW:AW,'ON Data'!$D:$D,$A$4,'ON Data'!$E:$E,1),SUMIFS('ON Data'!AW:AW,'ON Data'!$E:$E,1)/'ON Data'!$D$3),1)</f>
        <v>0.2</v>
      </c>
      <c r="M6" s="464"/>
    </row>
    <row r="7" spans="1:13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452"/>
      <c r="M7" s="464"/>
    </row>
    <row r="8" spans="1:13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452"/>
      <c r="M8" s="464"/>
    </row>
    <row r="9" spans="1:13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453"/>
      <c r="M9" s="464"/>
    </row>
    <row r="10" spans="1:13" x14ac:dyDescent="0.3">
      <c r="A10" s="211" t="s">
        <v>149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454"/>
      <c r="M10" s="464"/>
    </row>
    <row r="11" spans="1:13" x14ac:dyDescent="0.3">
      <c r="A11" s="212" t="s">
        <v>150</v>
      </c>
      <c r="B11" s="229">
        <f xml:space="preserve">
IF($A$4&lt;=12,SUMIFS('ON Data'!F:F,'ON Data'!$D:$D,$A$4,'ON Data'!$E:$E,2),SUMIFS('ON Data'!F:F,'ON Data'!$E:$E,2))</f>
        <v>12429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Data'!K:K,'ON Data'!$D:$D,$A$4,'ON Data'!$E:$E,2),SUMIFS('ON Data'!K:K,'ON Data'!$E:$E,2))</f>
        <v>1412</v>
      </c>
      <c r="E11" s="231">
        <f xml:space="preserve">
IF($A$4&lt;=12,SUMIFS('ON Data'!O:O,'ON Data'!$D:$D,$A$4,'ON Data'!$E:$E,2),SUMIFS('ON Data'!O:O,'ON Data'!$E:$E,2))</f>
        <v>0</v>
      </c>
      <c r="F11" s="231">
        <f xml:space="preserve">
IF($A$4&lt;=12,SUMIFS('ON Data'!P:P,'ON Data'!$D:$D,$A$4,'ON Data'!$E:$E,2),SUMIFS('ON Data'!P:P,'ON Data'!$E:$E,2))</f>
        <v>464</v>
      </c>
      <c r="G11" s="231">
        <f xml:space="preserve">
IF($A$4&lt;=12,SUMIFS('ON Data'!V:V,'ON Data'!$D:$D,$A$4,'ON Data'!$E:$E,2),SUMIFS('ON Data'!V:V,'ON Data'!$E:$E,2))</f>
        <v>5326</v>
      </c>
      <c r="H11" s="231">
        <f xml:space="preserve">
IF($A$4&lt;=12,SUMIFS('ON Data'!AJ:AJ,'ON Data'!$D:$D,$A$4,'ON Data'!$E:$E,2),SUMIFS('ON Data'!AJ:AJ,'ON Data'!$E:$E,2))</f>
        <v>3310.3999999999996</v>
      </c>
      <c r="I11" s="231">
        <f xml:space="preserve">
IF($A$4&lt;=12,SUMIFS('ON Data'!AN:AN,'ON Data'!$D:$D,$A$4,'ON Data'!$E:$E,2),SUMIFS('ON Data'!AN:AN,'ON Data'!$E:$E,2))</f>
        <v>584</v>
      </c>
      <c r="J11" s="231">
        <f xml:space="preserve">
IF($A$4&lt;=12,SUMIFS('ON Data'!AR:AR,'ON Data'!$D:$D,$A$4,'ON Data'!$E:$E,2),SUMIFS('ON Data'!AR:AR,'ON Data'!$E:$E,2))</f>
        <v>948</v>
      </c>
      <c r="K11" s="231">
        <f xml:space="preserve">
IF($A$4&lt;=12,SUMIFS('ON Data'!AU:AU,'ON Data'!$D:$D,$A$4,'ON Data'!$E:$E,2),SUMIFS('ON Data'!AU:AU,'ON Data'!$E:$E,2))</f>
        <v>288.60000000000002</v>
      </c>
      <c r="L11" s="455">
        <f xml:space="preserve">
IF($A$4&lt;=12,SUMIFS('ON Data'!AW:AW,'ON Data'!$D:$D,$A$4,'ON Data'!$E:$E,2),SUMIFS('ON Data'!AW:AW,'ON Data'!$E:$E,2))</f>
        <v>96</v>
      </c>
      <c r="M11" s="464"/>
    </row>
    <row r="12" spans="1:13" x14ac:dyDescent="0.3">
      <c r="A12" s="212" t="s">
        <v>151</v>
      </c>
      <c r="B12" s="229">
        <f xml:space="preserve">
IF($A$4&lt;=12,SUMIFS('ON Data'!F:F,'ON Data'!$D:$D,$A$4,'ON Data'!$E:$E,3),SUMIFS('ON Data'!F:F,'ON Data'!$E:$E,3))</f>
        <v>106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Data'!K:K,'ON Data'!$D:$D,$A$4,'ON Data'!$E:$E,3),SUMIFS('ON Data'!K:K,'ON Data'!$E:$E,3))</f>
        <v>0</v>
      </c>
      <c r="E12" s="231">
        <f xml:space="preserve">
IF($A$4&lt;=12,SUMIFS('ON Data'!O:O,'ON Data'!$D:$D,$A$4,'ON Data'!$E:$E,3),SUMIFS('ON Data'!O:O,'ON Data'!$E:$E,3))</f>
        <v>0</v>
      </c>
      <c r="F12" s="231">
        <f xml:space="preserve">
IF($A$4&lt;=12,SUMIFS('ON Data'!P:P,'ON Data'!$D:$D,$A$4,'ON Data'!$E:$E,3),SUMIFS('ON Data'!P:P,'ON Data'!$E:$E,3))</f>
        <v>0</v>
      </c>
      <c r="G12" s="231">
        <f xml:space="preserve">
IF($A$4&lt;=12,SUMIFS('ON Data'!V:V,'ON Data'!$D:$D,$A$4,'ON Data'!$E:$E,3),SUMIFS('ON Data'!V:V,'ON Data'!$E:$E,3))</f>
        <v>6</v>
      </c>
      <c r="H12" s="231">
        <f xml:space="preserve">
IF($A$4&lt;=12,SUMIFS('ON Data'!AJ:AJ,'ON Data'!$D:$D,$A$4,'ON Data'!$E:$E,3),SUMIFS('ON Data'!AJ:AJ,'ON Data'!$E:$E,3))</f>
        <v>100</v>
      </c>
      <c r="I12" s="231">
        <f xml:space="preserve">
IF($A$4&lt;=12,SUMIFS('ON Data'!AN:AN,'ON Data'!$D:$D,$A$4,'ON Data'!$E:$E,3),SUMIFS('ON Data'!AN:AN,'ON Data'!$E:$E,3))</f>
        <v>0</v>
      </c>
      <c r="J12" s="231">
        <f xml:space="preserve">
IF($A$4&lt;=12,SUMIFS('ON Data'!AR:AR,'ON Data'!$D:$D,$A$4,'ON Data'!$E:$E,3),SUMIFS('ON Data'!AR:AR,'ON Data'!$E:$E,3))</f>
        <v>0</v>
      </c>
      <c r="K12" s="231">
        <f xml:space="preserve">
IF($A$4&lt;=12,SUMIFS('ON Data'!AU:AU,'ON Data'!$D:$D,$A$4,'ON Data'!$E:$E,3),SUMIFS('ON Data'!AU:AU,'ON Data'!$E:$E,3))</f>
        <v>0</v>
      </c>
      <c r="L12" s="455">
        <f xml:space="preserve">
IF($A$4&lt;=12,SUMIFS('ON Data'!AW:AW,'ON Data'!$D:$D,$A$4,'ON Data'!$E:$E,3),SUMIFS('ON Data'!AW:AW,'ON Data'!$E:$E,3))</f>
        <v>0</v>
      </c>
      <c r="M12" s="464"/>
    </row>
    <row r="13" spans="1:13" x14ac:dyDescent="0.3">
      <c r="A13" s="212" t="s">
        <v>158</v>
      </c>
      <c r="B13" s="229">
        <f xml:space="preserve">
IF($A$4&lt;=12,SUMIFS('ON Data'!F:F,'ON Data'!$D:$D,$A$4,'ON Data'!$E:$E,4),SUMIFS('ON Data'!F:F,'ON Data'!$E:$E,4))</f>
        <v>109.5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Data'!K:K,'ON Data'!$D:$D,$A$4,'ON Data'!$E:$E,4),SUMIFS('ON Data'!K:K,'ON Data'!$E:$E,4))</f>
        <v>0</v>
      </c>
      <c r="E13" s="231">
        <f xml:space="preserve">
IF($A$4&lt;=12,SUMIFS('ON Data'!O:O,'ON Data'!$D:$D,$A$4,'ON Data'!$E:$E,4),SUMIFS('ON Data'!O:O,'ON Data'!$E:$E,4))</f>
        <v>0</v>
      </c>
      <c r="F13" s="231">
        <f xml:space="preserve">
IF($A$4&lt;=12,SUMIFS('ON Data'!P:P,'ON Data'!$D:$D,$A$4,'ON Data'!$E:$E,4),SUMIFS('ON Data'!P:P,'ON Data'!$E:$E,4))</f>
        <v>0</v>
      </c>
      <c r="G13" s="231">
        <f xml:space="preserve">
IF($A$4&lt;=12,SUMIFS('ON Data'!V:V,'ON Data'!$D:$D,$A$4,'ON Data'!$E:$E,4),SUMIFS('ON Data'!V:V,'ON Data'!$E:$E,4))</f>
        <v>101.5</v>
      </c>
      <c r="H13" s="231">
        <f xml:space="preserve">
IF($A$4&lt;=12,SUMIFS('ON Data'!AJ:AJ,'ON Data'!$D:$D,$A$4,'ON Data'!$E:$E,4),SUMIFS('ON Data'!AJ:AJ,'ON Data'!$E:$E,4))</f>
        <v>8</v>
      </c>
      <c r="I13" s="231">
        <f xml:space="preserve">
IF($A$4&lt;=12,SUMIFS('ON Data'!AN:AN,'ON Data'!$D:$D,$A$4,'ON Data'!$E:$E,4),SUMIFS('ON Data'!AN:AN,'ON Data'!$E:$E,4))</f>
        <v>0</v>
      </c>
      <c r="J13" s="231">
        <f xml:space="preserve">
IF($A$4&lt;=12,SUMIFS('ON Data'!AR:AR,'ON Data'!$D:$D,$A$4,'ON Data'!$E:$E,4),SUMIFS('ON Data'!AR:AR,'ON Data'!$E:$E,4))</f>
        <v>0</v>
      </c>
      <c r="K13" s="231">
        <f xml:space="preserve">
IF($A$4&lt;=12,SUMIFS('ON Data'!AU:AU,'ON Data'!$D:$D,$A$4,'ON Data'!$E:$E,4),SUMIFS('ON Data'!AU:AU,'ON Data'!$E:$E,4))</f>
        <v>0</v>
      </c>
      <c r="L13" s="455">
        <f xml:space="preserve">
IF($A$4&lt;=12,SUMIFS('ON Data'!AW:AW,'ON Data'!$D:$D,$A$4,'ON Data'!$E:$E,4),SUMIFS('ON Data'!AW:AW,'ON Data'!$E:$E,4))</f>
        <v>0</v>
      </c>
      <c r="M13" s="464"/>
    </row>
    <row r="14" spans="1:13" ht="15" thickBot="1" x14ac:dyDescent="0.35">
      <c r="A14" s="213" t="s">
        <v>152</v>
      </c>
      <c r="B14" s="232">
        <f xml:space="preserve">
IF($A$4&lt;=12,SUMIFS('ON Data'!F:F,'ON Data'!$D:$D,$A$4,'ON Data'!$E:$E,5),SUMIFS('ON Data'!F:F,'ON Data'!$E:$E,5))</f>
        <v>300</v>
      </c>
      <c r="C14" s="233">
        <f xml:space="preserve">
IF($A$4&lt;=12,SUMIFS('ON Data'!G:G,'ON Data'!$D:$D,$A$4,'ON Data'!$E:$E,5),SUMIFS('ON Data'!G:G,'ON Data'!$E:$E,5))</f>
        <v>300</v>
      </c>
      <c r="D14" s="234">
        <f xml:space="preserve">
IF($A$4&lt;=12,SUMIFS('ON Data'!K:K,'ON Data'!$D:$D,$A$4,'ON Data'!$E:$E,5),SUMIFS('ON Data'!K:K,'ON Data'!$E:$E,5))</f>
        <v>0</v>
      </c>
      <c r="E14" s="234">
        <f xml:space="preserve">
IF($A$4&lt;=12,SUMIFS('ON Data'!O:O,'ON Data'!$D:$D,$A$4,'ON Data'!$E:$E,5),SUMIFS('ON Data'!O:O,'ON Data'!$E:$E,5))</f>
        <v>0</v>
      </c>
      <c r="F14" s="234">
        <f xml:space="preserve">
IF($A$4&lt;=12,SUMIFS('ON Data'!P:P,'ON Data'!$D:$D,$A$4,'ON Data'!$E:$E,5),SUMIFS('ON Data'!P:P,'ON Data'!$E:$E,5))</f>
        <v>0</v>
      </c>
      <c r="G14" s="234">
        <f xml:space="preserve">
IF($A$4&lt;=12,SUMIFS('ON Data'!V:V,'ON Data'!$D:$D,$A$4,'ON Data'!$E:$E,5),SUMIFS('ON Data'!V:V,'ON Data'!$E:$E,5))</f>
        <v>0</v>
      </c>
      <c r="H14" s="234">
        <f xml:space="preserve">
IF($A$4&lt;=12,SUMIFS('ON Data'!AJ:AJ,'ON Data'!$D:$D,$A$4,'ON Data'!$E:$E,5),SUMIFS('ON Data'!AJ:AJ,'ON Data'!$E:$E,5))</f>
        <v>0</v>
      </c>
      <c r="I14" s="234">
        <f xml:space="preserve">
IF($A$4&lt;=12,SUMIFS('ON Data'!AN:AN,'ON Data'!$D:$D,$A$4,'ON Data'!$E:$E,5),SUMIFS('ON Data'!AN:AN,'ON Data'!$E:$E,5))</f>
        <v>0</v>
      </c>
      <c r="J14" s="234">
        <f xml:space="preserve">
IF($A$4&lt;=12,SUMIFS('ON Data'!AR:AR,'ON Data'!$D:$D,$A$4,'ON Data'!$E:$E,5),SUMIFS('ON Data'!AR:AR,'ON Data'!$E:$E,5))</f>
        <v>0</v>
      </c>
      <c r="K14" s="234">
        <f xml:space="preserve">
IF($A$4&lt;=12,SUMIFS('ON Data'!AU:AU,'ON Data'!$D:$D,$A$4,'ON Data'!$E:$E,5),SUMIFS('ON Data'!AU:AU,'ON Data'!$E:$E,5))</f>
        <v>0</v>
      </c>
      <c r="L14" s="456">
        <f xml:space="preserve">
IF($A$4&lt;=12,SUMIFS('ON Data'!AW:AW,'ON Data'!$D:$D,$A$4,'ON Data'!$E:$E,5),SUMIFS('ON Data'!AW:AW,'ON Data'!$E:$E,5))</f>
        <v>0</v>
      </c>
      <c r="M14" s="464"/>
    </row>
    <row r="15" spans="1:13" x14ac:dyDescent="0.3">
      <c r="A15" s="136" t="s">
        <v>162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457"/>
      <c r="M15" s="464"/>
    </row>
    <row r="16" spans="1:13" x14ac:dyDescent="0.3">
      <c r="A16" s="214" t="s">
        <v>153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Data'!K:K,'ON Data'!$D:$D,$A$4,'ON Data'!$E:$E,7),SUMIFS('ON Data'!K:K,'ON Data'!$E:$E,7))</f>
        <v>0</v>
      </c>
      <c r="E16" s="231">
        <f xml:space="preserve">
IF($A$4&lt;=12,SUMIFS('ON Data'!O:O,'ON Data'!$D:$D,$A$4,'ON Data'!$E:$E,7),SUMIFS('ON Data'!O:O,'ON Data'!$E:$E,7))</f>
        <v>0</v>
      </c>
      <c r="F16" s="231">
        <f xml:space="preserve">
IF($A$4&lt;=12,SUMIFS('ON Data'!P:P,'ON Data'!$D:$D,$A$4,'ON Data'!$E:$E,7),SUMIFS('ON Data'!P:P,'ON Data'!$E:$E,7))</f>
        <v>0</v>
      </c>
      <c r="G16" s="231">
        <f xml:space="preserve">
IF($A$4&lt;=12,SUMIFS('ON Data'!V:V,'ON Data'!$D:$D,$A$4,'ON Data'!$E:$E,7),SUMIFS('ON Data'!V:V,'ON Data'!$E:$E,7))</f>
        <v>0</v>
      </c>
      <c r="H16" s="231">
        <f xml:space="preserve">
IF($A$4&lt;=12,SUMIFS('ON Data'!AJ:AJ,'ON Data'!$D:$D,$A$4,'ON Data'!$E:$E,7),SUMIFS('ON Data'!AJ:AJ,'ON Data'!$E:$E,7))</f>
        <v>0</v>
      </c>
      <c r="I16" s="231">
        <f xml:space="preserve">
IF($A$4&lt;=12,SUMIFS('ON Data'!AN:AN,'ON Data'!$D:$D,$A$4,'ON Data'!$E:$E,7),SUMIFS('ON Data'!AN:AN,'ON Data'!$E:$E,7))</f>
        <v>0</v>
      </c>
      <c r="J16" s="231">
        <f xml:space="preserve">
IF($A$4&lt;=12,SUMIFS('ON Data'!AR:AR,'ON Data'!$D:$D,$A$4,'ON Data'!$E:$E,7),SUMIFS('ON Data'!AR:AR,'ON Data'!$E:$E,7))</f>
        <v>0</v>
      </c>
      <c r="K16" s="231">
        <f xml:space="preserve">
IF($A$4&lt;=12,SUMIFS('ON Data'!AU:AU,'ON Data'!$D:$D,$A$4,'ON Data'!$E:$E,7),SUMIFS('ON Data'!AU:AU,'ON Data'!$E:$E,7))</f>
        <v>0</v>
      </c>
      <c r="L16" s="455">
        <f xml:space="preserve">
IF($A$4&lt;=12,SUMIFS('ON Data'!AW:AW,'ON Data'!$D:$D,$A$4,'ON Data'!$E:$E,7),SUMIFS('ON Data'!AW:AW,'ON Data'!$E:$E,7))</f>
        <v>0</v>
      </c>
      <c r="M16" s="464"/>
    </row>
    <row r="17" spans="1:13" x14ac:dyDescent="0.3">
      <c r="A17" s="214" t="s">
        <v>154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Data'!K:K,'ON Data'!$D:$D,$A$4,'ON Data'!$E:$E,8),SUMIFS('ON Data'!K:K,'ON Data'!$E:$E,8))</f>
        <v>0</v>
      </c>
      <c r="E17" s="231">
        <f xml:space="preserve">
IF($A$4&lt;=12,SUMIFS('ON Data'!O:O,'ON Data'!$D:$D,$A$4,'ON Data'!$E:$E,8),SUMIFS('ON Data'!O:O,'ON Data'!$E:$E,8))</f>
        <v>0</v>
      </c>
      <c r="F17" s="231">
        <f xml:space="preserve">
IF($A$4&lt;=12,SUMIFS('ON Data'!P:P,'ON Data'!$D:$D,$A$4,'ON Data'!$E:$E,8),SUMIFS('ON Data'!P:P,'ON Data'!$E:$E,8))</f>
        <v>0</v>
      </c>
      <c r="G17" s="231">
        <f xml:space="preserve">
IF($A$4&lt;=12,SUMIFS('ON Data'!V:V,'ON Data'!$D:$D,$A$4,'ON Data'!$E:$E,8),SUMIFS('ON Data'!V:V,'ON Data'!$E:$E,8))</f>
        <v>0</v>
      </c>
      <c r="H17" s="231">
        <f xml:space="preserve">
IF($A$4&lt;=12,SUMIFS('ON Data'!AJ:AJ,'ON Data'!$D:$D,$A$4,'ON Data'!$E:$E,8),SUMIFS('ON Data'!AJ:AJ,'ON Data'!$E:$E,8))</f>
        <v>0</v>
      </c>
      <c r="I17" s="231">
        <f xml:space="preserve">
IF($A$4&lt;=12,SUMIFS('ON Data'!AN:AN,'ON Data'!$D:$D,$A$4,'ON Data'!$E:$E,8),SUMIFS('ON Data'!AN:AN,'ON Data'!$E:$E,8))</f>
        <v>0</v>
      </c>
      <c r="J17" s="231">
        <f xml:space="preserve">
IF($A$4&lt;=12,SUMIFS('ON Data'!AR:AR,'ON Data'!$D:$D,$A$4,'ON Data'!$E:$E,8),SUMIFS('ON Data'!AR:AR,'ON Data'!$E:$E,8))</f>
        <v>0</v>
      </c>
      <c r="K17" s="231">
        <f xml:space="preserve">
IF($A$4&lt;=12,SUMIFS('ON Data'!AU:AU,'ON Data'!$D:$D,$A$4,'ON Data'!$E:$E,8),SUMIFS('ON Data'!AU:AU,'ON Data'!$E:$E,8))</f>
        <v>0</v>
      </c>
      <c r="L17" s="455">
        <f xml:space="preserve">
IF($A$4&lt;=12,SUMIFS('ON Data'!AW:AW,'ON Data'!$D:$D,$A$4,'ON Data'!$E:$E,8),SUMIFS('ON Data'!AW:AW,'ON Data'!$E:$E,8))</f>
        <v>0</v>
      </c>
      <c r="M17" s="464"/>
    </row>
    <row r="18" spans="1:13" x14ac:dyDescent="0.3">
      <c r="A18" s="214" t="s">
        <v>155</v>
      </c>
      <c r="B18" s="229">
        <f xml:space="preserve">
B19-B16-B17</f>
        <v>103988</v>
      </c>
      <c r="C18" s="230">
        <f t="shared" ref="C18:D18" si="0" xml:space="preserve">
C19-C16-C17</f>
        <v>0</v>
      </c>
      <c r="D18" s="231">
        <f t="shared" si="0"/>
        <v>21200</v>
      </c>
      <c r="E18" s="231">
        <f t="shared" ref="E18:H18" si="1" xml:space="preserve">
E19-E16-E17</f>
        <v>0</v>
      </c>
      <c r="F18" s="231">
        <f t="shared" si="1"/>
        <v>3500</v>
      </c>
      <c r="G18" s="231">
        <f t="shared" si="1"/>
        <v>54288</v>
      </c>
      <c r="H18" s="231">
        <f t="shared" si="1"/>
        <v>18500</v>
      </c>
      <c r="I18" s="231">
        <f t="shared" ref="I18:L18" si="2" xml:space="preserve">
I19-I16-I17</f>
        <v>4500</v>
      </c>
      <c r="J18" s="231">
        <f t="shared" si="2"/>
        <v>2000</v>
      </c>
      <c r="K18" s="231">
        <f t="shared" si="2"/>
        <v>0</v>
      </c>
      <c r="L18" s="455">
        <f t="shared" si="2"/>
        <v>0</v>
      </c>
      <c r="M18" s="464"/>
    </row>
    <row r="19" spans="1:13" ht="15" thickBot="1" x14ac:dyDescent="0.35">
      <c r="A19" s="215" t="s">
        <v>156</v>
      </c>
      <c r="B19" s="238">
        <f xml:space="preserve">
IF($A$4&lt;=12,SUMIFS('ON Data'!F:F,'ON Data'!$D:$D,$A$4,'ON Data'!$E:$E,9),SUMIFS('ON Data'!F:F,'ON Data'!$E:$E,9))</f>
        <v>103988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Data'!K:K,'ON Data'!$D:$D,$A$4,'ON Data'!$E:$E,9),SUMIFS('ON Data'!K:K,'ON Data'!$E:$E,9))</f>
        <v>21200</v>
      </c>
      <c r="E19" s="240">
        <f xml:space="preserve">
IF($A$4&lt;=12,SUMIFS('ON Data'!O:O,'ON Data'!$D:$D,$A$4,'ON Data'!$E:$E,9),SUMIFS('ON Data'!O:O,'ON Data'!$E:$E,9))</f>
        <v>0</v>
      </c>
      <c r="F19" s="240">
        <f xml:space="preserve">
IF($A$4&lt;=12,SUMIFS('ON Data'!P:P,'ON Data'!$D:$D,$A$4,'ON Data'!$E:$E,9),SUMIFS('ON Data'!P:P,'ON Data'!$E:$E,9))</f>
        <v>3500</v>
      </c>
      <c r="G19" s="240">
        <f xml:space="preserve">
IF($A$4&lt;=12,SUMIFS('ON Data'!V:V,'ON Data'!$D:$D,$A$4,'ON Data'!$E:$E,9),SUMIFS('ON Data'!V:V,'ON Data'!$E:$E,9))</f>
        <v>54288</v>
      </c>
      <c r="H19" s="240">
        <f xml:space="preserve">
IF($A$4&lt;=12,SUMIFS('ON Data'!AJ:AJ,'ON Data'!$D:$D,$A$4,'ON Data'!$E:$E,9),SUMIFS('ON Data'!AJ:AJ,'ON Data'!$E:$E,9))</f>
        <v>18500</v>
      </c>
      <c r="I19" s="240">
        <f xml:space="preserve">
IF($A$4&lt;=12,SUMIFS('ON Data'!AN:AN,'ON Data'!$D:$D,$A$4,'ON Data'!$E:$E,9),SUMIFS('ON Data'!AN:AN,'ON Data'!$E:$E,9))</f>
        <v>4500</v>
      </c>
      <c r="J19" s="240">
        <f xml:space="preserve">
IF($A$4&lt;=12,SUMIFS('ON Data'!AR:AR,'ON Data'!$D:$D,$A$4,'ON Data'!$E:$E,9),SUMIFS('ON Data'!AR:AR,'ON Data'!$E:$E,9))</f>
        <v>2000</v>
      </c>
      <c r="K19" s="240">
        <f xml:space="preserve">
IF($A$4&lt;=12,SUMIFS('ON Data'!AU:AU,'ON Data'!$D:$D,$A$4,'ON Data'!$E:$E,9),SUMIFS('ON Data'!AU:AU,'ON Data'!$E:$E,9))</f>
        <v>0</v>
      </c>
      <c r="L19" s="458">
        <f xml:space="preserve">
IF($A$4&lt;=12,SUMIFS('ON Data'!AW:AW,'ON Data'!$D:$D,$A$4,'ON Data'!$E:$E,9),SUMIFS('ON Data'!AW:AW,'ON Data'!$E:$E,9))</f>
        <v>0</v>
      </c>
      <c r="M19" s="464"/>
    </row>
    <row r="20" spans="1:13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2807590</v>
      </c>
      <c r="C20" s="242">
        <f xml:space="preserve">
IF($A$4&lt;=12,SUMIFS('ON Data'!G:G,'ON Data'!$D:$D,$A$4,'ON Data'!$E:$E,6),SUMIFS('ON Data'!G:G,'ON Data'!$E:$E,6))</f>
        <v>0</v>
      </c>
      <c r="D20" s="243">
        <f xml:space="preserve">
IF($A$4&lt;=12,SUMIFS('ON Data'!K:K,'ON Data'!$D:$D,$A$4,'ON Data'!$E:$E,6),SUMIFS('ON Data'!K:K,'ON Data'!$E:$E,6))</f>
        <v>579656</v>
      </c>
      <c r="E20" s="243">
        <f xml:space="preserve">
IF($A$4&lt;=12,SUMIFS('ON Data'!O:O,'ON Data'!$D:$D,$A$4,'ON Data'!$E:$E,6),SUMIFS('ON Data'!O:O,'ON Data'!$E:$E,6))</f>
        <v>0</v>
      </c>
      <c r="F20" s="243">
        <f xml:space="preserve">
IF($A$4&lt;=12,SUMIFS('ON Data'!P:P,'ON Data'!$D:$D,$A$4,'ON Data'!$E:$E,6),SUMIFS('ON Data'!P:P,'ON Data'!$E:$E,6))</f>
        <v>88989</v>
      </c>
      <c r="G20" s="243">
        <f xml:space="preserve">
IF($A$4&lt;=12,SUMIFS('ON Data'!V:V,'ON Data'!$D:$D,$A$4,'ON Data'!$E:$E,6),SUMIFS('ON Data'!V:V,'ON Data'!$E:$E,6))</f>
        <v>1067521</v>
      </c>
      <c r="H20" s="243">
        <f xml:space="preserve">
IF($A$4&lt;=12,SUMIFS('ON Data'!AJ:AJ,'ON Data'!$D:$D,$A$4,'ON Data'!$E:$E,6),SUMIFS('ON Data'!AJ:AJ,'ON Data'!$E:$E,6))</f>
        <v>844183</v>
      </c>
      <c r="I20" s="243">
        <f xml:space="preserve">
IF($A$4&lt;=12,SUMIFS('ON Data'!AN:AN,'ON Data'!$D:$D,$A$4,'ON Data'!$E:$E,6),SUMIFS('ON Data'!AN:AN,'ON Data'!$E:$E,6))</f>
        <v>67005</v>
      </c>
      <c r="J20" s="243">
        <f xml:space="preserve">
IF($A$4&lt;=12,SUMIFS('ON Data'!AR:AR,'ON Data'!$D:$D,$A$4,'ON Data'!$E:$E,6),SUMIFS('ON Data'!AR:AR,'ON Data'!$E:$E,6))</f>
        <v>98076</v>
      </c>
      <c r="K20" s="243">
        <f xml:space="preserve">
IF($A$4&lt;=12,SUMIFS('ON Data'!AU:AU,'ON Data'!$D:$D,$A$4,'ON Data'!$E:$E,6),SUMIFS('ON Data'!AU:AU,'ON Data'!$E:$E,6))</f>
        <v>59345</v>
      </c>
      <c r="L20" s="459">
        <f xml:space="preserve">
IF($A$4&lt;=12,SUMIFS('ON Data'!AW:AW,'ON Data'!$D:$D,$A$4,'ON Data'!$E:$E,6),SUMIFS('ON Data'!AW:AW,'ON Data'!$E:$E,6))</f>
        <v>2815</v>
      </c>
      <c r="M20" s="464"/>
    </row>
    <row r="21" spans="1:13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Data'!K:K,'ON Data'!$D:$D,$A$4,'ON Data'!$E:$E,12),SUMIFS('ON Data'!K:K,'ON Data'!$E:$E,12))</f>
        <v>0</v>
      </c>
      <c r="E21" s="231">
        <f xml:space="preserve">
IF($A$4&lt;=12,SUMIFS('ON Data'!O:O,'ON Data'!$D:$D,$A$4,'ON Data'!$E:$E,12),SUMIFS('ON Data'!O:O,'ON Data'!$E:$E,12))</f>
        <v>0</v>
      </c>
      <c r="F21" s="231">
        <f xml:space="preserve">
IF($A$4&lt;=12,SUMIFS('ON Data'!P:P,'ON Data'!$D:$D,$A$4,'ON Data'!$E:$E,12),SUMIFS('ON Data'!P:P,'ON Data'!$E:$E,12))</f>
        <v>0</v>
      </c>
      <c r="G21" s="231">
        <f xml:space="preserve">
IF($A$4&lt;=12,SUMIFS('ON Data'!V:V,'ON Data'!$D:$D,$A$4,'ON Data'!$E:$E,12),SUMIFS('ON Data'!V:V,'ON Data'!$E:$E,12))</f>
        <v>0</v>
      </c>
      <c r="H21" s="231">
        <f xml:space="preserve">
IF($A$4&lt;=12,SUMIFS('ON Data'!AJ:AJ,'ON Data'!$D:$D,$A$4,'ON Data'!$E:$E,12),SUMIFS('ON Data'!AJ:AJ,'ON Data'!$E:$E,12))</f>
        <v>0</v>
      </c>
      <c r="I21" s="231">
        <f xml:space="preserve">
IF($A$4&lt;=12,SUMIFS('ON Data'!AN:AN,'ON Data'!$D:$D,$A$4,'ON Data'!$E:$E,12),SUMIFS('ON Data'!AN:AN,'ON Data'!$E:$E,12))</f>
        <v>0</v>
      </c>
      <c r="M21" s="464"/>
    </row>
    <row r="22" spans="1:13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D22" si="3" xml:space="preserve">
IF(OR(C21="",C21=0),"",C20/C21)</f>
        <v/>
      </c>
      <c r="D22" s="287" t="str">
        <f t="shared" si="3"/>
        <v/>
      </c>
      <c r="E22" s="287" t="str">
        <f t="shared" ref="E22:I22" si="4" xml:space="preserve">
IF(OR(E21="",E21=0),"",E20/E21)</f>
        <v/>
      </c>
      <c r="F22" s="287" t="str">
        <f t="shared" si="4"/>
        <v/>
      </c>
      <c r="G22" s="287" t="str">
        <f t="shared" si="4"/>
        <v/>
      </c>
      <c r="H22" s="287" t="str">
        <f t="shared" si="4"/>
        <v/>
      </c>
      <c r="I22" s="287" t="str">
        <f t="shared" si="4"/>
        <v/>
      </c>
      <c r="M22" s="464"/>
    </row>
    <row r="23" spans="1:13" ht="15" hidden="1" outlineLevel="1" thickBot="1" x14ac:dyDescent="0.35">
      <c r="A23" s="217" t="s">
        <v>54</v>
      </c>
      <c r="B23" s="232">
        <f xml:space="preserve">
IF(B21="","",B20-B21)</f>
        <v>2807590</v>
      </c>
      <c r="C23" s="233">
        <f t="shared" ref="C23:D23" si="5" xml:space="preserve">
IF(C21="","",C20-C21)</f>
        <v>0</v>
      </c>
      <c r="D23" s="234">
        <f t="shared" si="5"/>
        <v>579656</v>
      </c>
      <c r="E23" s="234">
        <f t="shared" ref="E23:I23" si="6" xml:space="preserve">
IF(E21="","",E20-E21)</f>
        <v>0</v>
      </c>
      <c r="F23" s="234">
        <f t="shared" si="6"/>
        <v>88989</v>
      </c>
      <c r="G23" s="234">
        <f t="shared" si="6"/>
        <v>1067521</v>
      </c>
      <c r="H23" s="234">
        <f t="shared" si="6"/>
        <v>844183</v>
      </c>
      <c r="I23" s="234">
        <f t="shared" si="6"/>
        <v>67005</v>
      </c>
      <c r="M23" s="464"/>
    </row>
    <row r="24" spans="1:13" x14ac:dyDescent="0.3">
      <c r="A24" s="211" t="s">
        <v>157</v>
      </c>
      <c r="B24" s="258" t="s">
        <v>3</v>
      </c>
      <c r="C24" s="465" t="s">
        <v>168</v>
      </c>
      <c r="D24" s="437"/>
      <c r="E24" s="438" t="s">
        <v>169</v>
      </c>
      <c r="F24" s="439"/>
      <c r="G24" s="439"/>
      <c r="H24" s="439"/>
      <c r="I24" s="439"/>
      <c r="J24" s="439"/>
      <c r="K24" s="439"/>
      <c r="L24" s="460" t="s">
        <v>170</v>
      </c>
      <c r="M24" s="464"/>
    </row>
    <row r="25" spans="1:13" x14ac:dyDescent="0.3">
      <c r="A25" s="212" t="s">
        <v>59</v>
      </c>
      <c r="B25" s="229">
        <f xml:space="preserve">
SUM(C25:L25)</f>
        <v>28860</v>
      </c>
      <c r="C25" s="466">
        <f xml:space="preserve">
IF($A$4&lt;=12,SUMIFS('ON Data'!J:J,'ON Data'!$D:$D,$A$4,'ON Data'!$E:$E,10),SUMIFS('ON Data'!J:J,'ON Data'!$E:$E,10))</f>
        <v>110</v>
      </c>
      <c r="D25" s="440"/>
      <c r="E25" s="441">
        <f xml:space="preserve">
IF($A$4&lt;=12,SUMIFS('ON Data'!O:O,'ON Data'!$D:$D,$A$4,'ON Data'!$E:$E,10),SUMIFS('ON Data'!O:O,'ON Data'!$E:$E,10))</f>
        <v>28750</v>
      </c>
      <c r="F25" s="442"/>
      <c r="G25" s="442"/>
      <c r="H25" s="442"/>
      <c r="I25" s="442"/>
      <c r="J25" s="442"/>
      <c r="K25" s="442"/>
      <c r="L25" s="461">
        <f xml:space="preserve">
IF($A$4&lt;=12,SUMIFS('ON Data'!AW:AW,'ON Data'!$D:$D,$A$4,'ON Data'!$E:$E,10),SUMIFS('ON Data'!AW:AW,'ON Data'!$E:$E,10))</f>
        <v>0</v>
      </c>
      <c r="M25" s="464"/>
    </row>
    <row r="26" spans="1:13" x14ac:dyDescent="0.3">
      <c r="A26" s="218" t="s">
        <v>167</v>
      </c>
      <c r="B26" s="238">
        <f xml:space="preserve">
SUM(C26:L26)</f>
        <v>5437.5954198473282</v>
      </c>
      <c r="C26" s="466">
        <f xml:space="preserve">
IF($A$4&lt;=12,SUMIFS('ON Data'!J:J,'ON Data'!$D:$D,$A$4,'ON Data'!$E:$E,11),SUMIFS('ON Data'!J:J,'ON Data'!$E:$E,11))</f>
        <v>2862.5954198473282</v>
      </c>
      <c r="D26" s="440"/>
      <c r="E26" s="443">
        <f xml:space="preserve">
IF($A$4&lt;=12,SUMIFS('ON Data'!O:O,'ON Data'!$D:$D,$A$4,'ON Data'!$E:$E,11),SUMIFS('ON Data'!O:O,'ON Data'!$E:$E,11))</f>
        <v>2575</v>
      </c>
      <c r="F26" s="444"/>
      <c r="G26" s="444"/>
      <c r="H26" s="444"/>
      <c r="I26" s="444"/>
      <c r="J26" s="444"/>
      <c r="K26" s="444"/>
      <c r="L26" s="461">
        <f xml:space="preserve">
IF($A$4&lt;=12,SUMIFS('ON Data'!AW:AW,'ON Data'!$D:$D,$A$4,'ON Data'!$E:$E,11),SUMIFS('ON Data'!AW:AW,'ON Data'!$E:$E,11))</f>
        <v>0</v>
      </c>
      <c r="M26" s="464"/>
    </row>
    <row r="27" spans="1:13" x14ac:dyDescent="0.3">
      <c r="A27" s="218" t="s">
        <v>61</v>
      </c>
      <c r="B27" s="259">
        <f xml:space="preserve">
IF(B26=0,0,B25/B26)</f>
        <v>5.307493068472958</v>
      </c>
      <c r="C27" s="467">
        <f xml:space="preserve">
IF(C26=0,0,C25/C26)</f>
        <v>3.8426666666666665E-2</v>
      </c>
      <c r="D27" s="440"/>
      <c r="E27" s="445">
        <f xml:space="preserve">
IF(E26=0,0,E25/E26)</f>
        <v>11.16504854368932</v>
      </c>
      <c r="F27" s="442"/>
      <c r="G27" s="442"/>
      <c r="H27" s="442"/>
      <c r="I27" s="442"/>
      <c r="J27" s="442"/>
      <c r="K27" s="442"/>
      <c r="L27" s="462">
        <f xml:space="preserve">
IF(L26=0,0,L25/L26)</f>
        <v>0</v>
      </c>
      <c r="M27" s="464"/>
    </row>
    <row r="28" spans="1:13" ht="15" thickBot="1" x14ac:dyDescent="0.35">
      <c r="A28" s="218" t="s">
        <v>166</v>
      </c>
      <c r="B28" s="238">
        <f xml:space="preserve">
SUM(C28:L28)</f>
        <v>-23422.404580152674</v>
      </c>
      <c r="C28" s="468">
        <f xml:space="preserve">
C26-C25</f>
        <v>2752.5954198473282</v>
      </c>
      <c r="D28" s="446"/>
      <c r="E28" s="447">
        <f xml:space="preserve">
E26-E25</f>
        <v>-26175</v>
      </c>
      <c r="F28" s="448"/>
      <c r="G28" s="448"/>
      <c r="H28" s="448"/>
      <c r="I28" s="448"/>
      <c r="J28" s="448"/>
      <c r="K28" s="448"/>
      <c r="L28" s="463">
        <f xml:space="preserve">
L26-L25</f>
        <v>0</v>
      </c>
      <c r="M28" s="464"/>
    </row>
    <row r="29" spans="1:13" x14ac:dyDescent="0.3">
      <c r="A29" s="219"/>
      <c r="B29" s="219"/>
      <c r="C29" s="220"/>
      <c r="D29" s="220"/>
      <c r="E29" s="220"/>
      <c r="F29" s="220"/>
      <c r="G29" s="220"/>
      <c r="H29" s="220"/>
      <c r="I29" s="219"/>
    </row>
    <row r="30" spans="1:13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24"/>
    </row>
    <row r="31" spans="1:13" x14ac:dyDescent="0.3">
      <c r="A31" s="89" t="s">
        <v>164</v>
      </c>
      <c r="B31" s="105"/>
      <c r="C31" s="105"/>
      <c r="D31" s="105"/>
      <c r="E31" s="105"/>
      <c r="F31" s="105"/>
      <c r="G31" s="105"/>
      <c r="H31" s="105"/>
      <c r="I31" s="124"/>
    </row>
    <row r="32" spans="1:13" ht="14.4" customHeight="1" x14ac:dyDescent="0.3">
      <c r="A32" s="255" t="s">
        <v>161</v>
      </c>
      <c r="B32" s="256"/>
      <c r="C32" s="256"/>
      <c r="D32" s="256"/>
      <c r="E32" s="256"/>
      <c r="F32" s="256"/>
      <c r="G32" s="256"/>
      <c r="H32" s="256"/>
    </row>
    <row r="33" spans="1:1" x14ac:dyDescent="0.3">
      <c r="A33" s="257" t="s">
        <v>197</v>
      </c>
    </row>
    <row r="34" spans="1:1" x14ac:dyDescent="0.3">
      <c r="A34" s="257" t="s">
        <v>198</v>
      </c>
    </row>
    <row r="35" spans="1:1" x14ac:dyDescent="0.3">
      <c r="A35" s="257" t="s">
        <v>199</v>
      </c>
    </row>
    <row r="36" spans="1:1" x14ac:dyDescent="0.3">
      <c r="A36" s="257" t="s">
        <v>171</v>
      </c>
    </row>
  </sheetData>
  <mergeCells count="12">
    <mergeCell ref="B3:B4"/>
    <mergeCell ref="A1:L1"/>
    <mergeCell ref="C27:D27"/>
    <mergeCell ref="C28:D28"/>
    <mergeCell ref="E27:K27"/>
    <mergeCell ref="E28:K28"/>
    <mergeCell ref="C24:D24"/>
    <mergeCell ref="C25:D25"/>
    <mergeCell ref="C26:D26"/>
    <mergeCell ref="E24:K24"/>
    <mergeCell ref="E25:K25"/>
    <mergeCell ref="E26:K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I22">
    <cfRule type="cellIs" dxfId="6" priority="6" operator="greaterThan">
      <formula>1</formula>
    </cfRule>
  </conditionalFormatting>
  <conditionalFormatting sqref="B23:I23">
    <cfRule type="cellIs" dxfId="5" priority="5" operator="greaterThan">
      <formula>0</formula>
    </cfRule>
  </conditionalFormatting>
  <conditionalFormatting sqref="L27">
    <cfRule type="cellIs" dxfId="4" priority="4" operator="greaterThan">
      <formula>1</formula>
    </cfRule>
  </conditionalFormatting>
  <conditionalFormatting sqref="L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3363</v>
      </c>
    </row>
    <row r="2" spans="1:49" x14ac:dyDescent="0.3">
      <c r="A2" s="202" t="s">
        <v>221</v>
      </c>
    </row>
    <row r="3" spans="1:49" x14ac:dyDescent="0.3">
      <c r="A3" s="198" t="s">
        <v>133</v>
      </c>
      <c r="B3" s="223">
        <v>2016</v>
      </c>
      <c r="D3" s="199">
        <f>MAX(D5:D1048576)</f>
        <v>3</v>
      </c>
      <c r="F3" s="199">
        <f>SUMIF($E5:$E1048576,"&lt;10",F5:F1048576)</f>
        <v>2924605.6999999997</v>
      </c>
      <c r="G3" s="199">
        <f t="shared" ref="G3:AW3" si="0">SUMIF($E5:$E1048576,"&lt;10",G5:G1048576)</f>
        <v>300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602277.6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92956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1127278.75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866121.35000000009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72095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101030</v>
      </c>
      <c r="AS3" s="199">
        <f t="shared" si="0"/>
        <v>0</v>
      </c>
      <c r="AT3" s="199">
        <f t="shared" si="0"/>
        <v>0</v>
      </c>
      <c r="AU3" s="199">
        <f t="shared" si="0"/>
        <v>59635.4</v>
      </c>
      <c r="AV3" s="199">
        <f t="shared" si="0"/>
        <v>0</v>
      </c>
      <c r="AW3" s="199">
        <f t="shared" si="0"/>
        <v>2911.6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41</v>
      </c>
      <c r="D5" s="198">
        <v>1</v>
      </c>
      <c r="E5" s="198">
        <v>1</v>
      </c>
      <c r="F5" s="198">
        <v>27.4</v>
      </c>
      <c r="G5" s="198">
        <v>0</v>
      </c>
      <c r="H5" s="198">
        <v>0</v>
      </c>
      <c r="I5" s="198">
        <v>0</v>
      </c>
      <c r="J5" s="198">
        <v>0</v>
      </c>
      <c r="K5" s="198">
        <v>3.2</v>
      </c>
      <c r="L5" s="198">
        <v>0</v>
      </c>
      <c r="M5" s="198">
        <v>0</v>
      </c>
      <c r="N5" s="198">
        <v>0</v>
      </c>
      <c r="O5" s="198">
        <v>0</v>
      </c>
      <c r="P5" s="198">
        <v>1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11.75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6.65</v>
      </c>
      <c r="AK5" s="198">
        <v>0</v>
      </c>
      <c r="AL5" s="198">
        <v>0</v>
      </c>
      <c r="AM5" s="198">
        <v>0</v>
      </c>
      <c r="AN5" s="198">
        <v>2</v>
      </c>
      <c r="AO5" s="198">
        <v>0</v>
      </c>
      <c r="AP5" s="198">
        <v>0</v>
      </c>
      <c r="AQ5" s="198">
        <v>0</v>
      </c>
      <c r="AR5" s="198">
        <v>2</v>
      </c>
      <c r="AS5" s="198">
        <v>0</v>
      </c>
      <c r="AT5" s="198">
        <v>0</v>
      </c>
      <c r="AU5" s="198">
        <v>0.6</v>
      </c>
      <c r="AV5" s="198">
        <v>0</v>
      </c>
      <c r="AW5" s="198">
        <v>0.2</v>
      </c>
    </row>
    <row r="6" spans="1:49" x14ac:dyDescent="0.3">
      <c r="A6" s="198" t="s">
        <v>136</v>
      </c>
      <c r="B6" s="223">
        <v>3</v>
      </c>
      <c r="C6" s="198">
        <v>41</v>
      </c>
      <c r="D6" s="198">
        <v>1</v>
      </c>
      <c r="E6" s="198">
        <v>2</v>
      </c>
      <c r="F6" s="198">
        <v>4223</v>
      </c>
      <c r="G6" s="198">
        <v>0</v>
      </c>
      <c r="H6" s="198">
        <v>0</v>
      </c>
      <c r="I6" s="198">
        <v>0</v>
      </c>
      <c r="J6" s="198">
        <v>0</v>
      </c>
      <c r="K6" s="198">
        <v>481.6</v>
      </c>
      <c r="L6" s="198">
        <v>0</v>
      </c>
      <c r="M6" s="198">
        <v>0</v>
      </c>
      <c r="N6" s="198">
        <v>0</v>
      </c>
      <c r="O6" s="198">
        <v>0</v>
      </c>
      <c r="P6" s="198">
        <v>160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1732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1107</v>
      </c>
      <c r="AK6" s="198">
        <v>0</v>
      </c>
      <c r="AL6" s="198">
        <v>0</v>
      </c>
      <c r="AM6" s="198">
        <v>0</v>
      </c>
      <c r="AN6" s="198">
        <v>288</v>
      </c>
      <c r="AO6" s="198">
        <v>0</v>
      </c>
      <c r="AP6" s="198">
        <v>0</v>
      </c>
      <c r="AQ6" s="198">
        <v>0</v>
      </c>
      <c r="AR6" s="198">
        <v>320</v>
      </c>
      <c r="AS6" s="198">
        <v>0</v>
      </c>
      <c r="AT6" s="198">
        <v>0</v>
      </c>
      <c r="AU6" s="198">
        <v>100.8</v>
      </c>
      <c r="AV6" s="198">
        <v>0</v>
      </c>
      <c r="AW6" s="198">
        <v>33.6</v>
      </c>
    </row>
    <row r="7" spans="1:49" x14ac:dyDescent="0.3">
      <c r="A7" s="198" t="s">
        <v>137</v>
      </c>
      <c r="B7" s="223">
        <v>4</v>
      </c>
      <c r="C7" s="198">
        <v>41</v>
      </c>
      <c r="D7" s="198">
        <v>1</v>
      </c>
      <c r="E7" s="198">
        <v>3</v>
      </c>
      <c r="F7" s="198">
        <v>37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3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34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41</v>
      </c>
      <c r="D8" s="198">
        <v>1</v>
      </c>
      <c r="E8" s="198">
        <v>4</v>
      </c>
      <c r="F8" s="198">
        <v>53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45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8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41</v>
      </c>
      <c r="D9" s="198">
        <v>1</v>
      </c>
      <c r="E9" s="198">
        <v>5</v>
      </c>
      <c r="F9" s="198">
        <v>100</v>
      </c>
      <c r="G9" s="198">
        <v>100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41</v>
      </c>
      <c r="D10" s="198">
        <v>1</v>
      </c>
      <c r="E10" s="198">
        <v>6</v>
      </c>
      <c r="F10" s="198">
        <v>942464</v>
      </c>
      <c r="G10" s="198">
        <v>0</v>
      </c>
      <c r="H10" s="198">
        <v>0</v>
      </c>
      <c r="I10" s="198">
        <v>0</v>
      </c>
      <c r="J10" s="198">
        <v>0</v>
      </c>
      <c r="K10" s="198">
        <v>195992</v>
      </c>
      <c r="L10" s="198">
        <v>0</v>
      </c>
      <c r="M10" s="198">
        <v>0</v>
      </c>
      <c r="N10" s="198">
        <v>0</v>
      </c>
      <c r="O10" s="198">
        <v>0</v>
      </c>
      <c r="P10" s="198">
        <v>28379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341888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287681</v>
      </c>
      <c r="AK10" s="198">
        <v>0</v>
      </c>
      <c r="AL10" s="198">
        <v>0</v>
      </c>
      <c r="AM10" s="198">
        <v>0</v>
      </c>
      <c r="AN10" s="198">
        <v>32433</v>
      </c>
      <c r="AO10" s="198">
        <v>0</v>
      </c>
      <c r="AP10" s="198">
        <v>0</v>
      </c>
      <c r="AQ10" s="198">
        <v>0</v>
      </c>
      <c r="AR10" s="198">
        <v>32631</v>
      </c>
      <c r="AS10" s="198">
        <v>0</v>
      </c>
      <c r="AT10" s="198">
        <v>0</v>
      </c>
      <c r="AU10" s="198">
        <v>19760</v>
      </c>
      <c r="AV10" s="198">
        <v>0</v>
      </c>
      <c r="AW10" s="198">
        <v>3700</v>
      </c>
    </row>
    <row r="11" spans="1:49" x14ac:dyDescent="0.3">
      <c r="A11" s="198" t="s">
        <v>141</v>
      </c>
      <c r="B11" s="223">
        <v>8</v>
      </c>
      <c r="C11" s="198">
        <v>41</v>
      </c>
      <c r="D11" s="198">
        <v>1</v>
      </c>
      <c r="E11" s="198">
        <v>9</v>
      </c>
      <c r="F11" s="198">
        <v>8692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8692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41</v>
      </c>
      <c r="D12" s="198">
        <v>1</v>
      </c>
      <c r="E12" s="198">
        <v>10</v>
      </c>
      <c r="F12" s="198">
        <v>13050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13050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41</v>
      </c>
      <c r="D13" s="198">
        <v>1</v>
      </c>
      <c r="E13" s="198">
        <v>11</v>
      </c>
      <c r="F13" s="198">
        <v>1812.5318066157761</v>
      </c>
      <c r="G13" s="198">
        <v>0</v>
      </c>
      <c r="H13" s="198">
        <v>0</v>
      </c>
      <c r="I13" s="198">
        <v>0</v>
      </c>
      <c r="J13" s="198">
        <v>954.19847328244271</v>
      </c>
      <c r="K13" s="198">
        <v>0</v>
      </c>
      <c r="L13" s="198">
        <v>0</v>
      </c>
      <c r="M13" s="198">
        <v>0</v>
      </c>
      <c r="N13" s="198">
        <v>0</v>
      </c>
      <c r="O13" s="198">
        <v>858.33333333333337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41</v>
      </c>
      <c r="D14" s="198">
        <v>2</v>
      </c>
      <c r="E14" s="198">
        <v>1</v>
      </c>
      <c r="F14" s="198">
        <v>27.4</v>
      </c>
      <c r="G14" s="198">
        <v>0</v>
      </c>
      <c r="H14" s="198">
        <v>0</v>
      </c>
      <c r="I14" s="198">
        <v>0</v>
      </c>
      <c r="J14" s="198">
        <v>0</v>
      </c>
      <c r="K14" s="198">
        <v>3.2</v>
      </c>
      <c r="L14" s="198">
        <v>0</v>
      </c>
      <c r="M14" s="198">
        <v>0</v>
      </c>
      <c r="N14" s="198">
        <v>0</v>
      </c>
      <c r="O14" s="198">
        <v>0</v>
      </c>
      <c r="P14" s="198">
        <v>1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11.75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6.65</v>
      </c>
      <c r="AK14" s="198">
        <v>0</v>
      </c>
      <c r="AL14" s="198">
        <v>0</v>
      </c>
      <c r="AM14" s="198">
        <v>0</v>
      </c>
      <c r="AN14" s="198">
        <v>2</v>
      </c>
      <c r="AO14" s="198">
        <v>0</v>
      </c>
      <c r="AP14" s="198">
        <v>0</v>
      </c>
      <c r="AQ14" s="198">
        <v>0</v>
      </c>
      <c r="AR14" s="198">
        <v>2</v>
      </c>
      <c r="AS14" s="198">
        <v>0</v>
      </c>
      <c r="AT14" s="198">
        <v>0</v>
      </c>
      <c r="AU14" s="198">
        <v>0.6</v>
      </c>
      <c r="AV14" s="198">
        <v>0</v>
      </c>
      <c r="AW14" s="198">
        <v>0.2</v>
      </c>
    </row>
    <row r="15" spans="1:49" x14ac:dyDescent="0.3">
      <c r="A15" s="198" t="s">
        <v>145</v>
      </c>
      <c r="B15" s="223">
        <v>12</v>
      </c>
      <c r="C15" s="198">
        <v>41</v>
      </c>
      <c r="D15" s="198">
        <v>2</v>
      </c>
      <c r="E15" s="198">
        <v>2</v>
      </c>
      <c r="F15" s="198">
        <v>3801.6</v>
      </c>
      <c r="G15" s="198">
        <v>0</v>
      </c>
      <c r="H15" s="198">
        <v>0</v>
      </c>
      <c r="I15" s="198">
        <v>0</v>
      </c>
      <c r="J15" s="198">
        <v>0</v>
      </c>
      <c r="K15" s="198">
        <v>373.6</v>
      </c>
      <c r="L15" s="198">
        <v>0</v>
      </c>
      <c r="M15" s="198">
        <v>0</v>
      </c>
      <c r="N15" s="198">
        <v>0</v>
      </c>
      <c r="O15" s="198">
        <v>0</v>
      </c>
      <c r="P15" s="198">
        <v>128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1698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1019.6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312</v>
      </c>
      <c r="AS15" s="198">
        <v>0</v>
      </c>
      <c r="AT15" s="198">
        <v>0</v>
      </c>
      <c r="AU15" s="198">
        <v>100.8</v>
      </c>
      <c r="AV15" s="198">
        <v>0</v>
      </c>
      <c r="AW15" s="198">
        <v>33.6</v>
      </c>
    </row>
    <row r="16" spans="1:49" x14ac:dyDescent="0.3">
      <c r="A16" s="198" t="s">
        <v>133</v>
      </c>
      <c r="B16" s="223">
        <v>2016</v>
      </c>
      <c r="C16" s="198">
        <v>41</v>
      </c>
      <c r="D16" s="198">
        <v>2</v>
      </c>
      <c r="E16" s="198">
        <v>3</v>
      </c>
      <c r="F16" s="198">
        <v>32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32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41</v>
      </c>
      <c r="D17" s="198">
        <v>2</v>
      </c>
      <c r="E17" s="198">
        <v>4</v>
      </c>
      <c r="F17" s="198">
        <v>38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38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41</v>
      </c>
      <c r="D18" s="198">
        <v>2</v>
      </c>
      <c r="E18" s="198">
        <v>5</v>
      </c>
      <c r="F18" s="198">
        <v>100</v>
      </c>
      <c r="G18" s="198">
        <v>100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</row>
    <row r="19" spans="3:49" x14ac:dyDescent="0.3">
      <c r="C19" s="198">
        <v>41</v>
      </c>
      <c r="D19" s="198">
        <v>2</v>
      </c>
      <c r="E19" s="198">
        <v>6</v>
      </c>
      <c r="F19" s="198">
        <v>885770</v>
      </c>
      <c r="G19" s="198">
        <v>0</v>
      </c>
      <c r="H19" s="198">
        <v>0</v>
      </c>
      <c r="I19" s="198">
        <v>0</v>
      </c>
      <c r="J19" s="198">
        <v>0</v>
      </c>
      <c r="K19" s="198">
        <v>175255</v>
      </c>
      <c r="L19" s="198">
        <v>0</v>
      </c>
      <c r="M19" s="198">
        <v>0</v>
      </c>
      <c r="N19" s="198">
        <v>0</v>
      </c>
      <c r="O19" s="198">
        <v>0</v>
      </c>
      <c r="P19" s="198">
        <v>28614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336980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273574</v>
      </c>
      <c r="AK19" s="198">
        <v>0</v>
      </c>
      <c r="AL19" s="198">
        <v>0</v>
      </c>
      <c r="AM19" s="198">
        <v>0</v>
      </c>
      <c r="AN19" s="198">
        <v>19463</v>
      </c>
      <c r="AO19" s="198">
        <v>0</v>
      </c>
      <c r="AP19" s="198">
        <v>0</v>
      </c>
      <c r="AQ19" s="198">
        <v>0</v>
      </c>
      <c r="AR19" s="198">
        <v>32624</v>
      </c>
      <c r="AS19" s="198">
        <v>0</v>
      </c>
      <c r="AT19" s="198">
        <v>0</v>
      </c>
      <c r="AU19" s="198">
        <v>19760</v>
      </c>
      <c r="AV19" s="198">
        <v>0</v>
      </c>
      <c r="AW19" s="198">
        <v>-500</v>
      </c>
    </row>
    <row r="20" spans="3:49" x14ac:dyDescent="0.3">
      <c r="C20" s="198">
        <v>41</v>
      </c>
      <c r="D20" s="198">
        <v>2</v>
      </c>
      <c r="E20" s="198">
        <v>9</v>
      </c>
      <c r="F20" s="198">
        <v>15296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12296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3000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41</v>
      </c>
      <c r="D21" s="198">
        <v>2</v>
      </c>
      <c r="E21" s="198">
        <v>10</v>
      </c>
      <c r="F21" s="198">
        <v>2000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2000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41</v>
      </c>
      <c r="D22" s="198">
        <v>2</v>
      </c>
      <c r="E22" s="198">
        <v>11</v>
      </c>
      <c r="F22" s="198">
        <v>1812.5318066157761</v>
      </c>
      <c r="G22" s="198">
        <v>0</v>
      </c>
      <c r="H22" s="198">
        <v>0</v>
      </c>
      <c r="I22" s="198">
        <v>0</v>
      </c>
      <c r="J22" s="198">
        <v>954.19847328244271</v>
      </c>
      <c r="K22" s="198">
        <v>0</v>
      </c>
      <c r="L22" s="198">
        <v>0</v>
      </c>
      <c r="M22" s="198">
        <v>0</v>
      </c>
      <c r="N22" s="198">
        <v>0</v>
      </c>
      <c r="O22" s="198">
        <v>858.33333333333337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</row>
    <row r="23" spans="3:49" x14ac:dyDescent="0.3">
      <c r="C23" s="198">
        <v>41</v>
      </c>
      <c r="D23" s="198">
        <v>3</v>
      </c>
      <c r="E23" s="198">
        <v>1</v>
      </c>
      <c r="F23" s="198">
        <v>28.4</v>
      </c>
      <c r="G23" s="198">
        <v>0</v>
      </c>
      <c r="H23" s="198">
        <v>0</v>
      </c>
      <c r="I23" s="198">
        <v>0</v>
      </c>
      <c r="J23" s="198">
        <v>0</v>
      </c>
      <c r="K23" s="198">
        <v>3.2</v>
      </c>
      <c r="L23" s="198">
        <v>0</v>
      </c>
      <c r="M23" s="198">
        <v>0</v>
      </c>
      <c r="N23" s="198">
        <v>0</v>
      </c>
      <c r="O23" s="198">
        <v>0</v>
      </c>
      <c r="P23" s="198">
        <v>1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12.75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6.65</v>
      </c>
      <c r="AK23" s="198">
        <v>0</v>
      </c>
      <c r="AL23" s="198">
        <v>0</v>
      </c>
      <c r="AM23" s="198">
        <v>0</v>
      </c>
      <c r="AN23" s="198">
        <v>2</v>
      </c>
      <c r="AO23" s="198">
        <v>0</v>
      </c>
      <c r="AP23" s="198">
        <v>0</v>
      </c>
      <c r="AQ23" s="198">
        <v>0</v>
      </c>
      <c r="AR23" s="198">
        <v>2</v>
      </c>
      <c r="AS23" s="198">
        <v>0</v>
      </c>
      <c r="AT23" s="198">
        <v>0</v>
      </c>
      <c r="AU23" s="198">
        <v>0.6</v>
      </c>
      <c r="AV23" s="198">
        <v>0</v>
      </c>
      <c r="AW23" s="198">
        <v>0.2</v>
      </c>
    </row>
    <row r="24" spans="3:49" x14ac:dyDescent="0.3">
      <c r="C24" s="198">
        <v>41</v>
      </c>
      <c r="D24" s="198">
        <v>3</v>
      </c>
      <c r="E24" s="198">
        <v>2</v>
      </c>
      <c r="F24" s="198">
        <v>4404.3999999999996</v>
      </c>
      <c r="G24" s="198">
        <v>0</v>
      </c>
      <c r="H24" s="198">
        <v>0</v>
      </c>
      <c r="I24" s="198">
        <v>0</v>
      </c>
      <c r="J24" s="198">
        <v>0</v>
      </c>
      <c r="K24" s="198">
        <v>556.79999999999995</v>
      </c>
      <c r="L24" s="198">
        <v>0</v>
      </c>
      <c r="M24" s="198">
        <v>0</v>
      </c>
      <c r="N24" s="198">
        <v>0</v>
      </c>
      <c r="O24" s="198">
        <v>0</v>
      </c>
      <c r="P24" s="198">
        <v>176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1896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1183.8</v>
      </c>
      <c r="AK24" s="198">
        <v>0</v>
      </c>
      <c r="AL24" s="198">
        <v>0</v>
      </c>
      <c r="AM24" s="198">
        <v>0</v>
      </c>
      <c r="AN24" s="198">
        <v>160</v>
      </c>
      <c r="AO24" s="198">
        <v>0</v>
      </c>
      <c r="AP24" s="198">
        <v>0</v>
      </c>
      <c r="AQ24" s="198">
        <v>0</v>
      </c>
      <c r="AR24" s="198">
        <v>316</v>
      </c>
      <c r="AS24" s="198">
        <v>0</v>
      </c>
      <c r="AT24" s="198">
        <v>0</v>
      </c>
      <c r="AU24" s="198">
        <v>87</v>
      </c>
      <c r="AV24" s="198">
        <v>0</v>
      </c>
      <c r="AW24" s="198">
        <v>28.8</v>
      </c>
    </row>
    <row r="25" spans="3:49" x14ac:dyDescent="0.3">
      <c r="C25" s="198">
        <v>41</v>
      </c>
      <c r="D25" s="198">
        <v>3</v>
      </c>
      <c r="E25" s="198">
        <v>3</v>
      </c>
      <c r="F25" s="198">
        <v>37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3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34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41</v>
      </c>
      <c r="D26" s="198">
        <v>3</v>
      </c>
      <c r="E26" s="198">
        <v>4</v>
      </c>
      <c r="F26" s="198">
        <v>18.5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18.5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</row>
    <row r="27" spans="3:49" x14ac:dyDescent="0.3">
      <c r="C27" s="198">
        <v>41</v>
      </c>
      <c r="D27" s="198">
        <v>3</v>
      </c>
      <c r="E27" s="198">
        <v>5</v>
      </c>
      <c r="F27" s="198">
        <v>100</v>
      </c>
      <c r="G27" s="198">
        <v>100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41</v>
      </c>
      <c r="D28" s="198">
        <v>3</v>
      </c>
      <c r="E28" s="198">
        <v>6</v>
      </c>
      <c r="F28" s="198">
        <v>979356</v>
      </c>
      <c r="G28" s="198">
        <v>0</v>
      </c>
      <c r="H28" s="198">
        <v>0</v>
      </c>
      <c r="I28" s="198">
        <v>0</v>
      </c>
      <c r="J28" s="198">
        <v>0</v>
      </c>
      <c r="K28" s="198">
        <v>208409</v>
      </c>
      <c r="L28" s="198">
        <v>0</v>
      </c>
      <c r="M28" s="198">
        <v>0</v>
      </c>
      <c r="N28" s="198">
        <v>0</v>
      </c>
      <c r="O28" s="198">
        <v>0</v>
      </c>
      <c r="P28" s="198">
        <v>31996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388653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282928</v>
      </c>
      <c r="AK28" s="198">
        <v>0</v>
      </c>
      <c r="AL28" s="198">
        <v>0</v>
      </c>
      <c r="AM28" s="198">
        <v>0</v>
      </c>
      <c r="AN28" s="198">
        <v>15109</v>
      </c>
      <c r="AO28" s="198">
        <v>0</v>
      </c>
      <c r="AP28" s="198">
        <v>0</v>
      </c>
      <c r="AQ28" s="198">
        <v>0</v>
      </c>
      <c r="AR28" s="198">
        <v>32821</v>
      </c>
      <c r="AS28" s="198">
        <v>0</v>
      </c>
      <c r="AT28" s="198">
        <v>0</v>
      </c>
      <c r="AU28" s="198">
        <v>19825</v>
      </c>
      <c r="AV28" s="198">
        <v>0</v>
      </c>
      <c r="AW28" s="198">
        <v>-385</v>
      </c>
    </row>
    <row r="29" spans="3:49" x14ac:dyDescent="0.3">
      <c r="C29" s="198">
        <v>41</v>
      </c>
      <c r="D29" s="198">
        <v>3</v>
      </c>
      <c r="E29" s="198">
        <v>9</v>
      </c>
      <c r="F29" s="198">
        <v>80000</v>
      </c>
      <c r="G29" s="198">
        <v>0</v>
      </c>
      <c r="H29" s="198">
        <v>0</v>
      </c>
      <c r="I29" s="198">
        <v>0</v>
      </c>
      <c r="J29" s="198">
        <v>0</v>
      </c>
      <c r="K29" s="198">
        <v>21200</v>
      </c>
      <c r="L29" s="198">
        <v>0</v>
      </c>
      <c r="M29" s="198">
        <v>0</v>
      </c>
      <c r="N29" s="198">
        <v>0</v>
      </c>
      <c r="O29" s="198">
        <v>0</v>
      </c>
      <c r="P29" s="198">
        <v>3500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33300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18500</v>
      </c>
      <c r="AK29" s="198">
        <v>0</v>
      </c>
      <c r="AL29" s="198">
        <v>0</v>
      </c>
      <c r="AM29" s="198">
        <v>0</v>
      </c>
      <c r="AN29" s="198">
        <v>1500</v>
      </c>
      <c r="AO29" s="198">
        <v>0</v>
      </c>
      <c r="AP29" s="198">
        <v>0</v>
      </c>
      <c r="AQ29" s="198">
        <v>0</v>
      </c>
      <c r="AR29" s="198">
        <v>2000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41</v>
      </c>
      <c r="D30" s="198">
        <v>3</v>
      </c>
      <c r="E30" s="198">
        <v>10</v>
      </c>
      <c r="F30" s="198">
        <v>13810</v>
      </c>
      <c r="G30" s="198">
        <v>0</v>
      </c>
      <c r="H30" s="198">
        <v>0</v>
      </c>
      <c r="I30" s="198">
        <v>0</v>
      </c>
      <c r="J30" s="198">
        <v>110</v>
      </c>
      <c r="K30" s="198">
        <v>0</v>
      </c>
      <c r="L30" s="198">
        <v>0</v>
      </c>
      <c r="M30" s="198">
        <v>0</v>
      </c>
      <c r="N30" s="198">
        <v>0</v>
      </c>
      <c r="O30" s="198">
        <v>13700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</row>
    <row r="31" spans="3:49" x14ac:dyDescent="0.3">
      <c r="C31" s="198">
        <v>41</v>
      </c>
      <c r="D31" s="198">
        <v>3</v>
      </c>
      <c r="E31" s="198">
        <v>11</v>
      </c>
      <c r="F31" s="198">
        <v>1812.5318066157761</v>
      </c>
      <c r="G31" s="198">
        <v>0</v>
      </c>
      <c r="H31" s="198">
        <v>0</v>
      </c>
      <c r="I31" s="198">
        <v>0</v>
      </c>
      <c r="J31" s="198">
        <v>954.19847328244271</v>
      </c>
      <c r="K31" s="198">
        <v>0</v>
      </c>
      <c r="L31" s="198">
        <v>0</v>
      </c>
      <c r="M31" s="198">
        <v>0</v>
      </c>
      <c r="N31" s="198">
        <v>0</v>
      </c>
      <c r="O31" s="198">
        <v>858.33333333333337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3365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13561501</v>
      </c>
      <c r="C3" s="190">
        <f t="shared" ref="C3:R3" si="0">SUBTOTAL(9,C6:C1048576)</f>
        <v>3</v>
      </c>
      <c r="D3" s="190">
        <f>SUBTOTAL(9,D6:D1048576)/2</f>
        <v>15124420</v>
      </c>
      <c r="E3" s="190">
        <f t="shared" si="0"/>
        <v>3.4457127937747272</v>
      </c>
      <c r="F3" s="190">
        <f>SUBTOTAL(9,F6:F1048576)/2</f>
        <v>15772076</v>
      </c>
      <c r="G3" s="191">
        <f>IF(B3&lt;&gt;0,F3/B3,"")</f>
        <v>1.1630037117572753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193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9"/>
      <c r="B5" s="470">
        <v>2014</v>
      </c>
      <c r="C5" s="471"/>
      <c r="D5" s="471">
        <v>2015</v>
      </c>
      <c r="E5" s="471"/>
      <c r="F5" s="471">
        <v>2016</v>
      </c>
      <c r="G5" s="472" t="s">
        <v>2</v>
      </c>
      <c r="H5" s="470">
        <v>2014</v>
      </c>
      <c r="I5" s="471"/>
      <c r="J5" s="471">
        <v>2015</v>
      </c>
      <c r="K5" s="471"/>
      <c r="L5" s="471">
        <v>2016</v>
      </c>
      <c r="M5" s="472" t="s">
        <v>2</v>
      </c>
      <c r="N5" s="470">
        <v>2014</v>
      </c>
      <c r="O5" s="471"/>
      <c r="P5" s="471">
        <v>2015</v>
      </c>
      <c r="Q5" s="471"/>
      <c r="R5" s="471">
        <v>2016</v>
      </c>
      <c r="S5" s="472" t="s">
        <v>2</v>
      </c>
    </row>
    <row r="6" spans="1:19" ht="14.4" customHeight="1" thickBot="1" x14ac:dyDescent="0.35">
      <c r="A6" s="475" t="s">
        <v>3364</v>
      </c>
      <c r="B6" s="473">
        <v>13561501</v>
      </c>
      <c r="C6" s="474">
        <v>1</v>
      </c>
      <c r="D6" s="473">
        <v>15124420</v>
      </c>
      <c r="E6" s="474">
        <v>1.1152467562403305</v>
      </c>
      <c r="F6" s="473">
        <v>15772076</v>
      </c>
      <c r="G6" s="270">
        <v>1.1630037117572753</v>
      </c>
      <c r="H6" s="473"/>
      <c r="I6" s="474"/>
      <c r="J6" s="473"/>
      <c r="K6" s="474"/>
      <c r="L6" s="473"/>
      <c r="M6" s="270"/>
      <c r="N6" s="473"/>
      <c r="O6" s="474"/>
      <c r="P6" s="473"/>
      <c r="Q6" s="474"/>
      <c r="R6" s="473"/>
      <c r="S6" s="271"/>
    </row>
    <row r="7" spans="1:19" ht="14.4" customHeight="1" thickBot="1" x14ac:dyDescent="0.35"/>
    <row r="8" spans="1:19" ht="14.4" customHeight="1" x14ac:dyDescent="0.3">
      <c r="A8" s="424" t="s">
        <v>400</v>
      </c>
      <c r="B8" s="476">
        <v>13389976</v>
      </c>
      <c r="C8" s="401">
        <v>1</v>
      </c>
      <c r="D8" s="476">
        <v>14915757</v>
      </c>
      <c r="E8" s="401">
        <v>1.1139494947563759</v>
      </c>
      <c r="F8" s="476">
        <v>15528594</v>
      </c>
      <c r="G8" s="425">
        <v>1.1597178366861898</v>
      </c>
      <c r="H8" s="476"/>
      <c r="I8" s="401"/>
      <c r="J8" s="476"/>
      <c r="K8" s="401"/>
      <c r="L8" s="476"/>
      <c r="M8" s="425"/>
      <c r="N8" s="476"/>
      <c r="O8" s="401"/>
      <c r="P8" s="476"/>
      <c r="Q8" s="401"/>
      <c r="R8" s="476"/>
      <c r="S8" s="426"/>
    </row>
    <row r="9" spans="1:19" ht="14.4" customHeight="1" thickBot="1" x14ac:dyDescent="0.35">
      <c r="A9" s="478" t="s">
        <v>3366</v>
      </c>
      <c r="B9" s="477">
        <v>171525</v>
      </c>
      <c r="C9" s="413">
        <v>1</v>
      </c>
      <c r="D9" s="477">
        <v>208663</v>
      </c>
      <c r="E9" s="413">
        <v>1.2165165427780207</v>
      </c>
      <c r="F9" s="477">
        <v>243482</v>
      </c>
      <c r="G9" s="427">
        <v>1.4195131904970122</v>
      </c>
      <c r="H9" s="477"/>
      <c r="I9" s="413"/>
      <c r="J9" s="477"/>
      <c r="K9" s="413"/>
      <c r="L9" s="477"/>
      <c r="M9" s="427"/>
      <c r="N9" s="477"/>
      <c r="O9" s="413"/>
      <c r="P9" s="477"/>
      <c r="Q9" s="413"/>
      <c r="R9" s="477"/>
      <c r="S9" s="428"/>
    </row>
    <row r="10" spans="1:19" ht="14.4" customHeight="1" x14ac:dyDescent="0.3">
      <c r="A10" s="479" t="s">
        <v>3367</v>
      </c>
    </row>
    <row r="11" spans="1:19" ht="14.4" customHeight="1" x14ac:dyDescent="0.3">
      <c r="A11" s="480" t="s">
        <v>3368</v>
      </c>
    </row>
    <row r="12" spans="1:19" ht="14.4" customHeight="1" x14ac:dyDescent="0.3">
      <c r="A12" s="479" t="s">
        <v>3369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3371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221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32166</v>
      </c>
      <c r="C3" s="283">
        <f t="shared" si="0"/>
        <v>34057</v>
      </c>
      <c r="D3" s="283">
        <f t="shared" si="0"/>
        <v>35990</v>
      </c>
      <c r="E3" s="192">
        <f t="shared" si="0"/>
        <v>13561501</v>
      </c>
      <c r="F3" s="190">
        <f t="shared" si="0"/>
        <v>15124420</v>
      </c>
      <c r="G3" s="284">
        <f t="shared" si="0"/>
        <v>15772076</v>
      </c>
    </row>
    <row r="4" spans="1:7" ht="14.4" customHeight="1" x14ac:dyDescent="0.3">
      <c r="A4" s="341" t="s">
        <v>113</v>
      </c>
      <c r="B4" s="342" t="s">
        <v>190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9"/>
      <c r="B5" s="470">
        <v>2014</v>
      </c>
      <c r="C5" s="471">
        <v>2015</v>
      </c>
      <c r="D5" s="471">
        <v>2016</v>
      </c>
      <c r="E5" s="470">
        <v>2014</v>
      </c>
      <c r="F5" s="471">
        <v>2015</v>
      </c>
      <c r="G5" s="471">
        <v>2016</v>
      </c>
    </row>
    <row r="6" spans="1:7" ht="14.4" customHeight="1" thickBot="1" x14ac:dyDescent="0.35">
      <c r="A6" s="475" t="s">
        <v>3370</v>
      </c>
      <c r="B6" s="481">
        <v>32166</v>
      </c>
      <c r="C6" s="481">
        <v>34057</v>
      </c>
      <c r="D6" s="481">
        <v>35990</v>
      </c>
      <c r="E6" s="473">
        <v>13561501</v>
      </c>
      <c r="F6" s="473">
        <v>15124420</v>
      </c>
      <c r="G6" s="482">
        <v>15772076</v>
      </c>
    </row>
    <row r="7" spans="1:7" ht="14.4" customHeight="1" x14ac:dyDescent="0.3">
      <c r="A7" s="479" t="s">
        <v>3367</v>
      </c>
    </row>
    <row r="8" spans="1:7" ht="14.4" customHeight="1" x14ac:dyDescent="0.3">
      <c r="A8" s="480" t="s">
        <v>3368</v>
      </c>
    </row>
    <row r="9" spans="1:7" ht="14.4" customHeight="1" x14ac:dyDescent="0.3">
      <c r="A9" s="479" t="s">
        <v>3369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3523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221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32166</v>
      </c>
      <c r="G3" s="78">
        <f t="shared" si="0"/>
        <v>13561501</v>
      </c>
      <c r="H3" s="58"/>
      <c r="I3" s="58"/>
      <c r="J3" s="78">
        <f t="shared" si="0"/>
        <v>34057</v>
      </c>
      <c r="K3" s="78">
        <f t="shared" si="0"/>
        <v>15124420</v>
      </c>
      <c r="L3" s="58"/>
      <c r="M3" s="58"/>
      <c r="N3" s="78">
        <f t="shared" si="0"/>
        <v>35990</v>
      </c>
      <c r="O3" s="78">
        <f t="shared" si="0"/>
        <v>15772076</v>
      </c>
      <c r="P3" s="59">
        <f>IF(G3=0,0,O3/G3)</f>
        <v>1.1630037117572753</v>
      </c>
      <c r="Q3" s="79">
        <f>IF(N3=0,0,O3/N3)</f>
        <v>438.23495415393165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3"/>
      <c r="B5" s="484"/>
      <c r="C5" s="485"/>
      <c r="D5" s="486"/>
      <c r="E5" s="487"/>
      <c r="F5" s="488" t="s">
        <v>58</v>
      </c>
      <c r="G5" s="489" t="s">
        <v>14</v>
      </c>
      <c r="H5" s="490"/>
      <c r="I5" s="490"/>
      <c r="J5" s="488" t="s">
        <v>58</v>
      </c>
      <c r="K5" s="489" t="s">
        <v>14</v>
      </c>
      <c r="L5" s="490"/>
      <c r="M5" s="490"/>
      <c r="N5" s="488" t="s">
        <v>58</v>
      </c>
      <c r="O5" s="489" t="s">
        <v>14</v>
      </c>
      <c r="P5" s="491"/>
      <c r="Q5" s="492"/>
    </row>
    <row r="6" spans="1:17" ht="14.4" customHeight="1" x14ac:dyDescent="0.3">
      <c r="A6" s="400" t="s">
        <v>3372</v>
      </c>
      <c r="B6" s="401" t="s">
        <v>400</v>
      </c>
      <c r="C6" s="401" t="s">
        <v>3373</v>
      </c>
      <c r="D6" s="401" t="s">
        <v>3374</v>
      </c>
      <c r="E6" s="401" t="s">
        <v>3375</v>
      </c>
      <c r="F6" s="404">
        <v>80</v>
      </c>
      <c r="G6" s="404">
        <v>94400</v>
      </c>
      <c r="H6" s="401">
        <v>1</v>
      </c>
      <c r="I6" s="401">
        <v>1180</v>
      </c>
      <c r="J6" s="404">
        <v>66</v>
      </c>
      <c r="K6" s="404">
        <v>78144</v>
      </c>
      <c r="L6" s="401">
        <v>0.82779661016949158</v>
      </c>
      <c r="M6" s="401">
        <v>1184</v>
      </c>
      <c r="N6" s="404">
        <v>64</v>
      </c>
      <c r="O6" s="404">
        <v>75968</v>
      </c>
      <c r="P6" s="425">
        <v>0.80474576271186438</v>
      </c>
      <c r="Q6" s="405">
        <v>1187</v>
      </c>
    </row>
    <row r="7" spans="1:17" ht="14.4" customHeight="1" x14ac:dyDescent="0.3">
      <c r="A7" s="406" t="s">
        <v>3372</v>
      </c>
      <c r="B7" s="407" t="s">
        <v>400</v>
      </c>
      <c r="C7" s="407" t="s">
        <v>3373</v>
      </c>
      <c r="D7" s="407" t="s">
        <v>3376</v>
      </c>
      <c r="E7" s="407" t="s">
        <v>3377</v>
      </c>
      <c r="F7" s="410">
        <v>67</v>
      </c>
      <c r="G7" s="410">
        <v>258888</v>
      </c>
      <c r="H7" s="407">
        <v>1</v>
      </c>
      <c r="I7" s="407">
        <v>3864</v>
      </c>
      <c r="J7" s="410">
        <v>52</v>
      </c>
      <c r="K7" s="410">
        <v>201812</v>
      </c>
      <c r="L7" s="407">
        <v>0.779534006983715</v>
      </c>
      <c r="M7" s="407">
        <v>3881</v>
      </c>
      <c r="N7" s="410">
        <v>64</v>
      </c>
      <c r="O7" s="410">
        <v>250368</v>
      </c>
      <c r="P7" s="493">
        <v>0.96709001575971076</v>
      </c>
      <c r="Q7" s="411">
        <v>3912</v>
      </c>
    </row>
    <row r="8" spans="1:17" ht="14.4" customHeight="1" x14ac:dyDescent="0.3">
      <c r="A8" s="406" t="s">
        <v>3372</v>
      </c>
      <c r="B8" s="407" t="s">
        <v>400</v>
      </c>
      <c r="C8" s="407" t="s">
        <v>3373</v>
      </c>
      <c r="D8" s="407" t="s">
        <v>3378</v>
      </c>
      <c r="E8" s="407" t="s">
        <v>3379</v>
      </c>
      <c r="F8" s="410">
        <v>123</v>
      </c>
      <c r="G8" s="410">
        <v>79950</v>
      </c>
      <c r="H8" s="407">
        <v>1</v>
      </c>
      <c r="I8" s="407">
        <v>650</v>
      </c>
      <c r="J8" s="410">
        <v>101</v>
      </c>
      <c r="K8" s="410">
        <v>66054</v>
      </c>
      <c r="L8" s="407">
        <v>0.8261913696060037</v>
      </c>
      <c r="M8" s="407">
        <v>654</v>
      </c>
      <c r="N8" s="410">
        <v>117</v>
      </c>
      <c r="O8" s="410">
        <v>76869</v>
      </c>
      <c r="P8" s="493">
        <v>0.96146341463414631</v>
      </c>
      <c r="Q8" s="411">
        <v>657</v>
      </c>
    </row>
    <row r="9" spans="1:17" ht="14.4" customHeight="1" x14ac:dyDescent="0.3">
      <c r="A9" s="406" t="s">
        <v>3372</v>
      </c>
      <c r="B9" s="407" t="s">
        <v>400</v>
      </c>
      <c r="C9" s="407" t="s">
        <v>3373</v>
      </c>
      <c r="D9" s="407" t="s">
        <v>3380</v>
      </c>
      <c r="E9" s="407" t="s">
        <v>3381</v>
      </c>
      <c r="F9" s="410"/>
      <c r="G9" s="410"/>
      <c r="H9" s="407"/>
      <c r="I9" s="407"/>
      <c r="J9" s="410">
        <v>2</v>
      </c>
      <c r="K9" s="410">
        <v>636</v>
      </c>
      <c r="L9" s="407"/>
      <c r="M9" s="407">
        <v>318</v>
      </c>
      <c r="N9" s="410"/>
      <c r="O9" s="410"/>
      <c r="P9" s="493"/>
      <c r="Q9" s="411"/>
    </row>
    <row r="10" spans="1:17" ht="14.4" customHeight="1" x14ac:dyDescent="0.3">
      <c r="A10" s="406" t="s">
        <v>3372</v>
      </c>
      <c r="B10" s="407" t="s">
        <v>400</v>
      </c>
      <c r="C10" s="407" t="s">
        <v>3373</v>
      </c>
      <c r="D10" s="407" t="s">
        <v>3382</v>
      </c>
      <c r="E10" s="407" t="s">
        <v>3383</v>
      </c>
      <c r="F10" s="410">
        <v>31</v>
      </c>
      <c r="G10" s="410">
        <v>30659</v>
      </c>
      <c r="H10" s="407">
        <v>1</v>
      </c>
      <c r="I10" s="407">
        <v>989</v>
      </c>
      <c r="J10" s="410">
        <v>7</v>
      </c>
      <c r="K10" s="410">
        <v>7105</v>
      </c>
      <c r="L10" s="407">
        <v>0.23174271828826773</v>
      </c>
      <c r="M10" s="407">
        <v>1015</v>
      </c>
      <c r="N10" s="410">
        <v>32</v>
      </c>
      <c r="O10" s="410">
        <v>32896</v>
      </c>
      <c r="P10" s="493">
        <v>1.0729638931471999</v>
      </c>
      <c r="Q10" s="411">
        <v>1028</v>
      </c>
    </row>
    <row r="11" spans="1:17" ht="14.4" customHeight="1" x14ac:dyDescent="0.3">
      <c r="A11" s="406" t="s">
        <v>3372</v>
      </c>
      <c r="B11" s="407" t="s">
        <v>400</v>
      </c>
      <c r="C11" s="407" t="s">
        <v>3373</v>
      </c>
      <c r="D11" s="407" t="s">
        <v>3384</v>
      </c>
      <c r="E11" s="407" t="s">
        <v>3385</v>
      </c>
      <c r="F11" s="410">
        <v>4</v>
      </c>
      <c r="G11" s="410">
        <v>4084</v>
      </c>
      <c r="H11" s="407">
        <v>1</v>
      </c>
      <c r="I11" s="407">
        <v>1021</v>
      </c>
      <c r="J11" s="410">
        <v>3</v>
      </c>
      <c r="K11" s="410">
        <v>3129</v>
      </c>
      <c r="L11" s="407">
        <v>0.76616062683643482</v>
      </c>
      <c r="M11" s="407">
        <v>1043</v>
      </c>
      <c r="N11" s="410"/>
      <c r="O11" s="410"/>
      <c r="P11" s="493"/>
      <c r="Q11" s="411"/>
    </row>
    <row r="12" spans="1:17" ht="14.4" customHeight="1" x14ac:dyDescent="0.3">
      <c r="A12" s="406" t="s">
        <v>3372</v>
      </c>
      <c r="B12" s="407" t="s">
        <v>400</v>
      </c>
      <c r="C12" s="407" t="s">
        <v>3373</v>
      </c>
      <c r="D12" s="407" t="s">
        <v>3386</v>
      </c>
      <c r="E12" s="407" t="s">
        <v>3387</v>
      </c>
      <c r="F12" s="410">
        <v>226</v>
      </c>
      <c r="G12" s="410">
        <v>186676</v>
      </c>
      <c r="H12" s="407">
        <v>1</v>
      </c>
      <c r="I12" s="407">
        <v>826</v>
      </c>
      <c r="J12" s="410">
        <v>157</v>
      </c>
      <c r="K12" s="410">
        <v>130467</v>
      </c>
      <c r="L12" s="407">
        <v>0.69889541237223851</v>
      </c>
      <c r="M12" s="407">
        <v>831</v>
      </c>
      <c r="N12" s="410">
        <v>196</v>
      </c>
      <c r="O12" s="410">
        <v>165032</v>
      </c>
      <c r="P12" s="493">
        <v>0.88405579721013949</v>
      </c>
      <c r="Q12" s="411">
        <v>842</v>
      </c>
    </row>
    <row r="13" spans="1:17" ht="14.4" customHeight="1" x14ac:dyDescent="0.3">
      <c r="A13" s="406" t="s">
        <v>3372</v>
      </c>
      <c r="B13" s="407" t="s">
        <v>400</v>
      </c>
      <c r="C13" s="407" t="s">
        <v>3373</v>
      </c>
      <c r="D13" s="407" t="s">
        <v>3388</v>
      </c>
      <c r="E13" s="407" t="s">
        <v>3389</v>
      </c>
      <c r="F13" s="410">
        <v>1</v>
      </c>
      <c r="G13" s="410">
        <v>199</v>
      </c>
      <c r="H13" s="407">
        <v>1</v>
      </c>
      <c r="I13" s="407">
        <v>199</v>
      </c>
      <c r="J13" s="410">
        <v>4</v>
      </c>
      <c r="K13" s="410">
        <v>812</v>
      </c>
      <c r="L13" s="407">
        <v>4.0804020100502516</v>
      </c>
      <c r="M13" s="407">
        <v>203</v>
      </c>
      <c r="N13" s="410"/>
      <c r="O13" s="410"/>
      <c r="P13" s="493"/>
      <c r="Q13" s="411"/>
    </row>
    <row r="14" spans="1:17" ht="14.4" customHeight="1" x14ac:dyDescent="0.3">
      <c r="A14" s="406" t="s">
        <v>3372</v>
      </c>
      <c r="B14" s="407" t="s">
        <v>400</v>
      </c>
      <c r="C14" s="407" t="s">
        <v>3373</v>
      </c>
      <c r="D14" s="407" t="s">
        <v>3390</v>
      </c>
      <c r="E14" s="407" t="s">
        <v>3391</v>
      </c>
      <c r="F14" s="410">
        <v>48</v>
      </c>
      <c r="G14" s="410">
        <v>38832</v>
      </c>
      <c r="H14" s="407">
        <v>1</v>
      </c>
      <c r="I14" s="407">
        <v>809</v>
      </c>
      <c r="J14" s="410">
        <v>82</v>
      </c>
      <c r="K14" s="410">
        <v>66584</v>
      </c>
      <c r="L14" s="407">
        <v>1.7146683147919242</v>
      </c>
      <c r="M14" s="407">
        <v>812</v>
      </c>
      <c r="N14" s="410">
        <v>85</v>
      </c>
      <c r="O14" s="410">
        <v>69105</v>
      </c>
      <c r="P14" s="493">
        <v>1.779588998763906</v>
      </c>
      <c r="Q14" s="411">
        <v>813</v>
      </c>
    </row>
    <row r="15" spans="1:17" ht="14.4" customHeight="1" x14ac:dyDescent="0.3">
      <c r="A15" s="406" t="s">
        <v>3372</v>
      </c>
      <c r="B15" s="407" t="s">
        <v>400</v>
      </c>
      <c r="C15" s="407" t="s">
        <v>3373</v>
      </c>
      <c r="D15" s="407" t="s">
        <v>3392</v>
      </c>
      <c r="E15" s="407" t="s">
        <v>3393</v>
      </c>
      <c r="F15" s="410">
        <v>48</v>
      </c>
      <c r="G15" s="410">
        <v>38832</v>
      </c>
      <c r="H15" s="407">
        <v>1</v>
      </c>
      <c r="I15" s="407">
        <v>809</v>
      </c>
      <c r="J15" s="410">
        <v>82</v>
      </c>
      <c r="K15" s="410">
        <v>66584</v>
      </c>
      <c r="L15" s="407">
        <v>1.7146683147919242</v>
      </c>
      <c r="M15" s="407">
        <v>812</v>
      </c>
      <c r="N15" s="410">
        <v>86</v>
      </c>
      <c r="O15" s="410">
        <v>69918</v>
      </c>
      <c r="P15" s="493">
        <v>1.8005253399258343</v>
      </c>
      <c r="Q15" s="411">
        <v>813</v>
      </c>
    </row>
    <row r="16" spans="1:17" ht="14.4" customHeight="1" x14ac:dyDescent="0.3">
      <c r="A16" s="406" t="s">
        <v>3372</v>
      </c>
      <c r="B16" s="407" t="s">
        <v>400</v>
      </c>
      <c r="C16" s="407" t="s">
        <v>3373</v>
      </c>
      <c r="D16" s="407" t="s">
        <v>3394</v>
      </c>
      <c r="E16" s="407" t="s">
        <v>3395</v>
      </c>
      <c r="F16" s="410">
        <v>1333</v>
      </c>
      <c r="G16" s="410">
        <v>221278</v>
      </c>
      <c r="H16" s="407">
        <v>1</v>
      </c>
      <c r="I16" s="407">
        <v>166</v>
      </c>
      <c r="J16" s="410">
        <v>1135</v>
      </c>
      <c r="K16" s="410">
        <v>189545</v>
      </c>
      <c r="L16" s="407">
        <v>0.85659216008821482</v>
      </c>
      <c r="M16" s="407">
        <v>167</v>
      </c>
      <c r="N16" s="410">
        <v>1253</v>
      </c>
      <c r="O16" s="410">
        <v>210504</v>
      </c>
      <c r="P16" s="493">
        <v>0.9513101166857979</v>
      </c>
      <c r="Q16" s="411">
        <v>168</v>
      </c>
    </row>
    <row r="17" spans="1:17" ht="14.4" customHeight="1" x14ac:dyDescent="0.3">
      <c r="A17" s="406" t="s">
        <v>3372</v>
      </c>
      <c r="B17" s="407" t="s">
        <v>400</v>
      </c>
      <c r="C17" s="407" t="s">
        <v>3373</v>
      </c>
      <c r="D17" s="407" t="s">
        <v>3396</v>
      </c>
      <c r="E17" s="407" t="s">
        <v>3397</v>
      </c>
      <c r="F17" s="410">
        <v>918</v>
      </c>
      <c r="G17" s="410">
        <v>157896</v>
      </c>
      <c r="H17" s="407">
        <v>1</v>
      </c>
      <c r="I17" s="407">
        <v>172</v>
      </c>
      <c r="J17" s="410">
        <v>847</v>
      </c>
      <c r="K17" s="410">
        <v>146531</v>
      </c>
      <c r="L17" s="407">
        <v>0.92802224248872678</v>
      </c>
      <c r="M17" s="407">
        <v>173</v>
      </c>
      <c r="N17" s="410">
        <v>934</v>
      </c>
      <c r="O17" s="410">
        <v>162516</v>
      </c>
      <c r="P17" s="493">
        <v>1.0292597659218725</v>
      </c>
      <c r="Q17" s="411">
        <v>174</v>
      </c>
    </row>
    <row r="18" spans="1:17" ht="14.4" customHeight="1" x14ac:dyDescent="0.3">
      <c r="A18" s="406" t="s">
        <v>3372</v>
      </c>
      <c r="B18" s="407" t="s">
        <v>400</v>
      </c>
      <c r="C18" s="407" t="s">
        <v>3373</v>
      </c>
      <c r="D18" s="407" t="s">
        <v>3398</v>
      </c>
      <c r="E18" s="407" t="s">
        <v>3399</v>
      </c>
      <c r="F18" s="410">
        <v>993</v>
      </c>
      <c r="G18" s="410">
        <v>346557</v>
      </c>
      <c r="H18" s="407">
        <v>1</v>
      </c>
      <c r="I18" s="407">
        <v>349</v>
      </c>
      <c r="J18" s="410">
        <v>974</v>
      </c>
      <c r="K18" s="410">
        <v>341874</v>
      </c>
      <c r="L18" s="407">
        <v>0.98648707139085345</v>
      </c>
      <c r="M18" s="407">
        <v>351</v>
      </c>
      <c r="N18" s="410">
        <v>1148</v>
      </c>
      <c r="O18" s="410">
        <v>404096</v>
      </c>
      <c r="P18" s="493">
        <v>1.1660304076962809</v>
      </c>
      <c r="Q18" s="411">
        <v>352</v>
      </c>
    </row>
    <row r="19" spans="1:17" ht="14.4" customHeight="1" x14ac:dyDescent="0.3">
      <c r="A19" s="406" t="s">
        <v>3372</v>
      </c>
      <c r="B19" s="407" t="s">
        <v>400</v>
      </c>
      <c r="C19" s="407" t="s">
        <v>3373</v>
      </c>
      <c r="D19" s="407" t="s">
        <v>3400</v>
      </c>
      <c r="E19" s="407" t="s">
        <v>3401</v>
      </c>
      <c r="F19" s="410">
        <v>318</v>
      </c>
      <c r="G19" s="410">
        <v>59784</v>
      </c>
      <c r="H19" s="407">
        <v>1</v>
      </c>
      <c r="I19" s="407">
        <v>188</v>
      </c>
      <c r="J19" s="410">
        <v>295</v>
      </c>
      <c r="K19" s="410">
        <v>55755</v>
      </c>
      <c r="L19" s="407">
        <v>0.93260738659173026</v>
      </c>
      <c r="M19" s="407">
        <v>189</v>
      </c>
      <c r="N19" s="410">
        <v>369</v>
      </c>
      <c r="O19" s="410">
        <v>70110</v>
      </c>
      <c r="P19" s="493">
        <v>1.1727217984745082</v>
      </c>
      <c r="Q19" s="411">
        <v>190</v>
      </c>
    </row>
    <row r="20" spans="1:17" ht="14.4" customHeight="1" x14ac:dyDescent="0.3">
      <c r="A20" s="406" t="s">
        <v>3372</v>
      </c>
      <c r="B20" s="407" t="s">
        <v>400</v>
      </c>
      <c r="C20" s="407" t="s">
        <v>3373</v>
      </c>
      <c r="D20" s="407" t="s">
        <v>3402</v>
      </c>
      <c r="E20" s="407" t="s">
        <v>3403</v>
      </c>
      <c r="F20" s="410">
        <v>982</v>
      </c>
      <c r="G20" s="410">
        <v>806222</v>
      </c>
      <c r="H20" s="407">
        <v>1</v>
      </c>
      <c r="I20" s="407">
        <v>821</v>
      </c>
      <c r="J20" s="410">
        <v>954</v>
      </c>
      <c r="K20" s="410">
        <v>784188</v>
      </c>
      <c r="L20" s="407">
        <v>0.97267005861909006</v>
      </c>
      <c r="M20" s="407">
        <v>822</v>
      </c>
      <c r="N20" s="410">
        <v>933</v>
      </c>
      <c r="O20" s="410">
        <v>767859</v>
      </c>
      <c r="P20" s="493">
        <v>0.95241633197804076</v>
      </c>
      <c r="Q20" s="411">
        <v>823</v>
      </c>
    </row>
    <row r="21" spans="1:17" ht="14.4" customHeight="1" x14ac:dyDescent="0.3">
      <c r="A21" s="406" t="s">
        <v>3372</v>
      </c>
      <c r="B21" s="407" t="s">
        <v>400</v>
      </c>
      <c r="C21" s="407" t="s">
        <v>3373</v>
      </c>
      <c r="D21" s="407" t="s">
        <v>3404</v>
      </c>
      <c r="E21" s="407" t="s">
        <v>3405</v>
      </c>
      <c r="F21" s="410">
        <v>35</v>
      </c>
      <c r="G21" s="410">
        <v>48475</v>
      </c>
      <c r="H21" s="407">
        <v>1</v>
      </c>
      <c r="I21" s="407">
        <v>1385</v>
      </c>
      <c r="J21" s="410">
        <v>37</v>
      </c>
      <c r="K21" s="410">
        <v>51282</v>
      </c>
      <c r="L21" s="407">
        <v>1.0579061371841154</v>
      </c>
      <c r="M21" s="407">
        <v>1386</v>
      </c>
      <c r="N21" s="410">
        <v>21</v>
      </c>
      <c r="O21" s="410">
        <v>29127</v>
      </c>
      <c r="P21" s="493">
        <v>0.60086642599277973</v>
      </c>
      <c r="Q21" s="411">
        <v>1387</v>
      </c>
    </row>
    <row r="22" spans="1:17" ht="14.4" customHeight="1" x14ac:dyDescent="0.3">
      <c r="A22" s="406" t="s">
        <v>3372</v>
      </c>
      <c r="B22" s="407" t="s">
        <v>400</v>
      </c>
      <c r="C22" s="407" t="s">
        <v>3373</v>
      </c>
      <c r="D22" s="407" t="s">
        <v>3406</v>
      </c>
      <c r="E22" s="407" t="s">
        <v>3407</v>
      </c>
      <c r="F22" s="410">
        <v>714</v>
      </c>
      <c r="G22" s="410">
        <v>389130</v>
      </c>
      <c r="H22" s="407">
        <v>1</v>
      </c>
      <c r="I22" s="407">
        <v>545</v>
      </c>
      <c r="J22" s="410">
        <v>666</v>
      </c>
      <c r="K22" s="410">
        <v>364302</v>
      </c>
      <c r="L22" s="407">
        <v>0.93619612982807798</v>
      </c>
      <c r="M22" s="407">
        <v>547</v>
      </c>
      <c r="N22" s="410">
        <v>771</v>
      </c>
      <c r="O22" s="410">
        <v>423279</v>
      </c>
      <c r="P22" s="493">
        <v>1.087757304756765</v>
      </c>
      <c r="Q22" s="411">
        <v>549</v>
      </c>
    </row>
    <row r="23" spans="1:17" ht="14.4" customHeight="1" x14ac:dyDescent="0.3">
      <c r="A23" s="406" t="s">
        <v>3372</v>
      </c>
      <c r="B23" s="407" t="s">
        <v>400</v>
      </c>
      <c r="C23" s="407" t="s">
        <v>3373</v>
      </c>
      <c r="D23" s="407" t="s">
        <v>3408</v>
      </c>
      <c r="E23" s="407" t="s">
        <v>3409</v>
      </c>
      <c r="F23" s="410">
        <v>90</v>
      </c>
      <c r="G23" s="410">
        <v>58500</v>
      </c>
      <c r="H23" s="407">
        <v>1</v>
      </c>
      <c r="I23" s="407">
        <v>650</v>
      </c>
      <c r="J23" s="410">
        <v>85</v>
      </c>
      <c r="K23" s="410">
        <v>55420</v>
      </c>
      <c r="L23" s="407">
        <v>0.9473504273504274</v>
      </c>
      <c r="M23" s="407">
        <v>652</v>
      </c>
      <c r="N23" s="410">
        <v>98</v>
      </c>
      <c r="O23" s="410">
        <v>64092</v>
      </c>
      <c r="P23" s="493">
        <v>1.0955897435897435</v>
      </c>
      <c r="Q23" s="411">
        <v>654</v>
      </c>
    </row>
    <row r="24" spans="1:17" ht="14.4" customHeight="1" x14ac:dyDescent="0.3">
      <c r="A24" s="406" t="s">
        <v>3372</v>
      </c>
      <c r="B24" s="407" t="s">
        <v>400</v>
      </c>
      <c r="C24" s="407" t="s">
        <v>3373</v>
      </c>
      <c r="D24" s="407" t="s">
        <v>3410</v>
      </c>
      <c r="E24" s="407" t="s">
        <v>3411</v>
      </c>
      <c r="F24" s="410">
        <v>90</v>
      </c>
      <c r="G24" s="410">
        <v>58500</v>
      </c>
      <c r="H24" s="407">
        <v>1</v>
      </c>
      <c r="I24" s="407">
        <v>650</v>
      </c>
      <c r="J24" s="410">
        <v>85</v>
      </c>
      <c r="K24" s="410">
        <v>55420</v>
      </c>
      <c r="L24" s="407">
        <v>0.9473504273504274</v>
      </c>
      <c r="M24" s="407">
        <v>652</v>
      </c>
      <c r="N24" s="410">
        <v>98</v>
      </c>
      <c r="O24" s="410">
        <v>64092</v>
      </c>
      <c r="P24" s="493">
        <v>1.0955897435897435</v>
      </c>
      <c r="Q24" s="411">
        <v>654</v>
      </c>
    </row>
    <row r="25" spans="1:17" ht="14.4" customHeight="1" x14ac:dyDescent="0.3">
      <c r="A25" s="406" t="s">
        <v>3372</v>
      </c>
      <c r="B25" s="407" t="s">
        <v>400</v>
      </c>
      <c r="C25" s="407" t="s">
        <v>3373</v>
      </c>
      <c r="D25" s="407" t="s">
        <v>3412</v>
      </c>
      <c r="E25" s="407" t="s">
        <v>3413</v>
      </c>
      <c r="F25" s="410">
        <v>102</v>
      </c>
      <c r="G25" s="410">
        <v>68748</v>
      </c>
      <c r="H25" s="407">
        <v>1</v>
      </c>
      <c r="I25" s="407">
        <v>674</v>
      </c>
      <c r="J25" s="410">
        <v>85</v>
      </c>
      <c r="K25" s="410">
        <v>57460</v>
      </c>
      <c r="L25" s="407">
        <v>0.83580613254203762</v>
      </c>
      <c r="M25" s="407">
        <v>676</v>
      </c>
      <c r="N25" s="410">
        <v>107</v>
      </c>
      <c r="O25" s="410">
        <v>72546</v>
      </c>
      <c r="P25" s="493">
        <v>1.0552452434979926</v>
      </c>
      <c r="Q25" s="411">
        <v>678</v>
      </c>
    </row>
    <row r="26" spans="1:17" ht="14.4" customHeight="1" x14ac:dyDescent="0.3">
      <c r="A26" s="406" t="s">
        <v>3372</v>
      </c>
      <c r="B26" s="407" t="s">
        <v>400</v>
      </c>
      <c r="C26" s="407" t="s">
        <v>3373</v>
      </c>
      <c r="D26" s="407" t="s">
        <v>3414</v>
      </c>
      <c r="E26" s="407" t="s">
        <v>3415</v>
      </c>
      <c r="F26" s="410">
        <v>107</v>
      </c>
      <c r="G26" s="410">
        <v>54463</v>
      </c>
      <c r="H26" s="407">
        <v>1</v>
      </c>
      <c r="I26" s="407">
        <v>509</v>
      </c>
      <c r="J26" s="410">
        <v>91</v>
      </c>
      <c r="K26" s="410">
        <v>46501</v>
      </c>
      <c r="L26" s="407">
        <v>0.85380900795035164</v>
      </c>
      <c r="M26" s="407">
        <v>511</v>
      </c>
      <c r="N26" s="410">
        <v>140</v>
      </c>
      <c r="O26" s="410">
        <v>71820</v>
      </c>
      <c r="P26" s="493">
        <v>1.3186934248939648</v>
      </c>
      <c r="Q26" s="411">
        <v>513</v>
      </c>
    </row>
    <row r="27" spans="1:17" ht="14.4" customHeight="1" x14ac:dyDescent="0.3">
      <c r="A27" s="406" t="s">
        <v>3372</v>
      </c>
      <c r="B27" s="407" t="s">
        <v>400</v>
      </c>
      <c r="C27" s="407" t="s">
        <v>3373</v>
      </c>
      <c r="D27" s="407" t="s">
        <v>3416</v>
      </c>
      <c r="E27" s="407" t="s">
        <v>3417</v>
      </c>
      <c r="F27" s="410">
        <v>107</v>
      </c>
      <c r="G27" s="410">
        <v>44833</v>
      </c>
      <c r="H27" s="407">
        <v>1</v>
      </c>
      <c r="I27" s="407">
        <v>419</v>
      </c>
      <c r="J27" s="410">
        <v>91</v>
      </c>
      <c r="K27" s="410">
        <v>38311</v>
      </c>
      <c r="L27" s="407">
        <v>0.85452679945575805</v>
      </c>
      <c r="M27" s="407">
        <v>421</v>
      </c>
      <c r="N27" s="410">
        <v>140</v>
      </c>
      <c r="O27" s="410">
        <v>59220</v>
      </c>
      <c r="P27" s="493">
        <v>1.320902014141369</v>
      </c>
      <c r="Q27" s="411">
        <v>423</v>
      </c>
    </row>
    <row r="28" spans="1:17" ht="14.4" customHeight="1" x14ac:dyDescent="0.3">
      <c r="A28" s="406" t="s">
        <v>3372</v>
      </c>
      <c r="B28" s="407" t="s">
        <v>400</v>
      </c>
      <c r="C28" s="407" t="s">
        <v>3373</v>
      </c>
      <c r="D28" s="407" t="s">
        <v>3418</v>
      </c>
      <c r="E28" s="407" t="s">
        <v>3419</v>
      </c>
      <c r="F28" s="410">
        <v>1033</v>
      </c>
      <c r="G28" s="410">
        <v>355352</v>
      </c>
      <c r="H28" s="407">
        <v>1</v>
      </c>
      <c r="I28" s="407">
        <v>344</v>
      </c>
      <c r="J28" s="410">
        <v>1094</v>
      </c>
      <c r="K28" s="410">
        <v>379618</v>
      </c>
      <c r="L28" s="407">
        <v>1.0682872194331254</v>
      </c>
      <c r="M28" s="407">
        <v>347</v>
      </c>
      <c r="N28" s="410">
        <v>1202</v>
      </c>
      <c r="O28" s="410">
        <v>419498</v>
      </c>
      <c r="P28" s="493">
        <v>1.180513969247394</v>
      </c>
      <c r="Q28" s="411">
        <v>349</v>
      </c>
    </row>
    <row r="29" spans="1:17" ht="14.4" customHeight="1" x14ac:dyDescent="0.3">
      <c r="A29" s="406" t="s">
        <v>3372</v>
      </c>
      <c r="B29" s="407" t="s">
        <v>400</v>
      </c>
      <c r="C29" s="407" t="s">
        <v>3373</v>
      </c>
      <c r="D29" s="407" t="s">
        <v>3420</v>
      </c>
      <c r="E29" s="407" t="s">
        <v>3421</v>
      </c>
      <c r="F29" s="410">
        <v>189</v>
      </c>
      <c r="G29" s="410">
        <v>41013</v>
      </c>
      <c r="H29" s="407">
        <v>1</v>
      </c>
      <c r="I29" s="407">
        <v>217</v>
      </c>
      <c r="J29" s="410">
        <v>152</v>
      </c>
      <c r="K29" s="410">
        <v>33288</v>
      </c>
      <c r="L29" s="407">
        <v>0.81164508814278402</v>
      </c>
      <c r="M29" s="407">
        <v>219</v>
      </c>
      <c r="N29" s="410">
        <v>181</v>
      </c>
      <c r="O29" s="410">
        <v>40001</v>
      </c>
      <c r="P29" s="493">
        <v>0.97532489698388314</v>
      </c>
      <c r="Q29" s="411">
        <v>221</v>
      </c>
    </row>
    <row r="30" spans="1:17" ht="14.4" customHeight="1" x14ac:dyDescent="0.3">
      <c r="A30" s="406" t="s">
        <v>3372</v>
      </c>
      <c r="B30" s="407" t="s">
        <v>400</v>
      </c>
      <c r="C30" s="407" t="s">
        <v>3373</v>
      </c>
      <c r="D30" s="407" t="s">
        <v>3422</v>
      </c>
      <c r="E30" s="407" t="s">
        <v>3423</v>
      </c>
      <c r="F30" s="410">
        <v>68</v>
      </c>
      <c r="G30" s="410">
        <v>33796</v>
      </c>
      <c r="H30" s="407">
        <v>1</v>
      </c>
      <c r="I30" s="407">
        <v>497</v>
      </c>
      <c r="J30" s="410">
        <v>38</v>
      </c>
      <c r="K30" s="410">
        <v>19114</v>
      </c>
      <c r="L30" s="407">
        <v>0.56556988992780211</v>
      </c>
      <c r="M30" s="407">
        <v>503</v>
      </c>
      <c r="N30" s="410">
        <v>90</v>
      </c>
      <c r="O30" s="410">
        <v>45720</v>
      </c>
      <c r="P30" s="493">
        <v>1.3528228192685525</v>
      </c>
      <c r="Q30" s="411">
        <v>508</v>
      </c>
    </row>
    <row r="31" spans="1:17" ht="14.4" customHeight="1" x14ac:dyDescent="0.3">
      <c r="A31" s="406" t="s">
        <v>3372</v>
      </c>
      <c r="B31" s="407" t="s">
        <v>400</v>
      </c>
      <c r="C31" s="407" t="s">
        <v>3373</v>
      </c>
      <c r="D31" s="407" t="s">
        <v>3424</v>
      </c>
      <c r="E31" s="407" t="s">
        <v>3425</v>
      </c>
      <c r="F31" s="410">
        <v>70</v>
      </c>
      <c r="G31" s="410">
        <v>10150</v>
      </c>
      <c r="H31" s="407">
        <v>1</v>
      </c>
      <c r="I31" s="407">
        <v>145</v>
      </c>
      <c r="J31" s="410">
        <v>62</v>
      </c>
      <c r="K31" s="410">
        <v>9176</v>
      </c>
      <c r="L31" s="407">
        <v>0.90403940886699508</v>
      </c>
      <c r="M31" s="407">
        <v>148</v>
      </c>
      <c r="N31" s="410">
        <v>49</v>
      </c>
      <c r="O31" s="410">
        <v>7350</v>
      </c>
      <c r="P31" s="493">
        <v>0.72413793103448276</v>
      </c>
      <c r="Q31" s="411">
        <v>150</v>
      </c>
    </row>
    <row r="32" spans="1:17" ht="14.4" customHeight="1" x14ac:dyDescent="0.3">
      <c r="A32" s="406" t="s">
        <v>3372</v>
      </c>
      <c r="B32" s="407" t="s">
        <v>400</v>
      </c>
      <c r="C32" s="407" t="s">
        <v>3373</v>
      </c>
      <c r="D32" s="407" t="s">
        <v>3426</v>
      </c>
      <c r="E32" s="407" t="s">
        <v>3427</v>
      </c>
      <c r="F32" s="410">
        <v>692</v>
      </c>
      <c r="G32" s="410">
        <v>164004</v>
      </c>
      <c r="H32" s="407">
        <v>1</v>
      </c>
      <c r="I32" s="407">
        <v>237</v>
      </c>
      <c r="J32" s="410">
        <v>659</v>
      </c>
      <c r="K32" s="410">
        <v>156842</v>
      </c>
      <c r="L32" s="407">
        <v>0.95633033340650231</v>
      </c>
      <c r="M32" s="407">
        <v>238</v>
      </c>
      <c r="N32" s="410">
        <v>780</v>
      </c>
      <c r="O32" s="410">
        <v>186420</v>
      </c>
      <c r="P32" s="493">
        <v>1.1366795931806541</v>
      </c>
      <c r="Q32" s="411">
        <v>239</v>
      </c>
    </row>
    <row r="33" spans="1:17" ht="14.4" customHeight="1" x14ac:dyDescent="0.3">
      <c r="A33" s="406" t="s">
        <v>3372</v>
      </c>
      <c r="B33" s="407" t="s">
        <v>400</v>
      </c>
      <c r="C33" s="407" t="s">
        <v>3373</v>
      </c>
      <c r="D33" s="407" t="s">
        <v>3428</v>
      </c>
      <c r="E33" s="407" t="s">
        <v>3429</v>
      </c>
      <c r="F33" s="410">
        <v>764</v>
      </c>
      <c r="G33" s="410">
        <v>84040</v>
      </c>
      <c r="H33" s="407">
        <v>1</v>
      </c>
      <c r="I33" s="407">
        <v>110</v>
      </c>
      <c r="J33" s="410">
        <v>640</v>
      </c>
      <c r="K33" s="410">
        <v>71040</v>
      </c>
      <c r="L33" s="407">
        <v>0.84531175630652067</v>
      </c>
      <c r="M33" s="407">
        <v>111</v>
      </c>
      <c r="N33" s="410">
        <v>727</v>
      </c>
      <c r="O33" s="410">
        <v>80697</v>
      </c>
      <c r="P33" s="493">
        <v>0.96022132317943831</v>
      </c>
      <c r="Q33" s="411">
        <v>111</v>
      </c>
    </row>
    <row r="34" spans="1:17" ht="14.4" customHeight="1" x14ac:dyDescent="0.3">
      <c r="A34" s="406" t="s">
        <v>3372</v>
      </c>
      <c r="B34" s="407" t="s">
        <v>400</v>
      </c>
      <c r="C34" s="407" t="s">
        <v>3373</v>
      </c>
      <c r="D34" s="407" t="s">
        <v>3430</v>
      </c>
      <c r="E34" s="407" t="s">
        <v>3431</v>
      </c>
      <c r="F34" s="410">
        <v>99</v>
      </c>
      <c r="G34" s="410">
        <v>32472</v>
      </c>
      <c r="H34" s="407">
        <v>1</v>
      </c>
      <c r="I34" s="407">
        <v>328</v>
      </c>
      <c r="J34" s="410">
        <v>54</v>
      </c>
      <c r="K34" s="410">
        <v>17766</v>
      </c>
      <c r="L34" s="407">
        <v>0.54711751662971175</v>
      </c>
      <c r="M34" s="407">
        <v>329</v>
      </c>
      <c r="N34" s="410">
        <v>81</v>
      </c>
      <c r="O34" s="410">
        <v>26811</v>
      </c>
      <c r="P34" s="493">
        <v>0.82566518847006654</v>
      </c>
      <c r="Q34" s="411">
        <v>331</v>
      </c>
    </row>
    <row r="35" spans="1:17" ht="14.4" customHeight="1" x14ac:dyDescent="0.3">
      <c r="A35" s="406" t="s">
        <v>3372</v>
      </c>
      <c r="B35" s="407" t="s">
        <v>400</v>
      </c>
      <c r="C35" s="407" t="s">
        <v>3373</v>
      </c>
      <c r="D35" s="407" t="s">
        <v>3432</v>
      </c>
      <c r="E35" s="407" t="s">
        <v>3433</v>
      </c>
      <c r="F35" s="410">
        <v>168</v>
      </c>
      <c r="G35" s="410">
        <v>52080</v>
      </c>
      <c r="H35" s="407">
        <v>1</v>
      </c>
      <c r="I35" s="407">
        <v>310</v>
      </c>
      <c r="J35" s="410">
        <v>197</v>
      </c>
      <c r="K35" s="410">
        <v>61267</v>
      </c>
      <c r="L35" s="407">
        <v>1.1764016897081413</v>
      </c>
      <c r="M35" s="407">
        <v>311</v>
      </c>
      <c r="N35" s="410">
        <v>146</v>
      </c>
      <c r="O35" s="410">
        <v>45552</v>
      </c>
      <c r="P35" s="493">
        <v>0.8746543778801843</v>
      </c>
      <c r="Q35" s="411">
        <v>312</v>
      </c>
    </row>
    <row r="36" spans="1:17" ht="14.4" customHeight="1" x14ac:dyDescent="0.3">
      <c r="A36" s="406" t="s">
        <v>3372</v>
      </c>
      <c r="B36" s="407" t="s">
        <v>400</v>
      </c>
      <c r="C36" s="407" t="s">
        <v>3373</v>
      </c>
      <c r="D36" s="407" t="s">
        <v>3434</v>
      </c>
      <c r="E36" s="407" t="s">
        <v>3435</v>
      </c>
      <c r="F36" s="410">
        <v>75</v>
      </c>
      <c r="G36" s="410">
        <v>1725</v>
      </c>
      <c r="H36" s="407">
        <v>1</v>
      </c>
      <c r="I36" s="407">
        <v>23</v>
      </c>
      <c r="J36" s="410">
        <v>119</v>
      </c>
      <c r="K36" s="410">
        <v>2737</v>
      </c>
      <c r="L36" s="407">
        <v>1.5866666666666667</v>
      </c>
      <c r="M36" s="407">
        <v>23</v>
      </c>
      <c r="N36" s="410">
        <v>128</v>
      </c>
      <c r="O36" s="410">
        <v>2944</v>
      </c>
      <c r="P36" s="493">
        <v>1.7066666666666668</v>
      </c>
      <c r="Q36" s="411">
        <v>23</v>
      </c>
    </row>
    <row r="37" spans="1:17" ht="14.4" customHeight="1" x14ac:dyDescent="0.3">
      <c r="A37" s="406" t="s">
        <v>3372</v>
      </c>
      <c r="B37" s="407" t="s">
        <v>400</v>
      </c>
      <c r="C37" s="407" t="s">
        <v>3373</v>
      </c>
      <c r="D37" s="407" t="s">
        <v>3436</v>
      </c>
      <c r="E37" s="407" t="s">
        <v>3437</v>
      </c>
      <c r="F37" s="410">
        <v>2414</v>
      </c>
      <c r="G37" s="410">
        <v>38624</v>
      </c>
      <c r="H37" s="407">
        <v>1</v>
      </c>
      <c r="I37" s="407">
        <v>16</v>
      </c>
      <c r="J37" s="410">
        <v>2558</v>
      </c>
      <c r="K37" s="410">
        <v>40928</v>
      </c>
      <c r="L37" s="407">
        <v>1.0596520298260148</v>
      </c>
      <c r="M37" s="407">
        <v>16</v>
      </c>
      <c r="N37" s="410">
        <v>2759</v>
      </c>
      <c r="O37" s="410">
        <v>46903</v>
      </c>
      <c r="P37" s="493">
        <v>1.2143485915492958</v>
      </c>
      <c r="Q37" s="411">
        <v>17</v>
      </c>
    </row>
    <row r="38" spans="1:17" ht="14.4" customHeight="1" x14ac:dyDescent="0.3">
      <c r="A38" s="406" t="s">
        <v>3372</v>
      </c>
      <c r="B38" s="407" t="s">
        <v>400</v>
      </c>
      <c r="C38" s="407" t="s">
        <v>3373</v>
      </c>
      <c r="D38" s="407" t="s">
        <v>3438</v>
      </c>
      <c r="E38" s="407" t="s">
        <v>3439</v>
      </c>
      <c r="F38" s="410">
        <v>1</v>
      </c>
      <c r="G38" s="410">
        <v>1488</v>
      </c>
      <c r="H38" s="407">
        <v>1</v>
      </c>
      <c r="I38" s="407">
        <v>1488</v>
      </c>
      <c r="J38" s="410">
        <v>2</v>
      </c>
      <c r="K38" s="410">
        <v>3012</v>
      </c>
      <c r="L38" s="407">
        <v>2.024193548387097</v>
      </c>
      <c r="M38" s="407">
        <v>1506</v>
      </c>
      <c r="N38" s="410">
        <v>1</v>
      </c>
      <c r="O38" s="410">
        <v>1551</v>
      </c>
      <c r="P38" s="493">
        <v>1.0423387096774193</v>
      </c>
      <c r="Q38" s="411">
        <v>1551</v>
      </c>
    </row>
    <row r="39" spans="1:17" ht="14.4" customHeight="1" x14ac:dyDescent="0.3">
      <c r="A39" s="406" t="s">
        <v>3372</v>
      </c>
      <c r="B39" s="407" t="s">
        <v>400</v>
      </c>
      <c r="C39" s="407" t="s">
        <v>3373</v>
      </c>
      <c r="D39" s="407" t="s">
        <v>3440</v>
      </c>
      <c r="E39" s="407" t="s">
        <v>3441</v>
      </c>
      <c r="F39" s="410">
        <v>3369</v>
      </c>
      <c r="G39" s="410">
        <v>1172412</v>
      </c>
      <c r="H39" s="407">
        <v>1</v>
      </c>
      <c r="I39" s="407">
        <v>348</v>
      </c>
      <c r="J39" s="410">
        <v>3663</v>
      </c>
      <c r="K39" s="410">
        <v>1278387</v>
      </c>
      <c r="L39" s="407">
        <v>1.0903905794208861</v>
      </c>
      <c r="M39" s="407">
        <v>349</v>
      </c>
      <c r="N39" s="410">
        <v>3758</v>
      </c>
      <c r="O39" s="410">
        <v>1315300</v>
      </c>
      <c r="P39" s="493">
        <v>1.1218752452209633</v>
      </c>
      <c r="Q39" s="411">
        <v>350</v>
      </c>
    </row>
    <row r="40" spans="1:17" ht="14.4" customHeight="1" x14ac:dyDescent="0.3">
      <c r="A40" s="406" t="s">
        <v>3372</v>
      </c>
      <c r="B40" s="407" t="s">
        <v>400</v>
      </c>
      <c r="C40" s="407" t="s">
        <v>3373</v>
      </c>
      <c r="D40" s="407" t="s">
        <v>3442</v>
      </c>
      <c r="E40" s="407" t="s">
        <v>3443</v>
      </c>
      <c r="F40" s="410">
        <v>117</v>
      </c>
      <c r="G40" s="410">
        <v>145665</v>
      </c>
      <c r="H40" s="407">
        <v>1</v>
      </c>
      <c r="I40" s="407">
        <v>1245</v>
      </c>
      <c r="J40" s="410">
        <v>112</v>
      </c>
      <c r="K40" s="410">
        <v>142016</v>
      </c>
      <c r="L40" s="407">
        <v>0.97494937013009297</v>
      </c>
      <c r="M40" s="407">
        <v>1268</v>
      </c>
      <c r="N40" s="410">
        <v>112</v>
      </c>
      <c r="O40" s="410">
        <v>143696</v>
      </c>
      <c r="P40" s="493">
        <v>0.98648268286822505</v>
      </c>
      <c r="Q40" s="411">
        <v>1283</v>
      </c>
    </row>
    <row r="41" spans="1:17" ht="14.4" customHeight="1" x14ac:dyDescent="0.3">
      <c r="A41" s="406" t="s">
        <v>3372</v>
      </c>
      <c r="B41" s="407" t="s">
        <v>400</v>
      </c>
      <c r="C41" s="407" t="s">
        <v>3373</v>
      </c>
      <c r="D41" s="407" t="s">
        <v>3444</v>
      </c>
      <c r="E41" s="407" t="s">
        <v>3445</v>
      </c>
      <c r="F41" s="410">
        <v>568</v>
      </c>
      <c r="G41" s="410">
        <v>83496</v>
      </c>
      <c r="H41" s="407">
        <v>1</v>
      </c>
      <c r="I41" s="407">
        <v>147</v>
      </c>
      <c r="J41" s="410">
        <v>522</v>
      </c>
      <c r="K41" s="410">
        <v>77256</v>
      </c>
      <c r="L41" s="407">
        <v>0.92526588100028739</v>
      </c>
      <c r="M41" s="407">
        <v>148</v>
      </c>
      <c r="N41" s="410">
        <v>601</v>
      </c>
      <c r="O41" s="410">
        <v>89549</v>
      </c>
      <c r="P41" s="493">
        <v>1.0724944907540481</v>
      </c>
      <c r="Q41" s="411">
        <v>149</v>
      </c>
    </row>
    <row r="42" spans="1:17" ht="14.4" customHeight="1" x14ac:dyDescent="0.3">
      <c r="A42" s="406" t="s">
        <v>3372</v>
      </c>
      <c r="B42" s="407" t="s">
        <v>400</v>
      </c>
      <c r="C42" s="407" t="s">
        <v>3373</v>
      </c>
      <c r="D42" s="407" t="s">
        <v>3446</v>
      </c>
      <c r="E42" s="407" t="s">
        <v>3447</v>
      </c>
      <c r="F42" s="410"/>
      <c r="G42" s="410"/>
      <c r="H42" s="407"/>
      <c r="I42" s="407"/>
      <c r="J42" s="410">
        <v>12</v>
      </c>
      <c r="K42" s="410">
        <v>432</v>
      </c>
      <c r="L42" s="407"/>
      <c r="M42" s="407">
        <v>36</v>
      </c>
      <c r="N42" s="410"/>
      <c r="O42" s="410"/>
      <c r="P42" s="493"/>
      <c r="Q42" s="411"/>
    </row>
    <row r="43" spans="1:17" ht="14.4" customHeight="1" x14ac:dyDescent="0.3">
      <c r="A43" s="406" t="s">
        <v>3372</v>
      </c>
      <c r="B43" s="407" t="s">
        <v>400</v>
      </c>
      <c r="C43" s="407" t="s">
        <v>3373</v>
      </c>
      <c r="D43" s="407" t="s">
        <v>3448</v>
      </c>
      <c r="E43" s="407" t="s">
        <v>3449</v>
      </c>
      <c r="F43" s="410">
        <v>708</v>
      </c>
      <c r="G43" s="410">
        <v>207444</v>
      </c>
      <c r="H43" s="407">
        <v>1</v>
      </c>
      <c r="I43" s="407">
        <v>293</v>
      </c>
      <c r="J43" s="410">
        <v>675</v>
      </c>
      <c r="K43" s="410">
        <v>198450</v>
      </c>
      <c r="L43" s="407">
        <v>0.95664372071498815</v>
      </c>
      <c r="M43" s="407">
        <v>294</v>
      </c>
      <c r="N43" s="410">
        <v>793</v>
      </c>
      <c r="O43" s="410">
        <v>233935</v>
      </c>
      <c r="P43" s="493">
        <v>1.1277019340159271</v>
      </c>
      <c r="Q43" s="411">
        <v>295</v>
      </c>
    </row>
    <row r="44" spans="1:17" ht="14.4" customHeight="1" x14ac:dyDescent="0.3">
      <c r="A44" s="406" t="s">
        <v>3372</v>
      </c>
      <c r="B44" s="407" t="s">
        <v>400</v>
      </c>
      <c r="C44" s="407" t="s">
        <v>3373</v>
      </c>
      <c r="D44" s="407" t="s">
        <v>3450</v>
      </c>
      <c r="E44" s="407" t="s">
        <v>3451</v>
      </c>
      <c r="F44" s="410">
        <v>511</v>
      </c>
      <c r="G44" s="410">
        <v>104244</v>
      </c>
      <c r="H44" s="407">
        <v>1</v>
      </c>
      <c r="I44" s="407">
        <v>204</v>
      </c>
      <c r="J44" s="410">
        <v>460</v>
      </c>
      <c r="K44" s="410">
        <v>95220</v>
      </c>
      <c r="L44" s="407">
        <v>0.91343386669736393</v>
      </c>
      <c r="M44" s="407">
        <v>207</v>
      </c>
      <c r="N44" s="410">
        <v>540</v>
      </c>
      <c r="O44" s="410">
        <v>112860</v>
      </c>
      <c r="P44" s="493">
        <v>1.0826522389777828</v>
      </c>
      <c r="Q44" s="411">
        <v>209</v>
      </c>
    </row>
    <row r="45" spans="1:17" ht="14.4" customHeight="1" x14ac:dyDescent="0.3">
      <c r="A45" s="406" t="s">
        <v>3372</v>
      </c>
      <c r="B45" s="407" t="s">
        <v>400</v>
      </c>
      <c r="C45" s="407" t="s">
        <v>3373</v>
      </c>
      <c r="D45" s="407" t="s">
        <v>3452</v>
      </c>
      <c r="E45" s="407" t="s">
        <v>3453</v>
      </c>
      <c r="F45" s="410">
        <v>814</v>
      </c>
      <c r="G45" s="410">
        <v>30932</v>
      </c>
      <c r="H45" s="407">
        <v>1</v>
      </c>
      <c r="I45" s="407">
        <v>38</v>
      </c>
      <c r="J45" s="410">
        <v>786</v>
      </c>
      <c r="K45" s="410">
        <v>30654</v>
      </c>
      <c r="L45" s="407">
        <v>0.99101254364412261</v>
      </c>
      <c r="M45" s="407">
        <v>39</v>
      </c>
      <c r="N45" s="410">
        <v>638</v>
      </c>
      <c r="O45" s="410">
        <v>25520</v>
      </c>
      <c r="P45" s="493">
        <v>0.82503556187766713</v>
      </c>
      <c r="Q45" s="411">
        <v>40</v>
      </c>
    </row>
    <row r="46" spans="1:17" ht="14.4" customHeight="1" x14ac:dyDescent="0.3">
      <c r="A46" s="406" t="s">
        <v>3372</v>
      </c>
      <c r="B46" s="407" t="s">
        <v>400</v>
      </c>
      <c r="C46" s="407" t="s">
        <v>3373</v>
      </c>
      <c r="D46" s="407" t="s">
        <v>3454</v>
      </c>
      <c r="E46" s="407" t="s">
        <v>3455</v>
      </c>
      <c r="F46" s="410">
        <v>97</v>
      </c>
      <c r="G46" s="410">
        <v>484321</v>
      </c>
      <c r="H46" s="407">
        <v>1</v>
      </c>
      <c r="I46" s="407">
        <v>4993</v>
      </c>
      <c r="J46" s="410">
        <v>97</v>
      </c>
      <c r="K46" s="410">
        <v>485291</v>
      </c>
      <c r="L46" s="407">
        <v>1.0020028039254958</v>
      </c>
      <c r="M46" s="407">
        <v>5003</v>
      </c>
      <c r="N46" s="410">
        <v>120</v>
      </c>
      <c r="O46" s="410">
        <v>602640</v>
      </c>
      <c r="P46" s="493">
        <v>1.244298719237861</v>
      </c>
      <c r="Q46" s="411">
        <v>5022</v>
      </c>
    </row>
    <row r="47" spans="1:17" ht="14.4" customHeight="1" x14ac:dyDescent="0.3">
      <c r="A47" s="406" t="s">
        <v>3372</v>
      </c>
      <c r="B47" s="407" t="s">
        <v>400</v>
      </c>
      <c r="C47" s="407" t="s">
        <v>3373</v>
      </c>
      <c r="D47" s="407" t="s">
        <v>3456</v>
      </c>
      <c r="E47" s="407" t="s">
        <v>3457</v>
      </c>
      <c r="F47" s="410">
        <v>953</v>
      </c>
      <c r="G47" s="410">
        <v>161057</v>
      </c>
      <c r="H47" s="407">
        <v>1</v>
      </c>
      <c r="I47" s="407">
        <v>169</v>
      </c>
      <c r="J47" s="410">
        <v>848</v>
      </c>
      <c r="K47" s="410">
        <v>144160</v>
      </c>
      <c r="L47" s="407">
        <v>0.89508683261205657</v>
      </c>
      <c r="M47" s="407">
        <v>170</v>
      </c>
      <c r="N47" s="410">
        <v>890</v>
      </c>
      <c r="O47" s="410">
        <v>152190</v>
      </c>
      <c r="P47" s="493">
        <v>0.94494495737533912</v>
      </c>
      <c r="Q47" s="411">
        <v>171</v>
      </c>
    </row>
    <row r="48" spans="1:17" ht="14.4" customHeight="1" x14ac:dyDescent="0.3">
      <c r="A48" s="406" t="s">
        <v>3372</v>
      </c>
      <c r="B48" s="407" t="s">
        <v>400</v>
      </c>
      <c r="C48" s="407" t="s">
        <v>3373</v>
      </c>
      <c r="D48" s="407" t="s">
        <v>3458</v>
      </c>
      <c r="E48" s="407" t="s">
        <v>3459</v>
      </c>
      <c r="F48" s="410">
        <v>116</v>
      </c>
      <c r="G48" s="410">
        <v>37584</v>
      </c>
      <c r="H48" s="407">
        <v>1</v>
      </c>
      <c r="I48" s="407">
        <v>324</v>
      </c>
      <c r="J48" s="410">
        <v>83</v>
      </c>
      <c r="K48" s="410">
        <v>27058</v>
      </c>
      <c r="L48" s="407">
        <v>0.71993401447424432</v>
      </c>
      <c r="M48" s="407">
        <v>326</v>
      </c>
      <c r="N48" s="410">
        <v>88</v>
      </c>
      <c r="O48" s="410">
        <v>28776</v>
      </c>
      <c r="P48" s="493">
        <v>0.76564495530012766</v>
      </c>
      <c r="Q48" s="411">
        <v>327</v>
      </c>
    </row>
    <row r="49" spans="1:17" ht="14.4" customHeight="1" x14ac:dyDescent="0.3">
      <c r="A49" s="406" t="s">
        <v>3372</v>
      </c>
      <c r="B49" s="407" t="s">
        <v>400</v>
      </c>
      <c r="C49" s="407" t="s">
        <v>3373</v>
      </c>
      <c r="D49" s="407" t="s">
        <v>3460</v>
      </c>
      <c r="E49" s="407" t="s">
        <v>3461</v>
      </c>
      <c r="F49" s="410">
        <v>363</v>
      </c>
      <c r="G49" s="410">
        <v>249018</v>
      </c>
      <c r="H49" s="407">
        <v>1</v>
      </c>
      <c r="I49" s="407">
        <v>686</v>
      </c>
      <c r="J49" s="410">
        <v>350</v>
      </c>
      <c r="K49" s="410">
        <v>240800</v>
      </c>
      <c r="L49" s="407">
        <v>0.96699836959577223</v>
      </c>
      <c r="M49" s="407">
        <v>688</v>
      </c>
      <c r="N49" s="410">
        <v>343</v>
      </c>
      <c r="O49" s="410">
        <v>236670</v>
      </c>
      <c r="P49" s="493">
        <v>0.95041322314049592</v>
      </c>
      <c r="Q49" s="411">
        <v>690</v>
      </c>
    </row>
    <row r="50" spans="1:17" ht="14.4" customHeight="1" x14ac:dyDescent="0.3">
      <c r="A50" s="406" t="s">
        <v>3372</v>
      </c>
      <c r="B50" s="407" t="s">
        <v>400</v>
      </c>
      <c r="C50" s="407" t="s">
        <v>3373</v>
      </c>
      <c r="D50" s="407" t="s">
        <v>3462</v>
      </c>
      <c r="E50" s="407" t="s">
        <v>3463</v>
      </c>
      <c r="F50" s="410">
        <v>975</v>
      </c>
      <c r="G50" s="410">
        <v>338325</v>
      </c>
      <c r="H50" s="407">
        <v>1</v>
      </c>
      <c r="I50" s="407">
        <v>347</v>
      </c>
      <c r="J50" s="410">
        <v>898</v>
      </c>
      <c r="K50" s="410">
        <v>312504</v>
      </c>
      <c r="L50" s="407">
        <v>0.92367989359343827</v>
      </c>
      <c r="M50" s="407">
        <v>348</v>
      </c>
      <c r="N50" s="410">
        <v>952</v>
      </c>
      <c r="O50" s="410">
        <v>333200</v>
      </c>
      <c r="P50" s="493">
        <v>0.98485184364146905</v>
      </c>
      <c r="Q50" s="411">
        <v>350</v>
      </c>
    </row>
    <row r="51" spans="1:17" ht="14.4" customHeight="1" x14ac:dyDescent="0.3">
      <c r="A51" s="406" t="s">
        <v>3372</v>
      </c>
      <c r="B51" s="407" t="s">
        <v>400</v>
      </c>
      <c r="C51" s="407" t="s">
        <v>3373</v>
      </c>
      <c r="D51" s="407" t="s">
        <v>3464</v>
      </c>
      <c r="E51" s="407" t="s">
        <v>3465</v>
      </c>
      <c r="F51" s="410">
        <v>887</v>
      </c>
      <c r="G51" s="410">
        <v>152564</v>
      </c>
      <c r="H51" s="407">
        <v>1</v>
      </c>
      <c r="I51" s="407">
        <v>172</v>
      </c>
      <c r="J51" s="410">
        <v>755</v>
      </c>
      <c r="K51" s="410">
        <v>130615</v>
      </c>
      <c r="L51" s="407">
        <v>0.85613250832437537</v>
      </c>
      <c r="M51" s="407">
        <v>173</v>
      </c>
      <c r="N51" s="410">
        <v>793</v>
      </c>
      <c r="O51" s="410">
        <v>137982</v>
      </c>
      <c r="P51" s="493">
        <v>0.90442043994651422</v>
      </c>
      <c r="Q51" s="411">
        <v>174</v>
      </c>
    </row>
    <row r="52" spans="1:17" ht="14.4" customHeight="1" x14ac:dyDescent="0.3">
      <c r="A52" s="406" t="s">
        <v>3372</v>
      </c>
      <c r="B52" s="407" t="s">
        <v>400</v>
      </c>
      <c r="C52" s="407" t="s">
        <v>3373</v>
      </c>
      <c r="D52" s="407" t="s">
        <v>3466</v>
      </c>
      <c r="E52" s="407" t="s">
        <v>3467</v>
      </c>
      <c r="F52" s="410">
        <v>204</v>
      </c>
      <c r="G52" s="410">
        <v>81396</v>
      </c>
      <c r="H52" s="407">
        <v>1</v>
      </c>
      <c r="I52" s="407">
        <v>399</v>
      </c>
      <c r="J52" s="410">
        <v>240</v>
      </c>
      <c r="K52" s="410">
        <v>96000</v>
      </c>
      <c r="L52" s="407">
        <v>1.1794191360754829</v>
      </c>
      <c r="M52" s="407">
        <v>400</v>
      </c>
      <c r="N52" s="410">
        <v>316</v>
      </c>
      <c r="O52" s="410">
        <v>126716</v>
      </c>
      <c r="P52" s="493">
        <v>1.5567841171556343</v>
      </c>
      <c r="Q52" s="411">
        <v>401</v>
      </c>
    </row>
    <row r="53" spans="1:17" ht="14.4" customHeight="1" x14ac:dyDescent="0.3">
      <c r="A53" s="406" t="s">
        <v>3372</v>
      </c>
      <c r="B53" s="407" t="s">
        <v>400</v>
      </c>
      <c r="C53" s="407" t="s">
        <v>3373</v>
      </c>
      <c r="D53" s="407" t="s">
        <v>3468</v>
      </c>
      <c r="E53" s="407" t="s">
        <v>3469</v>
      </c>
      <c r="F53" s="410">
        <v>90</v>
      </c>
      <c r="G53" s="410">
        <v>58500</v>
      </c>
      <c r="H53" s="407">
        <v>1</v>
      </c>
      <c r="I53" s="407">
        <v>650</v>
      </c>
      <c r="J53" s="410">
        <v>85</v>
      </c>
      <c r="K53" s="410">
        <v>55420</v>
      </c>
      <c r="L53" s="407">
        <v>0.9473504273504274</v>
      </c>
      <c r="M53" s="407">
        <v>652</v>
      </c>
      <c r="N53" s="410">
        <v>98</v>
      </c>
      <c r="O53" s="410">
        <v>64092</v>
      </c>
      <c r="P53" s="493">
        <v>1.0955897435897435</v>
      </c>
      <c r="Q53" s="411">
        <v>654</v>
      </c>
    </row>
    <row r="54" spans="1:17" ht="14.4" customHeight="1" x14ac:dyDescent="0.3">
      <c r="A54" s="406" t="s">
        <v>3372</v>
      </c>
      <c r="B54" s="407" t="s">
        <v>400</v>
      </c>
      <c r="C54" s="407" t="s">
        <v>3373</v>
      </c>
      <c r="D54" s="407" t="s">
        <v>3470</v>
      </c>
      <c r="E54" s="407" t="s">
        <v>3471</v>
      </c>
      <c r="F54" s="410">
        <v>90</v>
      </c>
      <c r="G54" s="410">
        <v>58500</v>
      </c>
      <c r="H54" s="407">
        <v>1</v>
      </c>
      <c r="I54" s="407">
        <v>650</v>
      </c>
      <c r="J54" s="410">
        <v>85</v>
      </c>
      <c r="K54" s="410">
        <v>55420</v>
      </c>
      <c r="L54" s="407">
        <v>0.9473504273504274</v>
      </c>
      <c r="M54" s="407">
        <v>652</v>
      </c>
      <c r="N54" s="410">
        <v>98</v>
      </c>
      <c r="O54" s="410">
        <v>64092</v>
      </c>
      <c r="P54" s="493">
        <v>1.0955897435897435</v>
      </c>
      <c r="Q54" s="411">
        <v>654</v>
      </c>
    </row>
    <row r="55" spans="1:17" ht="14.4" customHeight="1" x14ac:dyDescent="0.3">
      <c r="A55" s="406" t="s">
        <v>3372</v>
      </c>
      <c r="B55" s="407" t="s">
        <v>400</v>
      </c>
      <c r="C55" s="407" t="s">
        <v>3373</v>
      </c>
      <c r="D55" s="407" t="s">
        <v>3472</v>
      </c>
      <c r="E55" s="407" t="s">
        <v>3473</v>
      </c>
      <c r="F55" s="410">
        <v>1084</v>
      </c>
      <c r="G55" s="410">
        <v>459616</v>
      </c>
      <c r="H55" s="407">
        <v>1</v>
      </c>
      <c r="I55" s="407">
        <v>424</v>
      </c>
      <c r="J55" s="410">
        <v>2492</v>
      </c>
      <c r="K55" s="410">
        <v>1076544</v>
      </c>
      <c r="L55" s="407">
        <v>2.3422683283436609</v>
      </c>
      <c r="M55" s="407">
        <v>432</v>
      </c>
      <c r="N55" s="410">
        <v>1955</v>
      </c>
      <c r="O55" s="410">
        <v>850425</v>
      </c>
      <c r="P55" s="493">
        <v>1.8502945937478243</v>
      </c>
      <c r="Q55" s="411">
        <v>435</v>
      </c>
    </row>
    <row r="56" spans="1:17" ht="14.4" customHeight="1" x14ac:dyDescent="0.3">
      <c r="A56" s="406" t="s">
        <v>3372</v>
      </c>
      <c r="B56" s="407" t="s">
        <v>400</v>
      </c>
      <c r="C56" s="407" t="s">
        <v>3373</v>
      </c>
      <c r="D56" s="407" t="s">
        <v>3474</v>
      </c>
      <c r="E56" s="407" t="s">
        <v>3475</v>
      </c>
      <c r="F56" s="410">
        <v>25</v>
      </c>
      <c r="G56" s="410">
        <v>17250</v>
      </c>
      <c r="H56" s="407">
        <v>1</v>
      </c>
      <c r="I56" s="407">
        <v>690</v>
      </c>
      <c r="J56" s="410">
        <v>31</v>
      </c>
      <c r="K56" s="410">
        <v>21452</v>
      </c>
      <c r="L56" s="407">
        <v>1.2435942028985507</v>
      </c>
      <c r="M56" s="407">
        <v>692</v>
      </c>
      <c r="N56" s="410">
        <v>49</v>
      </c>
      <c r="O56" s="410">
        <v>34006</v>
      </c>
      <c r="P56" s="493">
        <v>1.9713623188405798</v>
      </c>
      <c r="Q56" s="411">
        <v>694</v>
      </c>
    </row>
    <row r="57" spans="1:17" ht="14.4" customHeight="1" x14ac:dyDescent="0.3">
      <c r="A57" s="406" t="s">
        <v>3372</v>
      </c>
      <c r="B57" s="407" t="s">
        <v>400</v>
      </c>
      <c r="C57" s="407" t="s">
        <v>3373</v>
      </c>
      <c r="D57" s="407" t="s">
        <v>3476</v>
      </c>
      <c r="E57" s="407" t="s">
        <v>3477</v>
      </c>
      <c r="F57" s="410">
        <v>102</v>
      </c>
      <c r="G57" s="410">
        <v>68748</v>
      </c>
      <c r="H57" s="407">
        <v>1</v>
      </c>
      <c r="I57" s="407">
        <v>674</v>
      </c>
      <c r="J57" s="410">
        <v>85</v>
      </c>
      <c r="K57" s="410">
        <v>57460</v>
      </c>
      <c r="L57" s="407">
        <v>0.83580613254203762</v>
      </c>
      <c r="M57" s="407">
        <v>676</v>
      </c>
      <c r="N57" s="410">
        <v>107</v>
      </c>
      <c r="O57" s="410">
        <v>72546</v>
      </c>
      <c r="P57" s="493">
        <v>1.0552452434979926</v>
      </c>
      <c r="Q57" s="411">
        <v>678</v>
      </c>
    </row>
    <row r="58" spans="1:17" ht="14.4" customHeight="1" x14ac:dyDescent="0.3">
      <c r="A58" s="406" t="s">
        <v>3372</v>
      </c>
      <c r="B58" s="407" t="s">
        <v>400</v>
      </c>
      <c r="C58" s="407" t="s">
        <v>3373</v>
      </c>
      <c r="D58" s="407" t="s">
        <v>3478</v>
      </c>
      <c r="E58" s="407" t="s">
        <v>3479</v>
      </c>
      <c r="F58" s="410">
        <v>455</v>
      </c>
      <c r="G58" s="410">
        <v>215215</v>
      </c>
      <c r="H58" s="407">
        <v>1</v>
      </c>
      <c r="I58" s="407">
        <v>473</v>
      </c>
      <c r="J58" s="410">
        <v>465</v>
      </c>
      <c r="K58" s="410">
        <v>220875</v>
      </c>
      <c r="L58" s="407">
        <v>1.0262992821132355</v>
      </c>
      <c r="M58" s="407">
        <v>475</v>
      </c>
      <c r="N58" s="410">
        <v>465</v>
      </c>
      <c r="O58" s="410">
        <v>221805</v>
      </c>
      <c r="P58" s="493">
        <v>1.0306205422484491</v>
      </c>
      <c r="Q58" s="411">
        <v>477</v>
      </c>
    </row>
    <row r="59" spans="1:17" ht="14.4" customHeight="1" x14ac:dyDescent="0.3">
      <c r="A59" s="406" t="s">
        <v>3372</v>
      </c>
      <c r="B59" s="407" t="s">
        <v>400</v>
      </c>
      <c r="C59" s="407" t="s">
        <v>3373</v>
      </c>
      <c r="D59" s="407" t="s">
        <v>3480</v>
      </c>
      <c r="E59" s="407" t="s">
        <v>3481</v>
      </c>
      <c r="F59" s="410">
        <v>107</v>
      </c>
      <c r="G59" s="410">
        <v>30709</v>
      </c>
      <c r="H59" s="407">
        <v>1</v>
      </c>
      <c r="I59" s="407">
        <v>287</v>
      </c>
      <c r="J59" s="410">
        <v>91</v>
      </c>
      <c r="K59" s="410">
        <v>26299</v>
      </c>
      <c r="L59" s="407">
        <v>0.85639389104171415</v>
      </c>
      <c r="M59" s="407">
        <v>289</v>
      </c>
      <c r="N59" s="410">
        <v>140</v>
      </c>
      <c r="O59" s="410">
        <v>40740</v>
      </c>
      <c r="P59" s="493">
        <v>1.3266469113289263</v>
      </c>
      <c r="Q59" s="411">
        <v>291</v>
      </c>
    </row>
    <row r="60" spans="1:17" ht="14.4" customHeight="1" x14ac:dyDescent="0.3">
      <c r="A60" s="406" t="s">
        <v>3372</v>
      </c>
      <c r="B60" s="407" t="s">
        <v>400</v>
      </c>
      <c r="C60" s="407" t="s">
        <v>3373</v>
      </c>
      <c r="D60" s="407" t="s">
        <v>3482</v>
      </c>
      <c r="E60" s="407" t="s">
        <v>3483</v>
      </c>
      <c r="F60" s="410">
        <v>48</v>
      </c>
      <c r="G60" s="410">
        <v>38832</v>
      </c>
      <c r="H60" s="407">
        <v>1</v>
      </c>
      <c r="I60" s="407">
        <v>809</v>
      </c>
      <c r="J60" s="410">
        <v>82</v>
      </c>
      <c r="K60" s="410">
        <v>66584</v>
      </c>
      <c r="L60" s="407">
        <v>1.7146683147919242</v>
      </c>
      <c r="M60" s="407">
        <v>812</v>
      </c>
      <c r="N60" s="410">
        <v>85</v>
      </c>
      <c r="O60" s="410">
        <v>69105</v>
      </c>
      <c r="P60" s="493">
        <v>1.779588998763906</v>
      </c>
      <c r="Q60" s="411">
        <v>813</v>
      </c>
    </row>
    <row r="61" spans="1:17" ht="14.4" customHeight="1" x14ac:dyDescent="0.3">
      <c r="A61" s="406" t="s">
        <v>3372</v>
      </c>
      <c r="B61" s="407" t="s">
        <v>400</v>
      </c>
      <c r="C61" s="407" t="s">
        <v>3373</v>
      </c>
      <c r="D61" s="407" t="s">
        <v>3484</v>
      </c>
      <c r="E61" s="407" t="s">
        <v>3485</v>
      </c>
      <c r="F61" s="410">
        <v>1117</v>
      </c>
      <c r="G61" s="410">
        <v>1119234</v>
      </c>
      <c r="H61" s="407">
        <v>1</v>
      </c>
      <c r="I61" s="407">
        <v>1002</v>
      </c>
      <c r="J61" s="410">
        <v>2493</v>
      </c>
      <c r="K61" s="410">
        <v>2512944</v>
      </c>
      <c r="L61" s="407">
        <v>2.2452355807632722</v>
      </c>
      <c r="M61" s="407">
        <v>1008</v>
      </c>
      <c r="N61" s="410">
        <v>2135</v>
      </c>
      <c r="O61" s="410">
        <v>2158485</v>
      </c>
      <c r="P61" s="493">
        <v>1.9285377320560311</v>
      </c>
      <c r="Q61" s="411">
        <v>1011</v>
      </c>
    </row>
    <row r="62" spans="1:17" ht="14.4" customHeight="1" x14ac:dyDescent="0.3">
      <c r="A62" s="406" t="s">
        <v>3372</v>
      </c>
      <c r="B62" s="407" t="s">
        <v>400</v>
      </c>
      <c r="C62" s="407" t="s">
        <v>3373</v>
      </c>
      <c r="D62" s="407" t="s">
        <v>3486</v>
      </c>
      <c r="E62" s="407" t="s">
        <v>3487</v>
      </c>
      <c r="F62" s="410">
        <v>917</v>
      </c>
      <c r="G62" s="410">
        <v>152222</v>
      </c>
      <c r="H62" s="407">
        <v>1</v>
      </c>
      <c r="I62" s="407">
        <v>166</v>
      </c>
      <c r="J62" s="410">
        <v>846</v>
      </c>
      <c r="K62" s="410">
        <v>141282</v>
      </c>
      <c r="L62" s="407">
        <v>0.92813128194347727</v>
      </c>
      <c r="M62" s="407">
        <v>167</v>
      </c>
      <c r="N62" s="410">
        <v>938</v>
      </c>
      <c r="O62" s="410">
        <v>157584</v>
      </c>
      <c r="P62" s="493">
        <v>1.0352248689414145</v>
      </c>
      <c r="Q62" s="411">
        <v>168</v>
      </c>
    </row>
    <row r="63" spans="1:17" ht="14.4" customHeight="1" x14ac:dyDescent="0.3">
      <c r="A63" s="406" t="s">
        <v>3372</v>
      </c>
      <c r="B63" s="407" t="s">
        <v>400</v>
      </c>
      <c r="C63" s="407" t="s">
        <v>3373</v>
      </c>
      <c r="D63" s="407" t="s">
        <v>3488</v>
      </c>
      <c r="E63" s="407" t="s">
        <v>3489</v>
      </c>
      <c r="F63" s="410">
        <v>116</v>
      </c>
      <c r="G63" s="410">
        <v>98832</v>
      </c>
      <c r="H63" s="407">
        <v>1</v>
      </c>
      <c r="I63" s="407">
        <v>852</v>
      </c>
      <c r="J63" s="410">
        <v>126</v>
      </c>
      <c r="K63" s="410">
        <v>107478</v>
      </c>
      <c r="L63" s="407">
        <v>1.0874817872753764</v>
      </c>
      <c r="M63" s="407">
        <v>853</v>
      </c>
      <c r="N63" s="410">
        <v>83</v>
      </c>
      <c r="O63" s="410">
        <v>70882</v>
      </c>
      <c r="P63" s="493">
        <v>0.71719685931682042</v>
      </c>
      <c r="Q63" s="411">
        <v>854</v>
      </c>
    </row>
    <row r="64" spans="1:17" ht="14.4" customHeight="1" x14ac:dyDescent="0.3">
      <c r="A64" s="406" t="s">
        <v>3372</v>
      </c>
      <c r="B64" s="407" t="s">
        <v>400</v>
      </c>
      <c r="C64" s="407" t="s">
        <v>3373</v>
      </c>
      <c r="D64" s="407" t="s">
        <v>3490</v>
      </c>
      <c r="E64" s="407" t="s">
        <v>3491</v>
      </c>
      <c r="F64" s="410">
        <v>51</v>
      </c>
      <c r="G64" s="410">
        <v>29172</v>
      </c>
      <c r="H64" s="407">
        <v>1</v>
      </c>
      <c r="I64" s="407">
        <v>572</v>
      </c>
      <c r="J64" s="410">
        <v>60</v>
      </c>
      <c r="K64" s="410">
        <v>34380</v>
      </c>
      <c r="L64" s="407">
        <v>1.1785273549979431</v>
      </c>
      <c r="M64" s="407">
        <v>573</v>
      </c>
      <c r="N64" s="410">
        <v>79</v>
      </c>
      <c r="O64" s="410">
        <v>45346</v>
      </c>
      <c r="P64" s="493">
        <v>1.5544357603181134</v>
      </c>
      <c r="Q64" s="411">
        <v>574</v>
      </c>
    </row>
    <row r="65" spans="1:17" ht="14.4" customHeight="1" x14ac:dyDescent="0.3">
      <c r="A65" s="406" t="s">
        <v>3372</v>
      </c>
      <c r="B65" s="407" t="s">
        <v>400</v>
      </c>
      <c r="C65" s="407" t="s">
        <v>3373</v>
      </c>
      <c r="D65" s="407" t="s">
        <v>3492</v>
      </c>
      <c r="E65" s="407" t="s">
        <v>3493</v>
      </c>
      <c r="F65" s="410">
        <v>204</v>
      </c>
      <c r="G65" s="410">
        <v>455532</v>
      </c>
      <c r="H65" s="407">
        <v>1</v>
      </c>
      <c r="I65" s="407">
        <v>2233</v>
      </c>
      <c r="J65" s="410">
        <v>162</v>
      </c>
      <c r="K65" s="410">
        <v>366768</v>
      </c>
      <c r="L65" s="407">
        <v>0.80514211954374226</v>
      </c>
      <c r="M65" s="407">
        <v>2264</v>
      </c>
      <c r="N65" s="410">
        <v>132</v>
      </c>
      <c r="O65" s="410">
        <v>302808</v>
      </c>
      <c r="P65" s="493">
        <v>0.66473485946102584</v>
      </c>
      <c r="Q65" s="411">
        <v>2294</v>
      </c>
    </row>
    <row r="66" spans="1:17" ht="14.4" customHeight="1" x14ac:dyDescent="0.3">
      <c r="A66" s="406" t="s">
        <v>3372</v>
      </c>
      <c r="B66" s="407" t="s">
        <v>400</v>
      </c>
      <c r="C66" s="407" t="s">
        <v>3373</v>
      </c>
      <c r="D66" s="407" t="s">
        <v>3494</v>
      </c>
      <c r="E66" s="407" t="s">
        <v>3495</v>
      </c>
      <c r="F66" s="410">
        <v>318</v>
      </c>
      <c r="G66" s="410">
        <v>58830</v>
      </c>
      <c r="H66" s="407">
        <v>1</v>
      </c>
      <c r="I66" s="407">
        <v>185</v>
      </c>
      <c r="J66" s="410">
        <v>295</v>
      </c>
      <c r="K66" s="410">
        <v>54870</v>
      </c>
      <c r="L66" s="407">
        <v>0.93268740438551756</v>
      </c>
      <c r="M66" s="407">
        <v>186</v>
      </c>
      <c r="N66" s="410">
        <v>369</v>
      </c>
      <c r="O66" s="410">
        <v>69003</v>
      </c>
      <c r="P66" s="493">
        <v>1.1729219785823559</v>
      </c>
      <c r="Q66" s="411">
        <v>187</v>
      </c>
    </row>
    <row r="67" spans="1:17" ht="14.4" customHeight="1" x14ac:dyDescent="0.3">
      <c r="A67" s="406" t="s">
        <v>3372</v>
      </c>
      <c r="B67" s="407" t="s">
        <v>400</v>
      </c>
      <c r="C67" s="407" t="s">
        <v>3373</v>
      </c>
      <c r="D67" s="407" t="s">
        <v>3496</v>
      </c>
      <c r="E67" s="407" t="s">
        <v>3497</v>
      </c>
      <c r="F67" s="410">
        <v>5160</v>
      </c>
      <c r="G67" s="410">
        <v>2961840</v>
      </c>
      <c r="H67" s="407">
        <v>1</v>
      </c>
      <c r="I67" s="407">
        <v>574</v>
      </c>
      <c r="J67" s="410">
        <v>4966</v>
      </c>
      <c r="K67" s="410">
        <v>2855450</v>
      </c>
      <c r="L67" s="407">
        <v>0.964079761229506</v>
      </c>
      <c r="M67" s="407">
        <v>575</v>
      </c>
      <c r="N67" s="410">
        <v>5735</v>
      </c>
      <c r="O67" s="410">
        <v>3303360</v>
      </c>
      <c r="P67" s="493">
        <v>1.1153067012397699</v>
      </c>
      <c r="Q67" s="411">
        <v>576</v>
      </c>
    </row>
    <row r="68" spans="1:17" ht="14.4" customHeight="1" x14ac:dyDescent="0.3">
      <c r="A68" s="406" t="s">
        <v>3372</v>
      </c>
      <c r="B68" s="407" t="s">
        <v>400</v>
      </c>
      <c r="C68" s="407" t="s">
        <v>3373</v>
      </c>
      <c r="D68" s="407" t="s">
        <v>3498</v>
      </c>
      <c r="E68" s="407" t="s">
        <v>3499</v>
      </c>
      <c r="F68" s="410"/>
      <c r="G68" s="410"/>
      <c r="H68" s="407"/>
      <c r="I68" s="407"/>
      <c r="J68" s="410">
        <v>108</v>
      </c>
      <c r="K68" s="410">
        <v>18684</v>
      </c>
      <c r="L68" s="407"/>
      <c r="M68" s="407">
        <v>173</v>
      </c>
      <c r="N68" s="410">
        <v>88</v>
      </c>
      <c r="O68" s="410">
        <v>15752</v>
      </c>
      <c r="P68" s="493"/>
      <c r="Q68" s="411">
        <v>179</v>
      </c>
    </row>
    <row r="69" spans="1:17" ht="14.4" customHeight="1" x14ac:dyDescent="0.3">
      <c r="A69" s="406" t="s">
        <v>3372</v>
      </c>
      <c r="B69" s="407" t="s">
        <v>400</v>
      </c>
      <c r="C69" s="407" t="s">
        <v>3373</v>
      </c>
      <c r="D69" s="407" t="s">
        <v>3500</v>
      </c>
      <c r="E69" s="407" t="s">
        <v>3501</v>
      </c>
      <c r="F69" s="410">
        <v>90</v>
      </c>
      <c r="G69" s="410">
        <v>125550</v>
      </c>
      <c r="H69" s="407">
        <v>1</v>
      </c>
      <c r="I69" s="407">
        <v>1395</v>
      </c>
      <c r="J69" s="410">
        <v>85</v>
      </c>
      <c r="K69" s="410">
        <v>118745</v>
      </c>
      <c r="L69" s="407">
        <v>0.9457984866587017</v>
      </c>
      <c r="M69" s="407">
        <v>1397</v>
      </c>
      <c r="N69" s="410">
        <v>98</v>
      </c>
      <c r="O69" s="410">
        <v>137102</v>
      </c>
      <c r="P69" s="493">
        <v>1.0920111509358821</v>
      </c>
      <c r="Q69" s="411">
        <v>1399</v>
      </c>
    </row>
    <row r="70" spans="1:17" ht="14.4" customHeight="1" x14ac:dyDescent="0.3">
      <c r="A70" s="406" t="s">
        <v>3372</v>
      </c>
      <c r="B70" s="407" t="s">
        <v>400</v>
      </c>
      <c r="C70" s="407" t="s">
        <v>3373</v>
      </c>
      <c r="D70" s="407" t="s">
        <v>3502</v>
      </c>
      <c r="E70" s="407" t="s">
        <v>3503</v>
      </c>
      <c r="F70" s="410">
        <v>5</v>
      </c>
      <c r="G70" s="410">
        <v>5080</v>
      </c>
      <c r="H70" s="407">
        <v>1</v>
      </c>
      <c r="I70" s="407">
        <v>1016</v>
      </c>
      <c r="J70" s="410">
        <v>8</v>
      </c>
      <c r="K70" s="410">
        <v>8144</v>
      </c>
      <c r="L70" s="407">
        <v>1.6031496062992125</v>
      </c>
      <c r="M70" s="407">
        <v>1018</v>
      </c>
      <c r="N70" s="410">
        <v>9</v>
      </c>
      <c r="O70" s="410">
        <v>9198</v>
      </c>
      <c r="P70" s="493">
        <v>1.8106299212598425</v>
      </c>
      <c r="Q70" s="411">
        <v>1022</v>
      </c>
    </row>
    <row r="71" spans="1:17" ht="14.4" customHeight="1" x14ac:dyDescent="0.3">
      <c r="A71" s="406" t="s">
        <v>3372</v>
      </c>
      <c r="B71" s="407" t="s">
        <v>400</v>
      </c>
      <c r="C71" s="407" t="s">
        <v>3373</v>
      </c>
      <c r="D71" s="407" t="s">
        <v>3504</v>
      </c>
      <c r="E71" s="407" t="s">
        <v>3505</v>
      </c>
      <c r="F71" s="410">
        <v>117</v>
      </c>
      <c r="G71" s="410">
        <v>21996</v>
      </c>
      <c r="H71" s="407">
        <v>1</v>
      </c>
      <c r="I71" s="407">
        <v>188</v>
      </c>
      <c r="J71" s="410">
        <v>90</v>
      </c>
      <c r="K71" s="410">
        <v>17010</v>
      </c>
      <c r="L71" s="407">
        <v>0.77332242225859249</v>
      </c>
      <c r="M71" s="407">
        <v>189</v>
      </c>
      <c r="N71" s="410">
        <v>90</v>
      </c>
      <c r="O71" s="410">
        <v>17100</v>
      </c>
      <c r="P71" s="493">
        <v>0.77741407528641571</v>
      </c>
      <c r="Q71" s="411">
        <v>190</v>
      </c>
    </row>
    <row r="72" spans="1:17" ht="14.4" customHeight="1" x14ac:dyDescent="0.3">
      <c r="A72" s="406" t="s">
        <v>3372</v>
      </c>
      <c r="B72" s="407" t="s">
        <v>400</v>
      </c>
      <c r="C72" s="407" t="s">
        <v>3373</v>
      </c>
      <c r="D72" s="407" t="s">
        <v>3506</v>
      </c>
      <c r="E72" s="407" t="s">
        <v>3507</v>
      </c>
      <c r="F72" s="410">
        <v>48</v>
      </c>
      <c r="G72" s="410">
        <v>38832</v>
      </c>
      <c r="H72" s="407">
        <v>1</v>
      </c>
      <c r="I72" s="407">
        <v>809</v>
      </c>
      <c r="J72" s="410">
        <v>82</v>
      </c>
      <c r="K72" s="410">
        <v>66584</v>
      </c>
      <c r="L72" s="407">
        <v>1.7146683147919242</v>
      </c>
      <c r="M72" s="407">
        <v>812</v>
      </c>
      <c r="N72" s="410">
        <v>85</v>
      </c>
      <c r="O72" s="410">
        <v>69105</v>
      </c>
      <c r="P72" s="493">
        <v>1.779588998763906</v>
      </c>
      <c r="Q72" s="411">
        <v>813</v>
      </c>
    </row>
    <row r="73" spans="1:17" ht="14.4" customHeight="1" x14ac:dyDescent="0.3">
      <c r="A73" s="406" t="s">
        <v>3372</v>
      </c>
      <c r="B73" s="407" t="s">
        <v>400</v>
      </c>
      <c r="C73" s="407" t="s">
        <v>3373</v>
      </c>
      <c r="D73" s="407" t="s">
        <v>3508</v>
      </c>
      <c r="E73" s="407" t="s">
        <v>3509</v>
      </c>
      <c r="F73" s="410">
        <v>3</v>
      </c>
      <c r="G73" s="410">
        <v>954</v>
      </c>
      <c r="H73" s="407">
        <v>1</v>
      </c>
      <c r="I73" s="407">
        <v>318</v>
      </c>
      <c r="J73" s="410"/>
      <c r="K73" s="410"/>
      <c r="L73" s="407"/>
      <c r="M73" s="407"/>
      <c r="N73" s="410">
        <v>4</v>
      </c>
      <c r="O73" s="410">
        <v>1348</v>
      </c>
      <c r="P73" s="493">
        <v>1.4129979035639413</v>
      </c>
      <c r="Q73" s="411">
        <v>337</v>
      </c>
    </row>
    <row r="74" spans="1:17" ht="14.4" customHeight="1" x14ac:dyDescent="0.3">
      <c r="A74" s="406" t="s">
        <v>3372</v>
      </c>
      <c r="B74" s="407" t="s">
        <v>400</v>
      </c>
      <c r="C74" s="407" t="s">
        <v>3373</v>
      </c>
      <c r="D74" s="407" t="s">
        <v>3510</v>
      </c>
      <c r="E74" s="407" t="s">
        <v>3511</v>
      </c>
      <c r="F74" s="410">
        <v>34</v>
      </c>
      <c r="G74" s="410">
        <v>8704</v>
      </c>
      <c r="H74" s="407">
        <v>1</v>
      </c>
      <c r="I74" s="407">
        <v>256</v>
      </c>
      <c r="J74" s="410">
        <v>4</v>
      </c>
      <c r="K74" s="410">
        <v>1032</v>
      </c>
      <c r="L74" s="407">
        <v>0.11856617647058823</v>
      </c>
      <c r="M74" s="407">
        <v>258</v>
      </c>
      <c r="N74" s="410">
        <v>8</v>
      </c>
      <c r="O74" s="410">
        <v>2080</v>
      </c>
      <c r="P74" s="493">
        <v>0.23897058823529413</v>
      </c>
      <c r="Q74" s="411">
        <v>260</v>
      </c>
    </row>
    <row r="75" spans="1:17" ht="14.4" customHeight="1" x14ac:dyDescent="0.3">
      <c r="A75" s="406" t="s">
        <v>3372</v>
      </c>
      <c r="B75" s="407" t="s">
        <v>400</v>
      </c>
      <c r="C75" s="407" t="s">
        <v>3373</v>
      </c>
      <c r="D75" s="407" t="s">
        <v>3512</v>
      </c>
      <c r="E75" s="407" t="s">
        <v>3431</v>
      </c>
      <c r="F75" s="410">
        <v>10</v>
      </c>
      <c r="G75" s="410">
        <v>24240</v>
      </c>
      <c r="H75" s="407">
        <v>1</v>
      </c>
      <c r="I75" s="407">
        <v>2424</v>
      </c>
      <c r="J75" s="410">
        <v>14</v>
      </c>
      <c r="K75" s="410">
        <v>33950</v>
      </c>
      <c r="L75" s="407">
        <v>1.4005775577557755</v>
      </c>
      <c r="M75" s="407">
        <v>2425</v>
      </c>
      <c r="N75" s="410">
        <v>4</v>
      </c>
      <c r="O75" s="410">
        <v>9708</v>
      </c>
      <c r="P75" s="493">
        <v>0.40049504950495052</v>
      </c>
      <c r="Q75" s="411">
        <v>2427</v>
      </c>
    </row>
    <row r="76" spans="1:17" ht="14.4" customHeight="1" x14ac:dyDescent="0.3">
      <c r="A76" s="406" t="s">
        <v>3372</v>
      </c>
      <c r="B76" s="407" t="s">
        <v>400</v>
      </c>
      <c r="C76" s="407" t="s">
        <v>3373</v>
      </c>
      <c r="D76" s="407" t="s">
        <v>3513</v>
      </c>
      <c r="E76" s="407" t="s">
        <v>3514</v>
      </c>
      <c r="F76" s="410">
        <v>44</v>
      </c>
      <c r="G76" s="410">
        <v>177628</v>
      </c>
      <c r="H76" s="407">
        <v>1</v>
      </c>
      <c r="I76" s="407">
        <v>4037</v>
      </c>
      <c r="J76" s="410">
        <v>23</v>
      </c>
      <c r="K76" s="410">
        <v>93380</v>
      </c>
      <c r="L76" s="407">
        <v>0.52570540680523337</v>
      </c>
      <c r="M76" s="407">
        <v>4060</v>
      </c>
      <c r="N76" s="410">
        <v>28</v>
      </c>
      <c r="O76" s="410">
        <v>114296</v>
      </c>
      <c r="P76" s="493">
        <v>0.64345711261738014</v>
      </c>
      <c r="Q76" s="411">
        <v>4082</v>
      </c>
    </row>
    <row r="77" spans="1:17" ht="14.4" customHeight="1" x14ac:dyDescent="0.3">
      <c r="A77" s="406" t="s">
        <v>3372</v>
      </c>
      <c r="B77" s="407" t="s">
        <v>400</v>
      </c>
      <c r="C77" s="407" t="s">
        <v>3373</v>
      </c>
      <c r="D77" s="407" t="s">
        <v>3515</v>
      </c>
      <c r="E77" s="407" t="s">
        <v>3516</v>
      </c>
      <c r="F77" s="410">
        <v>14</v>
      </c>
      <c r="G77" s="410">
        <v>47152</v>
      </c>
      <c r="H77" s="407">
        <v>1</v>
      </c>
      <c r="I77" s="407">
        <v>3368</v>
      </c>
      <c r="J77" s="410">
        <v>11</v>
      </c>
      <c r="K77" s="410">
        <v>37389</v>
      </c>
      <c r="L77" s="407">
        <v>0.79294621649134711</v>
      </c>
      <c r="M77" s="407">
        <v>3399</v>
      </c>
      <c r="N77" s="410">
        <v>10</v>
      </c>
      <c r="O77" s="410">
        <v>34560</v>
      </c>
      <c r="P77" s="493">
        <v>0.73294876145232435</v>
      </c>
      <c r="Q77" s="411">
        <v>3456</v>
      </c>
    </row>
    <row r="78" spans="1:17" ht="14.4" customHeight="1" x14ac:dyDescent="0.3">
      <c r="A78" s="406" t="s">
        <v>3372</v>
      </c>
      <c r="B78" s="407" t="s">
        <v>400</v>
      </c>
      <c r="C78" s="407" t="s">
        <v>3373</v>
      </c>
      <c r="D78" s="407" t="s">
        <v>3517</v>
      </c>
      <c r="E78" s="407" t="s">
        <v>3518</v>
      </c>
      <c r="F78" s="410">
        <v>10</v>
      </c>
      <c r="G78" s="410">
        <v>2480</v>
      </c>
      <c r="H78" s="407">
        <v>1</v>
      </c>
      <c r="I78" s="407">
        <v>248</v>
      </c>
      <c r="J78" s="410">
        <v>9</v>
      </c>
      <c r="K78" s="410">
        <v>2259</v>
      </c>
      <c r="L78" s="407">
        <v>0.91088709677419355</v>
      </c>
      <c r="M78" s="407">
        <v>251</v>
      </c>
      <c r="N78" s="410">
        <v>18</v>
      </c>
      <c r="O78" s="410">
        <v>4536</v>
      </c>
      <c r="P78" s="493">
        <v>1.8290322580645162</v>
      </c>
      <c r="Q78" s="411">
        <v>252</v>
      </c>
    </row>
    <row r="79" spans="1:17" ht="14.4" customHeight="1" x14ac:dyDescent="0.3">
      <c r="A79" s="406" t="s">
        <v>3372</v>
      </c>
      <c r="B79" s="407" t="s">
        <v>400</v>
      </c>
      <c r="C79" s="407" t="s">
        <v>3373</v>
      </c>
      <c r="D79" s="407" t="s">
        <v>3519</v>
      </c>
      <c r="E79" s="407" t="s">
        <v>3520</v>
      </c>
      <c r="F79" s="410">
        <v>10</v>
      </c>
      <c r="G79" s="410">
        <v>4220</v>
      </c>
      <c r="H79" s="407">
        <v>1</v>
      </c>
      <c r="I79" s="407">
        <v>422</v>
      </c>
      <c r="J79" s="410">
        <v>9</v>
      </c>
      <c r="K79" s="410">
        <v>3807</v>
      </c>
      <c r="L79" s="407">
        <v>0.90213270142180091</v>
      </c>
      <c r="M79" s="407">
        <v>423</v>
      </c>
      <c r="N79" s="410">
        <v>18</v>
      </c>
      <c r="O79" s="410">
        <v>7632</v>
      </c>
      <c r="P79" s="493">
        <v>1.8085308056872038</v>
      </c>
      <c r="Q79" s="411">
        <v>424</v>
      </c>
    </row>
    <row r="80" spans="1:17" ht="14.4" customHeight="1" x14ac:dyDescent="0.3">
      <c r="A80" s="406" t="s">
        <v>3372</v>
      </c>
      <c r="B80" s="407" t="s">
        <v>3366</v>
      </c>
      <c r="C80" s="407" t="s">
        <v>3373</v>
      </c>
      <c r="D80" s="407" t="s">
        <v>3521</v>
      </c>
      <c r="E80" s="407" t="s">
        <v>3522</v>
      </c>
      <c r="F80" s="410">
        <v>150</v>
      </c>
      <c r="G80" s="410">
        <v>155250</v>
      </c>
      <c r="H80" s="407">
        <v>1</v>
      </c>
      <c r="I80" s="407">
        <v>1035</v>
      </c>
      <c r="J80" s="410">
        <v>182</v>
      </c>
      <c r="K80" s="410">
        <v>188734</v>
      </c>
      <c r="L80" s="407">
        <v>1.2156779388083736</v>
      </c>
      <c r="M80" s="407">
        <v>1037</v>
      </c>
      <c r="N80" s="410">
        <v>212</v>
      </c>
      <c r="O80" s="410">
        <v>220056</v>
      </c>
      <c r="P80" s="493">
        <v>1.4174299516908213</v>
      </c>
      <c r="Q80" s="411">
        <v>1038</v>
      </c>
    </row>
    <row r="81" spans="1:17" ht="14.4" customHeight="1" thickBot="1" x14ac:dyDescent="0.35">
      <c r="A81" s="412" t="s">
        <v>3372</v>
      </c>
      <c r="B81" s="413" t="s">
        <v>3366</v>
      </c>
      <c r="C81" s="413" t="s">
        <v>3373</v>
      </c>
      <c r="D81" s="413" t="s">
        <v>3420</v>
      </c>
      <c r="E81" s="413" t="s">
        <v>3421</v>
      </c>
      <c r="F81" s="416">
        <v>75</v>
      </c>
      <c r="G81" s="416">
        <v>16275</v>
      </c>
      <c r="H81" s="413">
        <v>1</v>
      </c>
      <c r="I81" s="413">
        <v>217</v>
      </c>
      <c r="J81" s="416">
        <v>91</v>
      </c>
      <c r="K81" s="416">
        <v>19929</v>
      </c>
      <c r="L81" s="413">
        <v>1.2245161290322581</v>
      </c>
      <c r="M81" s="413">
        <v>219</v>
      </c>
      <c r="N81" s="416">
        <v>106</v>
      </c>
      <c r="O81" s="416">
        <v>23426</v>
      </c>
      <c r="P81" s="427">
        <v>1.4393855606758832</v>
      </c>
      <c r="Q81" s="417">
        <v>221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221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4290713</v>
      </c>
      <c r="C3" s="190">
        <f t="shared" ref="C3:R3" si="0">SUBTOTAL(9,C6:C1048576)</f>
        <v>20</v>
      </c>
      <c r="D3" s="190">
        <f t="shared" si="0"/>
        <v>2968699</v>
      </c>
      <c r="E3" s="190">
        <f t="shared" si="0"/>
        <v>27.562065287761502</v>
      </c>
      <c r="F3" s="190">
        <f t="shared" si="0"/>
        <v>3340386</v>
      </c>
      <c r="G3" s="193">
        <f>IF(B3&lt;&gt;0,F3/B3,"")</f>
        <v>0.77851536562804369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9"/>
      <c r="B5" s="470">
        <v>2014</v>
      </c>
      <c r="C5" s="471"/>
      <c r="D5" s="471">
        <v>2015</v>
      </c>
      <c r="E5" s="471"/>
      <c r="F5" s="471">
        <v>2016</v>
      </c>
      <c r="G5" s="472" t="s">
        <v>2</v>
      </c>
      <c r="H5" s="470">
        <v>2014</v>
      </c>
      <c r="I5" s="471"/>
      <c r="J5" s="471">
        <v>2015</v>
      </c>
      <c r="K5" s="471"/>
      <c r="L5" s="471">
        <v>2016</v>
      </c>
      <c r="M5" s="472" t="s">
        <v>2</v>
      </c>
      <c r="N5" s="470">
        <v>2014</v>
      </c>
      <c r="O5" s="471"/>
      <c r="P5" s="471">
        <v>2015</v>
      </c>
      <c r="Q5" s="471"/>
      <c r="R5" s="471">
        <v>2016</v>
      </c>
      <c r="S5" s="472" t="s">
        <v>2</v>
      </c>
    </row>
    <row r="6" spans="1:19" ht="14.4" customHeight="1" x14ac:dyDescent="0.3">
      <c r="A6" s="424" t="s">
        <v>3524</v>
      </c>
      <c r="B6" s="476">
        <v>22084</v>
      </c>
      <c r="C6" s="401">
        <v>1</v>
      </c>
      <c r="D6" s="476">
        <v>91170</v>
      </c>
      <c r="E6" s="401">
        <v>4.1283282014127876</v>
      </c>
      <c r="F6" s="476">
        <v>62515</v>
      </c>
      <c r="G6" s="425">
        <v>2.8307824669443939</v>
      </c>
      <c r="H6" s="476"/>
      <c r="I6" s="401"/>
      <c r="J6" s="476"/>
      <c r="K6" s="401"/>
      <c r="L6" s="476"/>
      <c r="M6" s="425"/>
      <c r="N6" s="476"/>
      <c r="O6" s="401"/>
      <c r="P6" s="476"/>
      <c r="Q6" s="401"/>
      <c r="R6" s="476"/>
      <c r="S6" s="426"/>
    </row>
    <row r="7" spans="1:19" ht="14.4" customHeight="1" x14ac:dyDescent="0.3">
      <c r="A7" s="496" t="s">
        <v>3525</v>
      </c>
      <c r="B7" s="494">
        <v>26107</v>
      </c>
      <c r="C7" s="407">
        <v>1</v>
      </c>
      <c r="D7" s="494">
        <v>86344</v>
      </c>
      <c r="E7" s="407">
        <v>3.3073122151147203</v>
      </c>
      <c r="F7" s="494">
        <v>83032</v>
      </c>
      <c r="G7" s="493">
        <v>3.1804496878231894</v>
      </c>
      <c r="H7" s="494"/>
      <c r="I7" s="407"/>
      <c r="J7" s="494"/>
      <c r="K7" s="407"/>
      <c r="L7" s="494"/>
      <c r="M7" s="493"/>
      <c r="N7" s="494"/>
      <c r="O7" s="407"/>
      <c r="P7" s="494"/>
      <c r="Q7" s="407"/>
      <c r="R7" s="494"/>
      <c r="S7" s="495"/>
    </row>
    <row r="8" spans="1:19" ht="14.4" customHeight="1" x14ac:dyDescent="0.3">
      <c r="A8" s="496" t="s">
        <v>3526</v>
      </c>
      <c r="B8" s="494">
        <v>448800</v>
      </c>
      <c r="C8" s="407">
        <v>1</v>
      </c>
      <c r="D8" s="494">
        <v>520559</v>
      </c>
      <c r="E8" s="407">
        <v>1.1598908199643494</v>
      </c>
      <c r="F8" s="494">
        <v>488064</v>
      </c>
      <c r="G8" s="493">
        <v>1.0874866310160427</v>
      </c>
      <c r="H8" s="494"/>
      <c r="I8" s="407"/>
      <c r="J8" s="494"/>
      <c r="K8" s="407"/>
      <c r="L8" s="494"/>
      <c r="M8" s="493"/>
      <c r="N8" s="494"/>
      <c r="O8" s="407"/>
      <c r="P8" s="494"/>
      <c r="Q8" s="407"/>
      <c r="R8" s="494"/>
      <c r="S8" s="495"/>
    </row>
    <row r="9" spans="1:19" ht="14.4" customHeight="1" x14ac:dyDescent="0.3">
      <c r="A9" s="496" t="s">
        <v>3527</v>
      </c>
      <c r="B9" s="494">
        <v>1576</v>
      </c>
      <c r="C9" s="407">
        <v>1</v>
      </c>
      <c r="D9" s="494">
        <v>4728</v>
      </c>
      <c r="E9" s="407">
        <v>3</v>
      </c>
      <c r="F9" s="494">
        <v>4240</v>
      </c>
      <c r="G9" s="493">
        <v>2.6903553299492384</v>
      </c>
      <c r="H9" s="494"/>
      <c r="I9" s="407"/>
      <c r="J9" s="494"/>
      <c r="K9" s="407"/>
      <c r="L9" s="494"/>
      <c r="M9" s="493"/>
      <c r="N9" s="494"/>
      <c r="O9" s="407"/>
      <c r="P9" s="494"/>
      <c r="Q9" s="407"/>
      <c r="R9" s="494"/>
      <c r="S9" s="495"/>
    </row>
    <row r="10" spans="1:19" ht="14.4" customHeight="1" x14ac:dyDescent="0.3">
      <c r="A10" s="496" t="s">
        <v>3528</v>
      </c>
      <c r="B10" s="494">
        <v>26016</v>
      </c>
      <c r="C10" s="407">
        <v>1</v>
      </c>
      <c r="D10" s="494">
        <v>18404</v>
      </c>
      <c r="E10" s="407">
        <v>0.70741082410824108</v>
      </c>
      <c r="F10" s="494">
        <v>3975</v>
      </c>
      <c r="G10" s="493">
        <v>0.15279059040590406</v>
      </c>
      <c r="H10" s="494"/>
      <c r="I10" s="407"/>
      <c r="J10" s="494"/>
      <c r="K10" s="407"/>
      <c r="L10" s="494"/>
      <c r="M10" s="493"/>
      <c r="N10" s="494"/>
      <c r="O10" s="407"/>
      <c r="P10" s="494"/>
      <c r="Q10" s="407"/>
      <c r="R10" s="494"/>
      <c r="S10" s="495"/>
    </row>
    <row r="11" spans="1:19" ht="14.4" customHeight="1" x14ac:dyDescent="0.3">
      <c r="A11" s="496" t="s">
        <v>3529</v>
      </c>
      <c r="B11" s="494">
        <v>1993</v>
      </c>
      <c r="C11" s="407">
        <v>1</v>
      </c>
      <c r="D11" s="494"/>
      <c r="E11" s="407"/>
      <c r="F11" s="494"/>
      <c r="G11" s="493"/>
      <c r="H11" s="494"/>
      <c r="I11" s="407"/>
      <c r="J11" s="494"/>
      <c r="K11" s="407"/>
      <c r="L11" s="494"/>
      <c r="M11" s="493"/>
      <c r="N11" s="494"/>
      <c r="O11" s="407"/>
      <c r="P11" s="494"/>
      <c r="Q11" s="407"/>
      <c r="R11" s="494"/>
      <c r="S11" s="495"/>
    </row>
    <row r="12" spans="1:19" ht="14.4" customHeight="1" x14ac:dyDescent="0.3">
      <c r="A12" s="496" t="s">
        <v>3530</v>
      </c>
      <c r="B12" s="494">
        <v>6444</v>
      </c>
      <c r="C12" s="407">
        <v>1</v>
      </c>
      <c r="D12" s="494">
        <v>4838</v>
      </c>
      <c r="E12" s="407">
        <v>0.75077591558038481</v>
      </c>
      <c r="F12" s="494">
        <v>21576</v>
      </c>
      <c r="G12" s="493">
        <v>3.3482309124767227</v>
      </c>
      <c r="H12" s="494"/>
      <c r="I12" s="407"/>
      <c r="J12" s="494"/>
      <c r="K12" s="407"/>
      <c r="L12" s="494"/>
      <c r="M12" s="493"/>
      <c r="N12" s="494"/>
      <c r="O12" s="407"/>
      <c r="P12" s="494"/>
      <c r="Q12" s="407"/>
      <c r="R12" s="494"/>
      <c r="S12" s="495"/>
    </row>
    <row r="13" spans="1:19" ht="14.4" customHeight="1" x14ac:dyDescent="0.3">
      <c r="A13" s="496" t="s">
        <v>3531</v>
      </c>
      <c r="B13" s="494">
        <v>4352</v>
      </c>
      <c r="C13" s="407">
        <v>1</v>
      </c>
      <c r="D13" s="494">
        <v>9054</v>
      </c>
      <c r="E13" s="407">
        <v>2.0804227941176472</v>
      </c>
      <c r="F13" s="494">
        <v>35387</v>
      </c>
      <c r="G13" s="493">
        <v>8.1312040441176467</v>
      </c>
      <c r="H13" s="494"/>
      <c r="I13" s="407"/>
      <c r="J13" s="494"/>
      <c r="K13" s="407"/>
      <c r="L13" s="494"/>
      <c r="M13" s="493"/>
      <c r="N13" s="494"/>
      <c r="O13" s="407"/>
      <c r="P13" s="494"/>
      <c r="Q13" s="407"/>
      <c r="R13" s="494"/>
      <c r="S13" s="495"/>
    </row>
    <row r="14" spans="1:19" ht="14.4" customHeight="1" x14ac:dyDescent="0.3">
      <c r="A14" s="496" t="s">
        <v>3532</v>
      </c>
      <c r="B14" s="494">
        <v>10527</v>
      </c>
      <c r="C14" s="407">
        <v>1</v>
      </c>
      <c r="D14" s="494">
        <v>52765</v>
      </c>
      <c r="E14" s="407">
        <v>5.012349197302175</v>
      </c>
      <c r="F14" s="494">
        <v>45501</v>
      </c>
      <c r="G14" s="493">
        <v>4.3223140495867769</v>
      </c>
      <c r="H14" s="494"/>
      <c r="I14" s="407"/>
      <c r="J14" s="494"/>
      <c r="K14" s="407"/>
      <c r="L14" s="494"/>
      <c r="M14" s="493"/>
      <c r="N14" s="494"/>
      <c r="O14" s="407"/>
      <c r="P14" s="494"/>
      <c r="Q14" s="407"/>
      <c r="R14" s="494"/>
      <c r="S14" s="495"/>
    </row>
    <row r="15" spans="1:19" ht="14.4" customHeight="1" x14ac:dyDescent="0.3">
      <c r="A15" s="496" t="s">
        <v>3533</v>
      </c>
      <c r="B15" s="494">
        <v>239508</v>
      </c>
      <c r="C15" s="407">
        <v>1</v>
      </c>
      <c r="D15" s="494">
        <v>364826</v>
      </c>
      <c r="E15" s="407">
        <v>1.5232309567947626</v>
      </c>
      <c r="F15" s="494">
        <v>505033</v>
      </c>
      <c r="G15" s="493">
        <v>2.1086268517126778</v>
      </c>
      <c r="H15" s="494"/>
      <c r="I15" s="407"/>
      <c r="J15" s="494"/>
      <c r="K15" s="407"/>
      <c r="L15" s="494"/>
      <c r="M15" s="493"/>
      <c r="N15" s="494"/>
      <c r="O15" s="407"/>
      <c r="P15" s="494"/>
      <c r="Q15" s="407"/>
      <c r="R15" s="494"/>
      <c r="S15" s="495"/>
    </row>
    <row r="16" spans="1:19" ht="14.4" customHeight="1" x14ac:dyDescent="0.3">
      <c r="A16" s="496" t="s">
        <v>3534</v>
      </c>
      <c r="B16" s="494">
        <v>1728</v>
      </c>
      <c r="C16" s="407">
        <v>1</v>
      </c>
      <c r="D16" s="494">
        <v>1646</v>
      </c>
      <c r="E16" s="407">
        <v>0.95254629629629628</v>
      </c>
      <c r="F16" s="494">
        <v>10030</v>
      </c>
      <c r="G16" s="493">
        <v>5.8043981481481479</v>
      </c>
      <c r="H16" s="494"/>
      <c r="I16" s="407"/>
      <c r="J16" s="494"/>
      <c r="K16" s="407"/>
      <c r="L16" s="494"/>
      <c r="M16" s="493"/>
      <c r="N16" s="494"/>
      <c r="O16" s="407"/>
      <c r="P16" s="494"/>
      <c r="Q16" s="407"/>
      <c r="R16" s="494"/>
      <c r="S16" s="495"/>
    </row>
    <row r="17" spans="1:19" ht="14.4" customHeight="1" x14ac:dyDescent="0.3">
      <c r="A17" s="496" t="s">
        <v>3535</v>
      </c>
      <c r="B17" s="494"/>
      <c r="C17" s="407"/>
      <c r="D17" s="494"/>
      <c r="E17" s="407"/>
      <c r="F17" s="494">
        <v>24641</v>
      </c>
      <c r="G17" s="493"/>
      <c r="H17" s="494"/>
      <c r="I17" s="407"/>
      <c r="J17" s="494"/>
      <c r="K17" s="407"/>
      <c r="L17" s="494"/>
      <c r="M17" s="493"/>
      <c r="N17" s="494"/>
      <c r="O17" s="407"/>
      <c r="P17" s="494"/>
      <c r="Q17" s="407"/>
      <c r="R17" s="494"/>
      <c r="S17" s="495"/>
    </row>
    <row r="18" spans="1:19" ht="14.4" customHeight="1" x14ac:dyDescent="0.3">
      <c r="A18" s="496" t="s">
        <v>3536</v>
      </c>
      <c r="B18" s="494">
        <v>7180</v>
      </c>
      <c r="C18" s="407">
        <v>1</v>
      </c>
      <c r="D18" s="494"/>
      <c r="E18" s="407"/>
      <c r="F18" s="494"/>
      <c r="G18" s="493"/>
      <c r="H18" s="494"/>
      <c r="I18" s="407"/>
      <c r="J18" s="494"/>
      <c r="K18" s="407"/>
      <c r="L18" s="494"/>
      <c r="M18" s="493"/>
      <c r="N18" s="494"/>
      <c r="O18" s="407"/>
      <c r="P18" s="494"/>
      <c r="Q18" s="407"/>
      <c r="R18" s="494"/>
      <c r="S18" s="495"/>
    </row>
    <row r="19" spans="1:19" ht="14.4" customHeight="1" x14ac:dyDescent="0.3">
      <c r="A19" s="496" t="s">
        <v>3537</v>
      </c>
      <c r="B19" s="494">
        <v>5689</v>
      </c>
      <c r="C19" s="407">
        <v>1</v>
      </c>
      <c r="D19" s="494">
        <v>2973</v>
      </c>
      <c r="E19" s="407">
        <v>0.5225874494638777</v>
      </c>
      <c r="F19" s="494">
        <v>2990</v>
      </c>
      <c r="G19" s="493">
        <v>0.52557567235014946</v>
      </c>
      <c r="H19" s="494"/>
      <c r="I19" s="407"/>
      <c r="J19" s="494"/>
      <c r="K19" s="407"/>
      <c r="L19" s="494"/>
      <c r="M19" s="493"/>
      <c r="N19" s="494"/>
      <c r="O19" s="407"/>
      <c r="P19" s="494"/>
      <c r="Q19" s="407"/>
      <c r="R19" s="494"/>
      <c r="S19" s="495"/>
    </row>
    <row r="20" spans="1:19" ht="14.4" customHeight="1" x14ac:dyDescent="0.3">
      <c r="A20" s="496" t="s">
        <v>3538</v>
      </c>
      <c r="B20" s="494">
        <v>634269</v>
      </c>
      <c r="C20" s="407">
        <v>1</v>
      </c>
      <c r="D20" s="494">
        <v>431664</v>
      </c>
      <c r="E20" s="407">
        <v>0.68056928527170646</v>
      </c>
      <c r="F20" s="494">
        <v>514722</v>
      </c>
      <c r="G20" s="493">
        <v>0.81152003329817479</v>
      </c>
      <c r="H20" s="494"/>
      <c r="I20" s="407"/>
      <c r="J20" s="494"/>
      <c r="K20" s="407"/>
      <c r="L20" s="494"/>
      <c r="M20" s="493"/>
      <c r="N20" s="494"/>
      <c r="O20" s="407"/>
      <c r="P20" s="494"/>
      <c r="Q20" s="407"/>
      <c r="R20" s="494"/>
      <c r="S20" s="495"/>
    </row>
    <row r="21" spans="1:19" ht="14.4" customHeight="1" x14ac:dyDescent="0.3">
      <c r="A21" s="496" t="s">
        <v>3539</v>
      </c>
      <c r="B21" s="494">
        <v>213266</v>
      </c>
      <c r="C21" s="407">
        <v>1</v>
      </c>
      <c r="D21" s="494">
        <v>229391</v>
      </c>
      <c r="E21" s="407">
        <v>1.075609801843707</v>
      </c>
      <c r="F21" s="494">
        <v>205955</v>
      </c>
      <c r="G21" s="493">
        <v>0.9657188675175602</v>
      </c>
      <c r="H21" s="494"/>
      <c r="I21" s="407"/>
      <c r="J21" s="494"/>
      <c r="K21" s="407"/>
      <c r="L21" s="494"/>
      <c r="M21" s="493"/>
      <c r="N21" s="494"/>
      <c r="O21" s="407"/>
      <c r="P21" s="494"/>
      <c r="Q21" s="407"/>
      <c r="R21" s="494"/>
      <c r="S21" s="495"/>
    </row>
    <row r="22" spans="1:19" ht="14.4" customHeight="1" x14ac:dyDescent="0.3">
      <c r="A22" s="496" t="s">
        <v>3540</v>
      </c>
      <c r="B22" s="494">
        <v>96879</v>
      </c>
      <c r="C22" s="407">
        <v>1</v>
      </c>
      <c r="D22" s="494">
        <v>165163</v>
      </c>
      <c r="E22" s="407">
        <v>1.7048379937860629</v>
      </c>
      <c r="F22" s="494">
        <v>334338</v>
      </c>
      <c r="G22" s="493">
        <v>3.4510884711857059</v>
      </c>
      <c r="H22" s="494"/>
      <c r="I22" s="407"/>
      <c r="J22" s="494"/>
      <c r="K22" s="407"/>
      <c r="L22" s="494"/>
      <c r="M22" s="493"/>
      <c r="N22" s="494"/>
      <c r="O22" s="407"/>
      <c r="P22" s="494"/>
      <c r="Q22" s="407"/>
      <c r="R22" s="494"/>
      <c r="S22" s="495"/>
    </row>
    <row r="23" spans="1:19" ht="14.4" customHeight="1" x14ac:dyDescent="0.3">
      <c r="A23" s="496" t="s">
        <v>3541</v>
      </c>
      <c r="B23" s="494"/>
      <c r="C23" s="407"/>
      <c r="D23" s="494">
        <v>2343</v>
      </c>
      <c r="E23" s="407"/>
      <c r="F23" s="494">
        <v>1444</v>
      </c>
      <c r="G23" s="493"/>
      <c r="H23" s="494"/>
      <c r="I23" s="407"/>
      <c r="J23" s="494"/>
      <c r="K23" s="407"/>
      <c r="L23" s="494"/>
      <c r="M23" s="493"/>
      <c r="N23" s="494"/>
      <c r="O23" s="407"/>
      <c r="P23" s="494"/>
      <c r="Q23" s="407"/>
      <c r="R23" s="494"/>
      <c r="S23" s="495"/>
    </row>
    <row r="24" spans="1:19" ht="14.4" customHeight="1" x14ac:dyDescent="0.3">
      <c r="A24" s="496" t="s">
        <v>3542</v>
      </c>
      <c r="B24" s="494">
        <v>2401</v>
      </c>
      <c r="C24" s="407">
        <v>1</v>
      </c>
      <c r="D24" s="494"/>
      <c r="E24" s="407"/>
      <c r="F24" s="494"/>
      <c r="G24" s="493"/>
      <c r="H24" s="494"/>
      <c r="I24" s="407"/>
      <c r="J24" s="494"/>
      <c r="K24" s="407"/>
      <c r="L24" s="494"/>
      <c r="M24" s="493"/>
      <c r="N24" s="494"/>
      <c r="O24" s="407"/>
      <c r="P24" s="494"/>
      <c r="Q24" s="407"/>
      <c r="R24" s="494"/>
      <c r="S24" s="495"/>
    </row>
    <row r="25" spans="1:19" ht="14.4" customHeight="1" x14ac:dyDescent="0.3">
      <c r="A25" s="496" t="s">
        <v>3543</v>
      </c>
      <c r="B25" s="494">
        <v>9486</v>
      </c>
      <c r="C25" s="407">
        <v>1</v>
      </c>
      <c r="D25" s="494">
        <v>2867</v>
      </c>
      <c r="E25" s="407">
        <v>0.30223487244360109</v>
      </c>
      <c r="F25" s="494"/>
      <c r="G25" s="493"/>
      <c r="H25" s="494"/>
      <c r="I25" s="407"/>
      <c r="J25" s="494"/>
      <c r="K25" s="407"/>
      <c r="L25" s="494"/>
      <c r="M25" s="493"/>
      <c r="N25" s="494"/>
      <c r="O25" s="407"/>
      <c r="P25" s="494"/>
      <c r="Q25" s="407"/>
      <c r="R25" s="494"/>
      <c r="S25" s="495"/>
    </row>
    <row r="26" spans="1:19" ht="14.4" customHeight="1" x14ac:dyDescent="0.3">
      <c r="A26" s="496" t="s">
        <v>3544</v>
      </c>
      <c r="B26" s="494"/>
      <c r="C26" s="407"/>
      <c r="D26" s="494">
        <v>2253</v>
      </c>
      <c r="E26" s="407"/>
      <c r="F26" s="494"/>
      <c r="G26" s="493"/>
      <c r="H26" s="494"/>
      <c r="I26" s="407"/>
      <c r="J26" s="494"/>
      <c r="K26" s="407"/>
      <c r="L26" s="494"/>
      <c r="M26" s="493"/>
      <c r="N26" s="494"/>
      <c r="O26" s="407"/>
      <c r="P26" s="494"/>
      <c r="Q26" s="407"/>
      <c r="R26" s="494"/>
      <c r="S26" s="495"/>
    </row>
    <row r="27" spans="1:19" ht="14.4" customHeight="1" x14ac:dyDescent="0.3">
      <c r="A27" s="496" t="s">
        <v>3545</v>
      </c>
      <c r="B27" s="494">
        <v>2520737</v>
      </c>
      <c r="C27" s="407">
        <v>1</v>
      </c>
      <c r="D27" s="494">
        <v>974591</v>
      </c>
      <c r="E27" s="407">
        <v>0.38662938656432622</v>
      </c>
      <c r="F27" s="494">
        <v>985354</v>
      </c>
      <c r="G27" s="493">
        <v>0.39089916956826515</v>
      </c>
      <c r="H27" s="494"/>
      <c r="I27" s="407"/>
      <c r="J27" s="494"/>
      <c r="K27" s="407"/>
      <c r="L27" s="494"/>
      <c r="M27" s="493"/>
      <c r="N27" s="494"/>
      <c r="O27" s="407"/>
      <c r="P27" s="494"/>
      <c r="Q27" s="407"/>
      <c r="R27" s="494"/>
      <c r="S27" s="495"/>
    </row>
    <row r="28" spans="1:19" ht="14.4" customHeight="1" thickBot="1" x14ac:dyDescent="0.35">
      <c r="A28" s="478" t="s">
        <v>3546</v>
      </c>
      <c r="B28" s="477">
        <v>11671</v>
      </c>
      <c r="C28" s="413">
        <v>1</v>
      </c>
      <c r="D28" s="477">
        <v>3120</v>
      </c>
      <c r="E28" s="413">
        <v>0.26732927769685544</v>
      </c>
      <c r="F28" s="477">
        <v>11589</v>
      </c>
      <c r="G28" s="427">
        <v>0.99297403821437746</v>
      </c>
      <c r="H28" s="477"/>
      <c r="I28" s="413"/>
      <c r="J28" s="477"/>
      <c r="K28" s="413"/>
      <c r="L28" s="477"/>
      <c r="M28" s="427"/>
      <c r="N28" s="477"/>
      <c r="O28" s="413"/>
      <c r="P28" s="477"/>
      <c r="Q28" s="413"/>
      <c r="R28" s="477"/>
      <c r="S28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3569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221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8009</v>
      </c>
      <c r="G3" s="78">
        <f t="shared" si="0"/>
        <v>4290713</v>
      </c>
      <c r="H3" s="78"/>
      <c r="I3" s="78"/>
      <c r="J3" s="78">
        <f t="shared" si="0"/>
        <v>6164</v>
      </c>
      <c r="K3" s="78">
        <f t="shared" si="0"/>
        <v>2968699</v>
      </c>
      <c r="L3" s="78"/>
      <c r="M3" s="78"/>
      <c r="N3" s="78">
        <f t="shared" si="0"/>
        <v>6895</v>
      </c>
      <c r="O3" s="78">
        <f t="shared" si="0"/>
        <v>3340386</v>
      </c>
      <c r="P3" s="59">
        <f>IF(G3=0,0,O3/G3)</f>
        <v>0.77851536562804369</v>
      </c>
      <c r="Q3" s="79">
        <f>IF(N3=0,0,O3/N3)</f>
        <v>484.46497461928936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5"/>
      <c r="B5" s="483"/>
      <c r="C5" s="485"/>
      <c r="D5" s="497"/>
      <c r="E5" s="487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2"/>
    </row>
    <row r="6" spans="1:17" ht="14.4" customHeight="1" x14ac:dyDescent="0.3">
      <c r="A6" s="400" t="s">
        <v>3547</v>
      </c>
      <c r="B6" s="401" t="s">
        <v>3372</v>
      </c>
      <c r="C6" s="401" t="s">
        <v>3373</v>
      </c>
      <c r="D6" s="401" t="s">
        <v>3374</v>
      </c>
      <c r="E6" s="401" t="s">
        <v>3375</v>
      </c>
      <c r="F6" s="404">
        <v>1</v>
      </c>
      <c r="G6" s="404">
        <v>1180</v>
      </c>
      <c r="H6" s="404">
        <v>1</v>
      </c>
      <c r="I6" s="404">
        <v>1180</v>
      </c>
      <c r="J6" s="404">
        <v>2</v>
      </c>
      <c r="K6" s="404">
        <v>2368</v>
      </c>
      <c r="L6" s="404">
        <v>2.006779661016949</v>
      </c>
      <c r="M6" s="404">
        <v>1184</v>
      </c>
      <c r="N6" s="404">
        <v>1</v>
      </c>
      <c r="O6" s="404">
        <v>1187</v>
      </c>
      <c r="P6" s="425">
        <v>1.0059322033898306</v>
      </c>
      <c r="Q6" s="405">
        <v>1187</v>
      </c>
    </row>
    <row r="7" spans="1:17" ht="14.4" customHeight="1" x14ac:dyDescent="0.3">
      <c r="A7" s="406" t="s">
        <v>3547</v>
      </c>
      <c r="B7" s="407" t="s">
        <v>3372</v>
      </c>
      <c r="C7" s="407" t="s">
        <v>3373</v>
      </c>
      <c r="D7" s="407" t="s">
        <v>3390</v>
      </c>
      <c r="E7" s="407" t="s">
        <v>3391</v>
      </c>
      <c r="F7" s="410"/>
      <c r="G7" s="410"/>
      <c r="H7" s="410"/>
      <c r="I7" s="410"/>
      <c r="J7" s="410">
        <v>1</v>
      </c>
      <c r="K7" s="410">
        <v>812</v>
      </c>
      <c r="L7" s="410"/>
      <c r="M7" s="410">
        <v>812</v>
      </c>
      <c r="N7" s="410"/>
      <c r="O7" s="410"/>
      <c r="P7" s="493"/>
      <c r="Q7" s="411"/>
    </row>
    <row r="8" spans="1:17" ht="14.4" customHeight="1" x14ac:dyDescent="0.3">
      <c r="A8" s="406" t="s">
        <v>3547</v>
      </c>
      <c r="B8" s="407" t="s">
        <v>3372</v>
      </c>
      <c r="C8" s="407" t="s">
        <v>3373</v>
      </c>
      <c r="D8" s="407" t="s">
        <v>3392</v>
      </c>
      <c r="E8" s="407" t="s">
        <v>3393</v>
      </c>
      <c r="F8" s="410"/>
      <c r="G8" s="410"/>
      <c r="H8" s="410"/>
      <c r="I8" s="410"/>
      <c r="J8" s="410">
        <v>1</v>
      </c>
      <c r="K8" s="410">
        <v>812</v>
      </c>
      <c r="L8" s="410"/>
      <c r="M8" s="410">
        <v>812</v>
      </c>
      <c r="N8" s="410"/>
      <c r="O8" s="410"/>
      <c r="P8" s="493"/>
      <c r="Q8" s="411"/>
    </row>
    <row r="9" spans="1:17" ht="14.4" customHeight="1" x14ac:dyDescent="0.3">
      <c r="A9" s="406" t="s">
        <v>3547</v>
      </c>
      <c r="B9" s="407" t="s">
        <v>3372</v>
      </c>
      <c r="C9" s="407" t="s">
        <v>3373</v>
      </c>
      <c r="D9" s="407" t="s">
        <v>3394</v>
      </c>
      <c r="E9" s="407" t="s">
        <v>3395</v>
      </c>
      <c r="F9" s="410"/>
      <c r="G9" s="410"/>
      <c r="H9" s="410"/>
      <c r="I9" s="410"/>
      <c r="J9" s="410">
        <v>2</v>
      </c>
      <c r="K9" s="410">
        <v>334</v>
      </c>
      <c r="L9" s="410"/>
      <c r="M9" s="410">
        <v>167</v>
      </c>
      <c r="N9" s="410">
        <v>2</v>
      </c>
      <c r="O9" s="410">
        <v>336</v>
      </c>
      <c r="P9" s="493"/>
      <c r="Q9" s="411">
        <v>168</v>
      </c>
    </row>
    <row r="10" spans="1:17" ht="14.4" customHeight="1" x14ac:dyDescent="0.3">
      <c r="A10" s="406" t="s">
        <v>3547</v>
      </c>
      <c r="B10" s="407" t="s">
        <v>3372</v>
      </c>
      <c r="C10" s="407" t="s">
        <v>3373</v>
      </c>
      <c r="D10" s="407" t="s">
        <v>3396</v>
      </c>
      <c r="E10" s="407" t="s">
        <v>3397</v>
      </c>
      <c r="F10" s="410">
        <v>1</v>
      </c>
      <c r="G10" s="410">
        <v>172</v>
      </c>
      <c r="H10" s="410">
        <v>1</v>
      </c>
      <c r="I10" s="410">
        <v>172</v>
      </c>
      <c r="J10" s="410">
        <v>2</v>
      </c>
      <c r="K10" s="410">
        <v>346</v>
      </c>
      <c r="L10" s="410">
        <v>2.0116279069767442</v>
      </c>
      <c r="M10" s="410">
        <v>173</v>
      </c>
      <c r="N10" s="410">
        <v>2</v>
      </c>
      <c r="O10" s="410">
        <v>348</v>
      </c>
      <c r="P10" s="493">
        <v>2.0232558139534884</v>
      </c>
      <c r="Q10" s="411">
        <v>174</v>
      </c>
    </row>
    <row r="11" spans="1:17" ht="14.4" customHeight="1" x14ac:dyDescent="0.3">
      <c r="A11" s="406" t="s">
        <v>3547</v>
      </c>
      <c r="B11" s="407" t="s">
        <v>3372</v>
      </c>
      <c r="C11" s="407" t="s">
        <v>3373</v>
      </c>
      <c r="D11" s="407" t="s">
        <v>3398</v>
      </c>
      <c r="E11" s="407" t="s">
        <v>3399</v>
      </c>
      <c r="F11" s="410">
        <v>3</v>
      </c>
      <c r="G11" s="410">
        <v>1047</v>
      </c>
      <c r="H11" s="410">
        <v>1</v>
      </c>
      <c r="I11" s="410">
        <v>349</v>
      </c>
      <c r="J11" s="410">
        <v>21</v>
      </c>
      <c r="K11" s="410">
        <v>7371</v>
      </c>
      <c r="L11" s="410">
        <v>7.0401146131805161</v>
      </c>
      <c r="M11" s="410">
        <v>351</v>
      </c>
      <c r="N11" s="410">
        <v>12</v>
      </c>
      <c r="O11" s="410">
        <v>4224</v>
      </c>
      <c r="P11" s="493">
        <v>4.0343839541547277</v>
      </c>
      <c r="Q11" s="411">
        <v>352</v>
      </c>
    </row>
    <row r="12" spans="1:17" ht="14.4" customHeight="1" x14ac:dyDescent="0.3">
      <c r="A12" s="406" t="s">
        <v>3547</v>
      </c>
      <c r="B12" s="407" t="s">
        <v>3372</v>
      </c>
      <c r="C12" s="407" t="s">
        <v>3373</v>
      </c>
      <c r="D12" s="407" t="s">
        <v>3521</v>
      </c>
      <c r="E12" s="407" t="s">
        <v>3522</v>
      </c>
      <c r="F12" s="410"/>
      <c r="G12" s="410"/>
      <c r="H12" s="410"/>
      <c r="I12" s="410"/>
      <c r="J12" s="410"/>
      <c r="K12" s="410"/>
      <c r="L12" s="410"/>
      <c r="M12" s="410"/>
      <c r="N12" s="410">
        <v>2</v>
      </c>
      <c r="O12" s="410">
        <v>2076</v>
      </c>
      <c r="P12" s="493"/>
      <c r="Q12" s="411">
        <v>1038</v>
      </c>
    </row>
    <row r="13" spans="1:17" ht="14.4" customHeight="1" x14ac:dyDescent="0.3">
      <c r="A13" s="406" t="s">
        <v>3547</v>
      </c>
      <c r="B13" s="407" t="s">
        <v>3372</v>
      </c>
      <c r="C13" s="407" t="s">
        <v>3373</v>
      </c>
      <c r="D13" s="407" t="s">
        <v>3400</v>
      </c>
      <c r="E13" s="407" t="s">
        <v>3401</v>
      </c>
      <c r="F13" s="410">
        <v>1</v>
      </c>
      <c r="G13" s="410">
        <v>188</v>
      </c>
      <c r="H13" s="410">
        <v>1</v>
      </c>
      <c r="I13" s="410">
        <v>188</v>
      </c>
      <c r="J13" s="410"/>
      <c r="K13" s="410"/>
      <c r="L13" s="410"/>
      <c r="M13" s="410"/>
      <c r="N13" s="410">
        <v>2</v>
      </c>
      <c r="O13" s="410">
        <v>380</v>
      </c>
      <c r="P13" s="493">
        <v>2.021276595744681</v>
      </c>
      <c r="Q13" s="411">
        <v>190</v>
      </c>
    </row>
    <row r="14" spans="1:17" ht="14.4" customHeight="1" x14ac:dyDescent="0.3">
      <c r="A14" s="406" t="s">
        <v>3547</v>
      </c>
      <c r="B14" s="407" t="s">
        <v>3372</v>
      </c>
      <c r="C14" s="407" t="s">
        <v>3373</v>
      </c>
      <c r="D14" s="407" t="s">
        <v>3406</v>
      </c>
      <c r="E14" s="407" t="s">
        <v>3407</v>
      </c>
      <c r="F14" s="410">
        <v>5</v>
      </c>
      <c r="G14" s="410">
        <v>2725</v>
      </c>
      <c r="H14" s="410">
        <v>1</v>
      </c>
      <c r="I14" s="410">
        <v>545</v>
      </c>
      <c r="J14" s="410">
        <v>21</v>
      </c>
      <c r="K14" s="410">
        <v>11487</v>
      </c>
      <c r="L14" s="410">
        <v>4.2154128440366971</v>
      </c>
      <c r="M14" s="410">
        <v>547</v>
      </c>
      <c r="N14" s="410">
        <v>10</v>
      </c>
      <c r="O14" s="410">
        <v>5490</v>
      </c>
      <c r="P14" s="493">
        <v>2.0146788990825688</v>
      </c>
      <c r="Q14" s="411">
        <v>549</v>
      </c>
    </row>
    <row r="15" spans="1:17" ht="14.4" customHeight="1" x14ac:dyDescent="0.3">
      <c r="A15" s="406" t="s">
        <v>3547</v>
      </c>
      <c r="B15" s="407" t="s">
        <v>3372</v>
      </c>
      <c r="C15" s="407" t="s">
        <v>3373</v>
      </c>
      <c r="D15" s="407" t="s">
        <v>3408</v>
      </c>
      <c r="E15" s="407" t="s">
        <v>3409</v>
      </c>
      <c r="F15" s="410">
        <v>1</v>
      </c>
      <c r="G15" s="410">
        <v>650</v>
      </c>
      <c r="H15" s="410">
        <v>1</v>
      </c>
      <c r="I15" s="410">
        <v>650</v>
      </c>
      <c r="J15" s="410">
        <v>4</v>
      </c>
      <c r="K15" s="410">
        <v>2608</v>
      </c>
      <c r="L15" s="410">
        <v>4.0123076923076919</v>
      </c>
      <c r="M15" s="410">
        <v>652</v>
      </c>
      <c r="N15" s="410">
        <v>3</v>
      </c>
      <c r="O15" s="410">
        <v>1962</v>
      </c>
      <c r="P15" s="493">
        <v>3.0184615384615383</v>
      </c>
      <c r="Q15" s="411">
        <v>654</v>
      </c>
    </row>
    <row r="16" spans="1:17" ht="14.4" customHeight="1" x14ac:dyDescent="0.3">
      <c r="A16" s="406" t="s">
        <v>3547</v>
      </c>
      <c r="B16" s="407" t="s">
        <v>3372</v>
      </c>
      <c r="C16" s="407" t="s">
        <v>3373</v>
      </c>
      <c r="D16" s="407" t="s">
        <v>3410</v>
      </c>
      <c r="E16" s="407" t="s">
        <v>3411</v>
      </c>
      <c r="F16" s="410">
        <v>1</v>
      </c>
      <c r="G16" s="410">
        <v>650</v>
      </c>
      <c r="H16" s="410">
        <v>1</v>
      </c>
      <c r="I16" s="410">
        <v>650</v>
      </c>
      <c r="J16" s="410">
        <v>4</v>
      </c>
      <c r="K16" s="410">
        <v>2608</v>
      </c>
      <c r="L16" s="410">
        <v>4.0123076923076919</v>
      </c>
      <c r="M16" s="410">
        <v>652</v>
      </c>
      <c r="N16" s="410">
        <v>3</v>
      </c>
      <c r="O16" s="410">
        <v>1962</v>
      </c>
      <c r="P16" s="493">
        <v>3.0184615384615383</v>
      </c>
      <c r="Q16" s="411">
        <v>654</v>
      </c>
    </row>
    <row r="17" spans="1:17" ht="14.4" customHeight="1" x14ac:dyDescent="0.3">
      <c r="A17" s="406" t="s">
        <v>3547</v>
      </c>
      <c r="B17" s="407" t="s">
        <v>3372</v>
      </c>
      <c r="C17" s="407" t="s">
        <v>3373</v>
      </c>
      <c r="D17" s="407" t="s">
        <v>3412</v>
      </c>
      <c r="E17" s="407" t="s">
        <v>3413</v>
      </c>
      <c r="F17" s="410"/>
      <c r="G17" s="410"/>
      <c r="H17" s="410"/>
      <c r="I17" s="410"/>
      <c r="J17" s="410"/>
      <c r="K17" s="410"/>
      <c r="L17" s="410"/>
      <c r="M17" s="410"/>
      <c r="N17" s="410">
        <v>1</v>
      </c>
      <c r="O17" s="410">
        <v>678</v>
      </c>
      <c r="P17" s="493"/>
      <c r="Q17" s="411">
        <v>678</v>
      </c>
    </row>
    <row r="18" spans="1:17" ht="14.4" customHeight="1" x14ac:dyDescent="0.3">
      <c r="A18" s="406" t="s">
        <v>3547</v>
      </c>
      <c r="B18" s="407" t="s">
        <v>3372</v>
      </c>
      <c r="C18" s="407" t="s">
        <v>3373</v>
      </c>
      <c r="D18" s="407" t="s">
        <v>3414</v>
      </c>
      <c r="E18" s="407" t="s">
        <v>3415</v>
      </c>
      <c r="F18" s="410">
        <v>5</v>
      </c>
      <c r="G18" s="410">
        <v>2545</v>
      </c>
      <c r="H18" s="410">
        <v>1</v>
      </c>
      <c r="I18" s="410">
        <v>509</v>
      </c>
      <c r="J18" s="410">
        <v>21</v>
      </c>
      <c r="K18" s="410">
        <v>10731</v>
      </c>
      <c r="L18" s="410">
        <v>4.2165029469548134</v>
      </c>
      <c r="M18" s="410">
        <v>511</v>
      </c>
      <c r="N18" s="410">
        <v>12</v>
      </c>
      <c r="O18" s="410">
        <v>6156</v>
      </c>
      <c r="P18" s="493">
        <v>2.418860510805501</v>
      </c>
      <c r="Q18" s="411">
        <v>513</v>
      </c>
    </row>
    <row r="19" spans="1:17" ht="14.4" customHeight="1" x14ac:dyDescent="0.3">
      <c r="A19" s="406" t="s">
        <v>3547</v>
      </c>
      <c r="B19" s="407" t="s">
        <v>3372</v>
      </c>
      <c r="C19" s="407" t="s">
        <v>3373</v>
      </c>
      <c r="D19" s="407" t="s">
        <v>3416</v>
      </c>
      <c r="E19" s="407" t="s">
        <v>3417</v>
      </c>
      <c r="F19" s="410">
        <v>5</v>
      </c>
      <c r="G19" s="410">
        <v>2095</v>
      </c>
      <c r="H19" s="410">
        <v>1</v>
      </c>
      <c r="I19" s="410">
        <v>419</v>
      </c>
      <c r="J19" s="410">
        <v>21</v>
      </c>
      <c r="K19" s="410">
        <v>8841</v>
      </c>
      <c r="L19" s="410">
        <v>4.220047732696897</v>
      </c>
      <c r="M19" s="410">
        <v>421</v>
      </c>
      <c r="N19" s="410">
        <v>12</v>
      </c>
      <c r="O19" s="410">
        <v>5076</v>
      </c>
      <c r="P19" s="493">
        <v>2.4229116945107401</v>
      </c>
      <c r="Q19" s="411">
        <v>423</v>
      </c>
    </row>
    <row r="20" spans="1:17" ht="14.4" customHeight="1" x14ac:dyDescent="0.3">
      <c r="A20" s="406" t="s">
        <v>3547</v>
      </c>
      <c r="B20" s="407" t="s">
        <v>3372</v>
      </c>
      <c r="C20" s="407" t="s">
        <v>3373</v>
      </c>
      <c r="D20" s="407" t="s">
        <v>3418</v>
      </c>
      <c r="E20" s="407" t="s">
        <v>3419</v>
      </c>
      <c r="F20" s="410">
        <v>4</v>
      </c>
      <c r="G20" s="410">
        <v>1376</v>
      </c>
      <c r="H20" s="410">
        <v>1</v>
      </c>
      <c r="I20" s="410">
        <v>344</v>
      </c>
      <c r="J20" s="410">
        <v>21</v>
      </c>
      <c r="K20" s="410">
        <v>7287</v>
      </c>
      <c r="L20" s="410">
        <v>5.2957848837209305</v>
      </c>
      <c r="M20" s="410">
        <v>347</v>
      </c>
      <c r="N20" s="410">
        <v>10</v>
      </c>
      <c r="O20" s="410">
        <v>3490</v>
      </c>
      <c r="P20" s="493">
        <v>2.5363372093023258</v>
      </c>
      <c r="Q20" s="411">
        <v>349</v>
      </c>
    </row>
    <row r="21" spans="1:17" ht="14.4" customHeight="1" x14ac:dyDescent="0.3">
      <c r="A21" s="406" t="s">
        <v>3547</v>
      </c>
      <c r="B21" s="407" t="s">
        <v>3372</v>
      </c>
      <c r="C21" s="407" t="s">
        <v>3373</v>
      </c>
      <c r="D21" s="407" t="s">
        <v>3420</v>
      </c>
      <c r="E21" s="407" t="s">
        <v>3421</v>
      </c>
      <c r="F21" s="410"/>
      <c r="G21" s="410"/>
      <c r="H21" s="410"/>
      <c r="I21" s="410"/>
      <c r="J21" s="410"/>
      <c r="K21" s="410"/>
      <c r="L21" s="410"/>
      <c r="M21" s="410"/>
      <c r="N21" s="410">
        <v>1</v>
      </c>
      <c r="O21" s="410">
        <v>221</v>
      </c>
      <c r="P21" s="493"/>
      <c r="Q21" s="411">
        <v>221</v>
      </c>
    </row>
    <row r="22" spans="1:17" ht="14.4" customHeight="1" x14ac:dyDescent="0.3">
      <c r="A22" s="406" t="s">
        <v>3547</v>
      </c>
      <c r="B22" s="407" t="s">
        <v>3372</v>
      </c>
      <c r="C22" s="407" t="s">
        <v>3373</v>
      </c>
      <c r="D22" s="407" t="s">
        <v>3426</v>
      </c>
      <c r="E22" s="407" t="s">
        <v>3427</v>
      </c>
      <c r="F22" s="410">
        <v>1</v>
      </c>
      <c r="G22" s="410">
        <v>237</v>
      </c>
      <c r="H22" s="410">
        <v>1</v>
      </c>
      <c r="I22" s="410">
        <v>237</v>
      </c>
      <c r="J22" s="410"/>
      <c r="K22" s="410"/>
      <c r="L22" s="410"/>
      <c r="M22" s="410"/>
      <c r="N22" s="410">
        <v>2</v>
      </c>
      <c r="O22" s="410">
        <v>478</v>
      </c>
      <c r="P22" s="493">
        <v>2.0168776371308015</v>
      </c>
      <c r="Q22" s="411">
        <v>239</v>
      </c>
    </row>
    <row r="23" spans="1:17" ht="14.4" customHeight="1" x14ac:dyDescent="0.3">
      <c r="A23" s="406" t="s">
        <v>3547</v>
      </c>
      <c r="B23" s="407" t="s">
        <v>3372</v>
      </c>
      <c r="C23" s="407" t="s">
        <v>3373</v>
      </c>
      <c r="D23" s="407" t="s">
        <v>3428</v>
      </c>
      <c r="E23" s="407" t="s">
        <v>3429</v>
      </c>
      <c r="F23" s="410">
        <v>2</v>
      </c>
      <c r="G23" s="410">
        <v>220</v>
      </c>
      <c r="H23" s="410">
        <v>1</v>
      </c>
      <c r="I23" s="410">
        <v>110</v>
      </c>
      <c r="J23" s="410">
        <v>2</v>
      </c>
      <c r="K23" s="410">
        <v>222</v>
      </c>
      <c r="L23" s="410">
        <v>1.009090909090909</v>
      </c>
      <c r="M23" s="410">
        <v>111</v>
      </c>
      <c r="N23" s="410"/>
      <c r="O23" s="410"/>
      <c r="P23" s="493"/>
      <c r="Q23" s="411"/>
    </row>
    <row r="24" spans="1:17" ht="14.4" customHeight="1" x14ac:dyDescent="0.3">
      <c r="A24" s="406" t="s">
        <v>3547</v>
      </c>
      <c r="B24" s="407" t="s">
        <v>3372</v>
      </c>
      <c r="C24" s="407" t="s">
        <v>3373</v>
      </c>
      <c r="D24" s="407" t="s">
        <v>3432</v>
      </c>
      <c r="E24" s="407" t="s">
        <v>3433</v>
      </c>
      <c r="F24" s="410">
        <v>1</v>
      </c>
      <c r="G24" s="410">
        <v>310</v>
      </c>
      <c r="H24" s="410">
        <v>1</v>
      </c>
      <c r="I24" s="410">
        <v>310</v>
      </c>
      <c r="J24" s="410">
        <v>4</v>
      </c>
      <c r="K24" s="410">
        <v>1244</v>
      </c>
      <c r="L24" s="410">
        <v>4.0129032258064514</v>
      </c>
      <c r="M24" s="410">
        <v>311</v>
      </c>
      <c r="N24" s="410">
        <v>3</v>
      </c>
      <c r="O24" s="410">
        <v>936</v>
      </c>
      <c r="P24" s="493">
        <v>3.0193548387096776</v>
      </c>
      <c r="Q24" s="411">
        <v>312</v>
      </c>
    </row>
    <row r="25" spans="1:17" ht="14.4" customHeight="1" x14ac:dyDescent="0.3">
      <c r="A25" s="406" t="s">
        <v>3547</v>
      </c>
      <c r="B25" s="407" t="s">
        <v>3372</v>
      </c>
      <c r="C25" s="407" t="s">
        <v>3373</v>
      </c>
      <c r="D25" s="407" t="s">
        <v>3436</v>
      </c>
      <c r="E25" s="407" t="s">
        <v>3437</v>
      </c>
      <c r="F25" s="410">
        <v>1</v>
      </c>
      <c r="G25" s="410">
        <v>16</v>
      </c>
      <c r="H25" s="410">
        <v>1</v>
      </c>
      <c r="I25" s="410">
        <v>16</v>
      </c>
      <c r="J25" s="410">
        <v>18</v>
      </c>
      <c r="K25" s="410">
        <v>288</v>
      </c>
      <c r="L25" s="410">
        <v>18</v>
      </c>
      <c r="M25" s="410">
        <v>16</v>
      </c>
      <c r="N25" s="410">
        <v>9</v>
      </c>
      <c r="O25" s="410">
        <v>153</v>
      </c>
      <c r="P25" s="493">
        <v>9.5625</v>
      </c>
      <c r="Q25" s="411">
        <v>17</v>
      </c>
    </row>
    <row r="26" spans="1:17" ht="14.4" customHeight="1" x14ac:dyDescent="0.3">
      <c r="A26" s="406" t="s">
        <v>3547</v>
      </c>
      <c r="B26" s="407" t="s">
        <v>3372</v>
      </c>
      <c r="C26" s="407" t="s">
        <v>3373</v>
      </c>
      <c r="D26" s="407" t="s">
        <v>3444</v>
      </c>
      <c r="E26" s="407" t="s">
        <v>3445</v>
      </c>
      <c r="F26" s="410">
        <v>1</v>
      </c>
      <c r="G26" s="410">
        <v>147</v>
      </c>
      <c r="H26" s="410">
        <v>1</v>
      </c>
      <c r="I26" s="410">
        <v>147</v>
      </c>
      <c r="J26" s="410"/>
      <c r="K26" s="410"/>
      <c r="L26" s="410"/>
      <c r="M26" s="410"/>
      <c r="N26" s="410"/>
      <c r="O26" s="410"/>
      <c r="P26" s="493"/>
      <c r="Q26" s="411"/>
    </row>
    <row r="27" spans="1:17" ht="14.4" customHeight="1" x14ac:dyDescent="0.3">
      <c r="A27" s="406" t="s">
        <v>3547</v>
      </c>
      <c r="B27" s="407" t="s">
        <v>3372</v>
      </c>
      <c r="C27" s="407" t="s">
        <v>3373</v>
      </c>
      <c r="D27" s="407" t="s">
        <v>3448</v>
      </c>
      <c r="E27" s="407" t="s">
        <v>3449</v>
      </c>
      <c r="F27" s="410">
        <v>1</v>
      </c>
      <c r="G27" s="410">
        <v>293</v>
      </c>
      <c r="H27" s="410">
        <v>1</v>
      </c>
      <c r="I27" s="410">
        <v>293</v>
      </c>
      <c r="J27" s="410"/>
      <c r="K27" s="410"/>
      <c r="L27" s="410"/>
      <c r="M27" s="410"/>
      <c r="N27" s="410">
        <v>2</v>
      </c>
      <c r="O27" s="410">
        <v>590</v>
      </c>
      <c r="P27" s="493">
        <v>2.013651877133106</v>
      </c>
      <c r="Q27" s="411">
        <v>295</v>
      </c>
    </row>
    <row r="28" spans="1:17" ht="14.4" customHeight="1" x14ac:dyDescent="0.3">
      <c r="A28" s="406" t="s">
        <v>3547</v>
      </c>
      <c r="B28" s="407" t="s">
        <v>3372</v>
      </c>
      <c r="C28" s="407" t="s">
        <v>3373</v>
      </c>
      <c r="D28" s="407" t="s">
        <v>3450</v>
      </c>
      <c r="E28" s="407" t="s">
        <v>3451</v>
      </c>
      <c r="F28" s="410">
        <v>2</v>
      </c>
      <c r="G28" s="410">
        <v>408</v>
      </c>
      <c r="H28" s="410">
        <v>1</v>
      </c>
      <c r="I28" s="410">
        <v>204</v>
      </c>
      <c r="J28" s="410">
        <v>2</v>
      </c>
      <c r="K28" s="410">
        <v>414</v>
      </c>
      <c r="L28" s="410">
        <v>1.0147058823529411</v>
      </c>
      <c r="M28" s="410">
        <v>207</v>
      </c>
      <c r="N28" s="410">
        <v>2</v>
      </c>
      <c r="O28" s="410">
        <v>418</v>
      </c>
      <c r="P28" s="493">
        <v>1.0245098039215685</v>
      </c>
      <c r="Q28" s="411">
        <v>209</v>
      </c>
    </row>
    <row r="29" spans="1:17" ht="14.4" customHeight="1" x14ac:dyDescent="0.3">
      <c r="A29" s="406" t="s">
        <v>3547</v>
      </c>
      <c r="B29" s="407" t="s">
        <v>3372</v>
      </c>
      <c r="C29" s="407" t="s">
        <v>3373</v>
      </c>
      <c r="D29" s="407" t="s">
        <v>3452</v>
      </c>
      <c r="E29" s="407" t="s">
        <v>3453</v>
      </c>
      <c r="F29" s="410">
        <v>2</v>
      </c>
      <c r="G29" s="410">
        <v>76</v>
      </c>
      <c r="H29" s="410">
        <v>1</v>
      </c>
      <c r="I29" s="410">
        <v>38</v>
      </c>
      <c r="J29" s="410">
        <v>3</v>
      </c>
      <c r="K29" s="410">
        <v>117</v>
      </c>
      <c r="L29" s="410">
        <v>1.5394736842105263</v>
      </c>
      <c r="M29" s="410">
        <v>39</v>
      </c>
      <c r="N29" s="410">
        <v>3</v>
      </c>
      <c r="O29" s="410">
        <v>120</v>
      </c>
      <c r="P29" s="493">
        <v>1.5789473684210527</v>
      </c>
      <c r="Q29" s="411">
        <v>40</v>
      </c>
    </row>
    <row r="30" spans="1:17" ht="14.4" customHeight="1" x14ac:dyDescent="0.3">
      <c r="A30" s="406" t="s">
        <v>3547</v>
      </c>
      <c r="B30" s="407" t="s">
        <v>3372</v>
      </c>
      <c r="C30" s="407" t="s">
        <v>3373</v>
      </c>
      <c r="D30" s="407" t="s">
        <v>3456</v>
      </c>
      <c r="E30" s="407" t="s">
        <v>3457</v>
      </c>
      <c r="F30" s="410"/>
      <c r="G30" s="410"/>
      <c r="H30" s="410"/>
      <c r="I30" s="410"/>
      <c r="J30" s="410">
        <v>2</v>
      </c>
      <c r="K30" s="410">
        <v>340</v>
      </c>
      <c r="L30" s="410"/>
      <c r="M30" s="410">
        <v>170</v>
      </c>
      <c r="N30" s="410">
        <v>2</v>
      </c>
      <c r="O30" s="410">
        <v>342</v>
      </c>
      <c r="P30" s="493"/>
      <c r="Q30" s="411">
        <v>171</v>
      </c>
    </row>
    <row r="31" spans="1:17" ht="14.4" customHeight="1" x14ac:dyDescent="0.3">
      <c r="A31" s="406" t="s">
        <v>3547</v>
      </c>
      <c r="B31" s="407" t="s">
        <v>3372</v>
      </c>
      <c r="C31" s="407" t="s">
        <v>3373</v>
      </c>
      <c r="D31" s="407" t="s">
        <v>3460</v>
      </c>
      <c r="E31" s="407" t="s">
        <v>3461</v>
      </c>
      <c r="F31" s="410">
        <v>1</v>
      </c>
      <c r="G31" s="410">
        <v>686</v>
      </c>
      <c r="H31" s="410">
        <v>1</v>
      </c>
      <c r="I31" s="410">
        <v>686</v>
      </c>
      <c r="J31" s="410">
        <v>5</v>
      </c>
      <c r="K31" s="410">
        <v>3440</v>
      </c>
      <c r="L31" s="410">
        <v>5.0145772594752183</v>
      </c>
      <c r="M31" s="410">
        <v>688</v>
      </c>
      <c r="N31" s="410">
        <v>4</v>
      </c>
      <c r="O31" s="410">
        <v>2760</v>
      </c>
      <c r="P31" s="493">
        <v>4.0233236151603498</v>
      </c>
      <c r="Q31" s="411">
        <v>690</v>
      </c>
    </row>
    <row r="32" spans="1:17" ht="14.4" customHeight="1" x14ac:dyDescent="0.3">
      <c r="A32" s="406" t="s">
        <v>3547</v>
      </c>
      <c r="B32" s="407" t="s">
        <v>3372</v>
      </c>
      <c r="C32" s="407" t="s">
        <v>3373</v>
      </c>
      <c r="D32" s="407" t="s">
        <v>3462</v>
      </c>
      <c r="E32" s="407" t="s">
        <v>3463</v>
      </c>
      <c r="F32" s="410"/>
      <c r="G32" s="410"/>
      <c r="H32" s="410"/>
      <c r="I32" s="410"/>
      <c r="J32" s="410">
        <v>1</v>
      </c>
      <c r="K32" s="410">
        <v>348</v>
      </c>
      <c r="L32" s="410"/>
      <c r="M32" s="410">
        <v>348</v>
      </c>
      <c r="N32" s="410">
        <v>2</v>
      </c>
      <c r="O32" s="410">
        <v>700</v>
      </c>
      <c r="P32" s="493"/>
      <c r="Q32" s="411">
        <v>350</v>
      </c>
    </row>
    <row r="33" spans="1:17" ht="14.4" customHeight="1" x14ac:dyDescent="0.3">
      <c r="A33" s="406" t="s">
        <v>3547</v>
      </c>
      <c r="B33" s="407" t="s">
        <v>3372</v>
      </c>
      <c r="C33" s="407" t="s">
        <v>3373</v>
      </c>
      <c r="D33" s="407" t="s">
        <v>3464</v>
      </c>
      <c r="E33" s="407" t="s">
        <v>3465</v>
      </c>
      <c r="F33" s="410"/>
      <c r="G33" s="410"/>
      <c r="H33" s="410"/>
      <c r="I33" s="410"/>
      <c r="J33" s="410">
        <v>2</v>
      </c>
      <c r="K33" s="410">
        <v>346</v>
      </c>
      <c r="L33" s="410"/>
      <c r="M33" s="410">
        <v>173</v>
      </c>
      <c r="N33" s="410">
        <v>2</v>
      </c>
      <c r="O33" s="410">
        <v>348</v>
      </c>
      <c r="P33" s="493"/>
      <c r="Q33" s="411">
        <v>174</v>
      </c>
    </row>
    <row r="34" spans="1:17" ht="14.4" customHeight="1" x14ac:dyDescent="0.3">
      <c r="A34" s="406" t="s">
        <v>3547</v>
      </c>
      <c r="B34" s="407" t="s">
        <v>3372</v>
      </c>
      <c r="C34" s="407" t="s">
        <v>3373</v>
      </c>
      <c r="D34" s="407" t="s">
        <v>3468</v>
      </c>
      <c r="E34" s="407" t="s">
        <v>3469</v>
      </c>
      <c r="F34" s="410">
        <v>1</v>
      </c>
      <c r="G34" s="410">
        <v>650</v>
      </c>
      <c r="H34" s="410">
        <v>1</v>
      </c>
      <c r="I34" s="410">
        <v>650</v>
      </c>
      <c r="J34" s="410">
        <v>4</v>
      </c>
      <c r="K34" s="410">
        <v>2608</v>
      </c>
      <c r="L34" s="410">
        <v>4.0123076923076919</v>
      </c>
      <c r="M34" s="410">
        <v>652</v>
      </c>
      <c r="N34" s="410">
        <v>3</v>
      </c>
      <c r="O34" s="410">
        <v>1962</v>
      </c>
      <c r="P34" s="493">
        <v>3.0184615384615383</v>
      </c>
      <c r="Q34" s="411">
        <v>654</v>
      </c>
    </row>
    <row r="35" spans="1:17" ht="14.4" customHeight="1" x14ac:dyDescent="0.3">
      <c r="A35" s="406" t="s">
        <v>3547</v>
      </c>
      <c r="B35" s="407" t="s">
        <v>3372</v>
      </c>
      <c r="C35" s="407" t="s">
        <v>3373</v>
      </c>
      <c r="D35" s="407" t="s">
        <v>3470</v>
      </c>
      <c r="E35" s="407" t="s">
        <v>3471</v>
      </c>
      <c r="F35" s="410">
        <v>1</v>
      </c>
      <c r="G35" s="410">
        <v>650</v>
      </c>
      <c r="H35" s="410">
        <v>1</v>
      </c>
      <c r="I35" s="410">
        <v>650</v>
      </c>
      <c r="J35" s="410">
        <v>4</v>
      </c>
      <c r="K35" s="410">
        <v>2608</v>
      </c>
      <c r="L35" s="410">
        <v>4.0123076923076919</v>
      </c>
      <c r="M35" s="410">
        <v>652</v>
      </c>
      <c r="N35" s="410">
        <v>3</v>
      </c>
      <c r="O35" s="410">
        <v>1962</v>
      </c>
      <c r="P35" s="493">
        <v>3.0184615384615383</v>
      </c>
      <c r="Q35" s="411">
        <v>654</v>
      </c>
    </row>
    <row r="36" spans="1:17" ht="14.4" customHeight="1" x14ac:dyDescent="0.3">
      <c r="A36" s="406" t="s">
        <v>3547</v>
      </c>
      <c r="B36" s="407" t="s">
        <v>3372</v>
      </c>
      <c r="C36" s="407" t="s">
        <v>3373</v>
      </c>
      <c r="D36" s="407" t="s">
        <v>3474</v>
      </c>
      <c r="E36" s="407" t="s">
        <v>3475</v>
      </c>
      <c r="F36" s="410">
        <v>1</v>
      </c>
      <c r="G36" s="410">
        <v>690</v>
      </c>
      <c r="H36" s="410">
        <v>1</v>
      </c>
      <c r="I36" s="410">
        <v>690</v>
      </c>
      <c r="J36" s="410"/>
      <c r="K36" s="410"/>
      <c r="L36" s="410"/>
      <c r="M36" s="410"/>
      <c r="N36" s="410"/>
      <c r="O36" s="410"/>
      <c r="P36" s="493"/>
      <c r="Q36" s="411"/>
    </row>
    <row r="37" spans="1:17" ht="14.4" customHeight="1" x14ac:dyDescent="0.3">
      <c r="A37" s="406" t="s">
        <v>3547</v>
      </c>
      <c r="B37" s="407" t="s">
        <v>3372</v>
      </c>
      <c r="C37" s="407" t="s">
        <v>3373</v>
      </c>
      <c r="D37" s="407" t="s">
        <v>3476</v>
      </c>
      <c r="E37" s="407" t="s">
        <v>3477</v>
      </c>
      <c r="F37" s="410"/>
      <c r="G37" s="410"/>
      <c r="H37" s="410"/>
      <c r="I37" s="410"/>
      <c r="J37" s="410"/>
      <c r="K37" s="410"/>
      <c r="L37" s="410"/>
      <c r="M37" s="410"/>
      <c r="N37" s="410">
        <v>1</v>
      </c>
      <c r="O37" s="410">
        <v>678</v>
      </c>
      <c r="P37" s="493"/>
      <c r="Q37" s="411">
        <v>678</v>
      </c>
    </row>
    <row r="38" spans="1:17" ht="14.4" customHeight="1" x14ac:dyDescent="0.3">
      <c r="A38" s="406" t="s">
        <v>3547</v>
      </c>
      <c r="B38" s="407" t="s">
        <v>3372</v>
      </c>
      <c r="C38" s="407" t="s">
        <v>3373</v>
      </c>
      <c r="D38" s="407" t="s">
        <v>3478</v>
      </c>
      <c r="E38" s="407" t="s">
        <v>3479</v>
      </c>
      <c r="F38" s="410">
        <v>4</v>
      </c>
      <c r="G38" s="410">
        <v>1892</v>
      </c>
      <c r="H38" s="410">
        <v>1</v>
      </c>
      <c r="I38" s="410">
        <v>473</v>
      </c>
      <c r="J38" s="410">
        <v>21</v>
      </c>
      <c r="K38" s="410">
        <v>9975</v>
      </c>
      <c r="L38" s="410">
        <v>5.2721987315010574</v>
      </c>
      <c r="M38" s="410">
        <v>475</v>
      </c>
      <c r="N38" s="410">
        <v>11</v>
      </c>
      <c r="O38" s="410">
        <v>5247</v>
      </c>
      <c r="P38" s="493">
        <v>2.7732558139534884</v>
      </c>
      <c r="Q38" s="411">
        <v>477</v>
      </c>
    </row>
    <row r="39" spans="1:17" ht="14.4" customHeight="1" x14ac:dyDescent="0.3">
      <c r="A39" s="406" t="s">
        <v>3547</v>
      </c>
      <c r="B39" s="407" t="s">
        <v>3372</v>
      </c>
      <c r="C39" s="407" t="s">
        <v>3373</v>
      </c>
      <c r="D39" s="407" t="s">
        <v>3480</v>
      </c>
      <c r="E39" s="407" t="s">
        <v>3481</v>
      </c>
      <c r="F39" s="410">
        <v>5</v>
      </c>
      <c r="G39" s="410">
        <v>1435</v>
      </c>
      <c r="H39" s="410">
        <v>1</v>
      </c>
      <c r="I39" s="410">
        <v>287</v>
      </c>
      <c r="J39" s="410">
        <v>21</v>
      </c>
      <c r="K39" s="410">
        <v>6069</v>
      </c>
      <c r="L39" s="410">
        <v>4.229268292682927</v>
      </c>
      <c r="M39" s="410">
        <v>289</v>
      </c>
      <c r="N39" s="410">
        <v>12</v>
      </c>
      <c r="O39" s="410">
        <v>3492</v>
      </c>
      <c r="P39" s="493">
        <v>2.4334494773519162</v>
      </c>
      <c r="Q39" s="411">
        <v>291</v>
      </c>
    </row>
    <row r="40" spans="1:17" ht="14.4" customHeight="1" x14ac:dyDescent="0.3">
      <c r="A40" s="406" t="s">
        <v>3547</v>
      </c>
      <c r="B40" s="407" t="s">
        <v>3372</v>
      </c>
      <c r="C40" s="407" t="s">
        <v>3373</v>
      </c>
      <c r="D40" s="407" t="s">
        <v>3482</v>
      </c>
      <c r="E40" s="407" t="s">
        <v>3483</v>
      </c>
      <c r="F40" s="410"/>
      <c r="G40" s="410"/>
      <c r="H40" s="410"/>
      <c r="I40" s="410"/>
      <c r="J40" s="410">
        <v>1</v>
      </c>
      <c r="K40" s="410">
        <v>812</v>
      </c>
      <c r="L40" s="410"/>
      <c r="M40" s="410">
        <v>812</v>
      </c>
      <c r="N40" s="410"/>
      <c r="O40" s="410"/>
      <c r="P40" s="493"/>
      <c r="Q40" s="411"/>
    </row>
    <row r="41" spans="1:17" ht="14.4" customHeight="1" x14ac:dyDescent="0.3">
      <c r="A41" s="406" t="s">
        <v>3547</v>
      </c>
      <c r="B41" s="407" t="s">
        <v>3372</v>
      </c>
      <c r="C41" s="407" t="s">
        <v>3373</v>
      </c>
      <c r="D41" s="407" t="s">
        <v>3486</v>
      </c>
      <c r="E41" s="407" t="s">
        <v>3487</v>
      </c>
      <c r="F41" s="410">
        <v>1</v>
      </c>
      <c r="G41" s="410">
        <v>166</v>
      </c>
      <c r="H41" s="410">
        <v>1</v>
      </c>
      <c r="I41" s="410">
        <v>166</v>
      </c>
      <c r="J41" s="410">
        <v>2</v>
      </c>
      <c r="K41" s="410">
        <v>334</v>
      </c>
      <c r="L41" s="410">
        <v>2.0120481927710845</v>
      </c>
      <c r="M41" s="410">
        <v>167</v>
      </c>
      <c r="N41" s="410">
        <v>2</v>
      </c>
      <c r="O41" s="410">
        <v>336</v>
      </c>
      <c r="P41" s="493">
        <v>2.0240963855421685</v>
      </c>
      <c r="Q41" s="411">
        <v>168</v>
      </c>
    </row>
    <row r="42" spans="1:17" ht="14.4" customHeight="1" x14ac:dyDescent="0.3">
      <c r="A42" s="406" t="s">
        <v>3547</v>
      </c>
      <c r="B42" s="407" t="s">
        <v>3372</v>
      </c>
      <c r="C42" s="407" t="s">
        <v>3373</v>
      </c>
      <c r="D42" s="407" t="s">
        <v>3494</v>
      </c>
      <c r="E42" s="407" t="s">
        <v>3495</v>
      </c>
      <c r="F42" s="410">
        <v>1</v>
      </c>
      <c r="G42" s="410">
        <v>185</v>
      </c>
      <c r="H42" s="410">
        <v>1</v>
      </c>
      <c r="I42" s="410">
        <v>185</v>
      </c>
      <c r="J42" s="410"/>
      <c r="K42" s="410"/>
      <c r="L42" s="410"/>
      <c r="M42" s="410"/>
      <c r="N42" s="410">
        <v>2</v>
      </c>
      <c r="O42" s="410">
        <v>374</v>
      </c>
      <c r="P42" s="493">
        <v>2.0216216216216214</v>
      </c>
      <c r="Q42" s="411">
        <v>187</v>
      </c>
    </row>
    <row r="43" spans="1:17" ht="14.4" customHeight="1" x14ac:dyDescent="0.3">
      <c r="A43" s="406" t="s">
        <v>3547</v>
      </c>
      <c r="B43" s="407" t="s">
        <v>3372</v>
      </c>
      <c r="C43" s="407" t="s">
        <v>3373</v>
      </c>
      <c r="D43" s="407" t="s">
        <v>3496</v>
      </c>
      <c r="E43" s="407" t="s">
        <v>3497</v>
      </c>
      <c r="F43" s="410"/>
      <c r="G43" s="410"/>
      <c r="H43" s="410"/>
      <c r="I43" s="410"/>
      <c r="J43" s="410"/>
      <c r="K43" s="410"/>
      <c r="L43" s="410"/>
      <c r="M43" s="410"/>
      <c r="N43" s="410">
        <v>6</v>
      </c>
      <c r="O43" s="410">
        <v>3456</v>
      </c>
      <c r="P43" s="493"/>
      <c r="Q43" s="411">
        <v>576</v>
      </c>
    </row>
    <row r="44" spans="1:17" ht="14.4" customHeight="1" x14ac:dyDescent="0.3">
      <c r="A44" s="406" t="s">
        <v>3547</v>
      </c>
      <c r="B44" s="407" t="s">
        <v>3372</v>
      </c>
      <c r="C44" s="407" t="s">
        <v>3373</v>
      </c>
      <c r="D44" s="407" t="s">
        <v>3500</v>
      </c>
      <c r="E44" s="407" t="s">
        <v>3501</v>
      </c>
      <c r="F44" s="410">
        <v>1</v>
      </c>
      <c r="G44" s="410">
        <v>1395</v>
      </c>
      <c r="H44" s="410">
        <v>1</v>
      </c>
      <c r="I44" s="410">
        <v>1395</v>
      </c>
      <c r="J44" s="410">
        <v>4</v>
      </c>
      <c r="K44" s="410">
        <v>5588</v>
      </c>
      <c r="L44" s="410">
        <v>4.00573476702509</v>
      </c>
      <c r="M44" s="410">
        <v>1397</v>
      </c>
      <c r="N44" s="410">
        <v>3</v>
      </c>
      <c r="O44" s="410">
        <v>4197</v>
      </c>
      <c r="P44" s="493">
        <v>3.0086021505376346</v>
      </c>
      <c r="Q44" s="411">
        <v>1399</v>
      </c>
    </row>
    <row r="45" spans="1:17" ht="14.4" customHeight="1" x14ac:dyDescent="0.3">
      <c r="A45" s="406" t="s">
        <v>3547</v>
      </c>
      <c r="B45" s="407" t="s">
        <v>3372</v>
      </c>
      <c r="C45" s="407" t="s">
        <v>3373</v>
      </c>
      <c r="D45" s="407" t="s">
        <v>3504</v>
      </c>
      <c r="E45" s="407" t="s">
        <v>3505</v>
      </c>
      <c r="F45" s="410"/>
      <c r="G45" s="410"/>
      <c r="H45" s="410"/>
      <c r="I45" s="410"/>
      <c r="J45" s="410"/>
      <c r="K45" s="410"/>
      <c r="L45" s="410"/>
      <c r="M45" s="410"/>
      <c r="N45" s="410">
        <v>2</v>
      </c>
      <c r="O45" s="410">
        <v>380</v>
      </c>
      <c r="P45" s="493"/>
      <c r="Q45" s="411">
        <v>190</v>
      </c>
    </row>
    <row r="46" spans="1:17" ht="14.4" customHeight="1" x14ac:dyDescent="0.3">
      <c r="A46" s="406" t="s">
        <v>3547</v>
      </c>
      <c r="B46" s="407" t="s">
        <v>3372</v>
      </c>
      <c r="C46" s="407" t="s">
        <v>3373</v>
      </c>
      <c r="D46" s="407" t="s">
        <v>3506</v>
      </c>
      <c r="E46" s="407" t="s">
        <v>3507</v>
      </c>
      <c r="F46" s="410"/>
      <c r="G46" s="410"/>
      <c r="H46" s="410"/>
      <c r="I46" s="410"/>
      <c r="J46" s="410">
        <v>1</v>
      </c>
      <c r="K46" s="410">
        <v>812</v>
      </c>
      <c r="L46" s="410"/>
      <c r="M46" s="410">
        <v>812</v>
      </c>
      <c r="N46" s="410"/>
      <c r="O46" s="410"/>
      <c r="P46" s="493"/>
      <c r="Q46" s="411"/>
    </row>
    <row r="47" spans="1:17" ht="14.4" customHeight="1" x14ac:dyDescent="0.3">
      <c r="A47" s="406" t="s">
        <v>3548</v>
      </c>
      <c r="B47" s="407" t="s">
        <v>3372</v>
      </c>
      <c r="C47" s="407" t="s">
        <v>3373</v>
      </c>
      <c r="D47" s="407" t="s">
        <v>3374</v>
      </c>
      <c r="E47" s="407" t="s">
        <v>3375</v>
      </c>
      <c r="F47" s="410">
        <v>2</v>
      </c>
      <c r="G47" s="410">
        <v>2360</v>
      </c>
      <c r="H47" s="410">
        <v>1</v>
      </c>
      <c r="I47" s="410">
        <v>1180</v>
      </c>
      <c r="J47" s="410"/>
      <c r="K47" s="410"/>
      <c r="L47" s="410"/>
      <c r="M47" s="410"/>
      <c r="N47" s="410">
        <v>2</v>
      </c>
      <c r="O47" s="410">
        <v>2374</v>
      </c>
      <c r="P47" s="493">
        <v>1.0059322033898306</v>
      </c>
      <c r="Q47" s="411">
        <v>1187</v>
      </c>
    </row>
    <row r="48" spans="1:17" ht="14.4" customHeight="1" x14ac:dyDescent="0.3">
      <c r="A48" s="406" t="s">
        <v>3548</v>
      </c>
      <c r="B48" s="407" t="s">
        <v>3372</v>
      </c>
      <c r="C48" s="407" t="s">
        <v>3373</v>
      </c>
      <c r="D48" s="407" t="s">
        <v>3386</v>
      </c>
      <c r="E48" s="407" t="s">
        <v>3387</v>
      </c>
      <c r="F48" s="410">
        <v>2</v>
      </c>
      <c r="G48" s="410">
        <v>1652</v>
      </c>
      <c r="H48" s="410">
        <v>1</v>
      </c>
      <c r="I48" s="410">
        <v>826</v>
      </c>
      <c r="J48" s="410">
        <v>2</v>
      </c>
      <c r="K48" s="410">
        <v>1662</v>
      </c>
      <c r="L48" s="410">
        <v>1.0060532687651331</v>
      </c>
      <c r="M48" s="410">
        <v>831</v>
      </c>
      <c r="N48" s="410">
        <v>1</v>
      </c>
      <c r="O48" s="410">
        <v>842</v>
      </c>
      <c r="P48" s="493">
        <v>0.50968523002421307</v>
      </c>
      <c r="Q48" s="411">
        <v>842</v>
      </c>
    </row>
    <row r="49" spans="1:17" ht="14.4" customHeight="1" x14ac:dyDescent="0.3">
      <c r="A49" s="406" t="s">
        <v>3548</v>
      </c>
      <c r="B49" s="407" t="s">
        <v>3372</v>
      </c>
      <c r="C49" s="407" t="s">
        <v>3373</v>
      </c>
      <c r="D49" s="407" t="s">
        <v>3390</v>
      </c>
      <c r="E49" s="407" t="s">
        <v>3391</v>
      </c>
      <c r="F49" s="410"/>
      <c r="G49" s="410"/>
      <c r="H49" s="410"/>
      <c r="I49" s="410"/>
      <c r="J49" s="410">
        <v>3</v>
      </c>
      <c r="K49" s="410">
        <v>2436</v>
      </c>
      <c r="L49" s="410"/>
      <c r="M49" s="410">
        <v>812</v>
      </c>
      <c r="N49" s="410">
        <v>3</v>
      </c>
      <c r="O49" s="410">
        <v>2439</v>
      </c>
      <c r="P49" s="493"/>
      <c r="Q49" s="411">
        <v>813</v>
      </c>
    </row>
    <row r="50" spans="1:17" ht="14.4" customHeight="1" x14ac:dyDescent="0.3">
      <c r="A50" s="406" t="s">
        <v>3548</v>
      </c>
      <c r="B50" s="407" t="s">
        <v>3372</v>
      </c>
      <c r="C50" s="407" t="s">
        <v>3373</v>
      </c>
      <c r="D50" s="407" t="s">
        <v>3392</v>
      </c>
      <c r="E50" s="407" t="s">
        <v>3393</v>
      </c>
      <c r="F50" s="410"/>
      <c r="G50" s="410"/>
      <c r="H50" s="410"/>
      <c r="I50" s="410"/>
      <c r="J50" s="410">
        <v>3</v>
      </c>
      <c r="K50" s="410">
        <v>2436</v>
      </c>
      <c r="L50" s="410"/>
      <c r="M50" s="410">
        <v>812</v>
      </c>
      <c r="N50" s="410">
        <v>3</v>
      </c>
      <c r="O50" s="410">
        <v>2439</v>
      </c>
      <c r="P50" s="493"/>
      <c r="Q50" s="411">
        <v>813</v>
      </c>
    </row>
    <row r="51" spans="1:17" ht="14.4" customHeight="1" x14ac:dyDescent="0.3">
      <c r="A51" s="406" t="s">
        <v>3548</v>
      </c>
      <c r="B51" s="407" t="s">
        <v>3372</v>
      </c>
      <c r="C51" s="407" t="s">
        <v>3373</v>
      </c>
      <c r="D51" s="407" t="s">
        <v>3394</v>
      </c>
      <c r="E51" s="407" t="s">
        <v>3395</v>
      </c>
      <c r="F51" s="410">
        <v>5</v>
      </c>
      <c r="G51" s="410">
        <v>830</v>
      </c>
      <c r="H51" s="410">
        <v>1</v>
      </c>
      <c r="I51" s="410">
        <v>166</v>
      </c>
      <c r="J51" s="410">
        <v>13</v>
      </c>
      <c r="K51" s="410">
        <v>2171</v>
      </c>
      <c r="L51" s="410">
        <v>2.6156626506024097</v>
      </c>
      <c r="M51" s="410">
        <v>167</v>
      </c>
      <c r="N51" s="410">
        <v>5</v>
      </c>
      <c r="O51" s="410">
        <v>840</v>
      </c>
      <c r="P51" s="493">
        <v>1.0120481927710843</v>
      </c>
      <c r="Q51" s="411">
        <v>168</v>
      </c>
    </row>
    <row r="52" spans="1:17" ht="14.4" customHeight="1" x14ac:dyDescent="0.3">
      <c r="A52" s="406" t="s">
        <v>3548</v>
      </c>
      <c r="B52" s="407" t="s">
        <v>3372</v>
      </c>
      <c r="C52" s="407" t="s">
        <v>3373</v>
      </c>
      <c r="D52" s="407" t="s">
        <v>3396</v>
      </c>
      <c r="E52" s="407" t="s">
        <v>3397</v>
      </c>
      <c r="F52" s="410">
        <v>1</v>
      </c>
      <c r="G52" s="410">
        <v>172</v>
      </c>
      <c r="H52" s="410">
        <v>1</v>
      </c>
      <c r="I52" s="410">
        <v>172</v>
      </c>
      <c r="J52" s="410">
        <v>6</v>
      </c>
      <c r="K52" s="410">
        <v>1038</v>
      </c>
      <c r="L52" s="410">
        <v>6.0348837209302326</v>
      </c>
      <c r="M52" s="410">
        <v>173</v>
      </c>
      <c r="N52" s="410"/>
      <c r="O52" s="410"/>
      <c r="P52" s="493"/>
      <c r="Q52" s="411"/>
    </row>
    <row r="53" spans="1:17" ht="14.4" customHeight="1" x14ac:dyDescent="0.3">
      <c r="A53" s="406" t="s">
        <v>3548</v>
      </c>
      <c r="B53" s="407" t="s">
        <v>3372</v>
      </c>
      <c r="C53" s="407" t="s">
        <v>3373</v>
      </c>
      <c r="D53" s="407" t="s">
        <v>3398</v>
      </c>
      <c r="E53" s="407" t="s">
        <v>3399</v>
      </c>
      <c r="F53" s="410">
        <v>1</v>
      </c>
      <c r="G53" s="410">
        <v>349</v>
      </c>
      <c r="H53" s="410">
        <v>1</v>
      </c>
      <c r="I53" s="410">
        <v>349</v>
      </c>
      <c r="J53" s="410">
        <v>2</v>
      </c>
      <c r="K53" s="410">
        <v>702</v>
      </c>
      <c r="L53" s="410">
        <v>2.0114613180515759</v>
      </c>
      <c r="M53" s="410">
        <v>351</v>
      </c>
      <c r="N53" s="410">
        <v>4</v>
      </c>
      <c r="O53" s="410">
        <v>1408</v>
      </c>
      <c r="P53" s="493">
        <v>4.0343839541547277</v>
      </c>
      <c r="Q53" s="411">
        <v>352</v>
      </c>
    </row>
    <row r="54" spans="1:17" ht="14.4" customHeight="1" x14ac:dyDescent="0.3">
      <c r="A54" s="406" t="s">
        <v>3548</v>
      </c>
      <c r="B54" s="407" t="s">
        <v>3372</v>
      </c>
      <c r="C54" s="407" t="s">
        <v>3373</v>
      </c>
      <c r="D54" s="407" t="s">
        <v>3521</v>
      </c>
      <c r="E54" s="407" t="s">
        <v>3522</v>
      </c>
      <c r="F54" s="410">
        <v>2</v>
      </c>
      <c r="G54" s="410">
        <v>2070</v>
      </c>
      <c r="H54" s="410">
        <v>1</v>
      </c>
      <c r="I54" s="410">
        <v>1035</v>
      </c>
      <c r="J54" s="410"/>
      <c r="K54" s="410"/>
      <c r="L54" s="410"/>
      <c r="M54" s="410"/>
      <c r="N54" s="410">
        <v>2</v>
      </c>
      <c r="O54" s="410">
        <v>2076</v>
      </c>
      <c r="P54" s="493">
        <v>1.0028985507246377</v>
      </c>
      <c r="Q54" s="411">
        <v>1038</v>
      </c>
    </row>
    <row r="55" spans="1:17" ht="14.4" customHeight="1" x14ac:dyDescent="0.3">
      <c r="A55" s="406" t="s">
        <v>3548</v>
      </c>
      <c r="B55" s="407" t="s">
        <v>3372</v>
      </c>
      <c r="C55" s="407" t="s">
        <v>3373</v>
      </c>
      <c r="D55" s="407" t="s">
        <v>3400</v>
      </c>
      <c r="E55" s="407" t="s">
        <v>3401</v>
      </c>
      <c r="F55" s="410"/>
      <c r="G55" s="410"/>
      <c r="H55" s="410"/>
      <c r="I55" s="410"/>
      <c r="J55" s="410">
        <v>4</v>
      </c>
      <c r="K55" s="410">
        <v>756</v>
      </c>
      <c r="L55" s="410"/>
      <c r="M55" s="410">
        <v>189</v>
      </c>
      <c r="N55" s="410">
        <v>1</v>
      </c>
      <c r="O55" s="410">
        <v>190</v>
      </c>
      <c r="P55" s="493"/>
      <c r="Q55" s="411">
        <v>190</v>
      </c>
    </row>
    <row r="56" spans="1:17" ht="14.4" customHeight="1" x14ac:dyDescent="0.3">
      <c r="A56" s="406" t="s">
        <v>3548</v>
      </c>
      <c r="B56" s="407" t="s">
        <v>3372</v>
      </c>
      <c r="C56" s="407" t="s">
        <v>3373</v>
      </c>
      <c r="D56" s="407" t="s">
        <v>3406</v>
      </c>
      <c r="E56" s="407" t="s">
        <v>3407</v>
      </c>
      <c r="F56" s="410">
        <v>1</v>
      </c>
      <c r="G56" s="410">
        <v>545</v>
      </c>
      <c r="H56" s="410">
        <v>1</v>
      </c>
      <c r="I56" s="410">
        <v>545</v>
      </c>
      <c r="J56" s="410">
        <v>5</v>
      </c>
      <c r="K56" s="410">
        <v>2735</v>
      </c>
      <c r="L56" s="410">
        <v>5.0183486238532113</v>
      </c>
      <c r="M56" s="410">
        <v>547</v>
      </c>
      <c r="N56" s="410">
        <v>8</v>
      </c>
      <c r="O56" s="410">
        <v>4392</v>
      </c>
      <c r="P56" s="493">
        <v>8.0587155963302752</v>
      </c>
      <c r="Q56" s="411">
        <v>549</v>
      </c>
    </row>
    <row r="57" spans="1:17" ht="14.4" customHeight="1" x14ac:dyDescent="0.3">
      <c r="A57" s="406" t="s">
        <v>3548</v>
      </c>
      <c r="B57" s="407" t="s">
        <v>3372</v>
      </c>
      <c r="C57" s="407" t="s">
        <v>3373</v>
      </c>
      <c r="D57" s="407" t="s">
        <v>3408</v>
      </c>
      <c r="E57" s="407" t="s">
        <v>3409</v>
      </c>
      <c r="F57" s="410"/>
      <c r="G57" s="410"/>
      <c r="H57" s="410"/>
      <c r="I57" s="410"/>
      <c r="J57" s="410">
        <v>1</v>
      </c>
      <c r="K57" s="410">
        <v>652</v>
      </c>
      <c r="L57" s="410"/>
      <c r="M57" s="410">
        <v>652</v>
      </c>
      <c r="N57" s="410">
        <v>1</v>
      </c>
      <c r="O57" s="410">
        <v>654</v>
      </c>
      <c r="P57" s="493"/>
      <c r="Q57" s="411">
        <v>654</v>
      </c>
    </row>
    <row r="58" spans="1:17" ht="14.4" customHeight="1" x14ac:dyDescent="0.3">
      <c r="A58" s="406" t="s">
        <v>3548</v>
      </c>
      <c r="B58" s="407" t="s">
        <v>3372</v>
      </c>
      <c r="C58" s="407" t="s">
        <v>3373</v>
      </c>
      <c r="D58" s="407" t="s">
        <v>3410</v>
      </c>
      <c r="E58" s="407" t="s">
        <v>3411</v>
      </c>
      <c r="F58" s="410"/>
      <c r="G58" s="410"/>
      <c r="H58" s="410"/>
      <c r="I58" s="410"/>
      <c r="J58" s="410">
        <v>1</v>
      </c>
      <c r="K58" s="410">
        <v>652</v>
      </c>
      <c r="L58" s="410"/>
      <c r="M58" s="410">
        <v>652</v>
      </c>
      <c r="N58" s="410">
        <v>1</v>
      </c>
      <c r="O58" s="410">
        <v>654</v>
      </c>
      <c r="P58" s="493"/>
      <c r="Q58" s="411">
        <v>654</v>
      </c>
    </row>
    <row r="59" spans="1:17" ht="14.4" customHeight="1" x14ac:dyDescent="0.3">
      <c r="A59" s="406" t="s">
        <v>3548</v>
      </c>
      <c r="B59" s="407" t="s">
        <v>3372</v>
      </c>
      <c r="C59" s="407" t="s">
        <v>3373</v>
      </c>
      <c r="D59" s="407" t="s">
        <v>3412</v>
      </c>
      <c r="E59" s="407" t="s">
        <v>3413</v>
      </c>
      <c r="F59" s="410"/>
      <c r="G59" s="410"/>
      <c r="H59" s="410"/>
      <c r="I59" s="410"/>
      <c r="J59" s="410">
        <v>2</v>
      </c>
      <c r="K59" s="410">
        <v>1352</v>
      </c>
      <c r="L59" s="410"/>
      <c r="M59" s="410">
        <v>676</v>
      </c>
      <c r="N59" s="410">
        <v>1</v>
      </c>
      <c r="O59" s="410">
        <v>678</v>
      </c>
      <c r="P59" s="493"/>
      <c r="Q59" s="411">
        <v>678</v>
      </c>
    </row>
    <row r="60" spans="1:17" ht="14.4" customHeight="1" x14ac:dyDescent="0.3">
      <c r="A60" s="406" t="s">
        <v>3548</v>
      </c>
      <c r="B60" s="407" t="s">
        <v>3372</v>
      </c>
      <c r="C60" s="407" t="s">
        <v>3373</v>
      </c>
      <c r="D60" s="407" t="s">
        <v>3414</v>
      </c>
      <c r="E60" s="407" t="s">
        <v>3415</v>
      </c>
      <c r="F60" s="410"/>
      <c r="G60" s="410"/>
      <c r="H60" s="410"/>
      <c r="I60" s="410"/>
      <c r="J60" s="410"/>
      <c r="K60" s="410"/>
      <c r="L60" s="410"/>
      <c r="M60" s="410"/>
      <c r="N60" s="410">
        <v>4</v>
      </c>
      <c r="O60" s="410">
        <v>2052</v>
      </c>
      <c r="P60" s="493"/>
      <c r="Q60" s="411">
        <v>513</v>
      </c>
    </row>
    <row r="61" spans="1:17" ht="14.4" customHeight="1" x14ac:dyDescent="0.3">
      <c r="A61" s="406" t="s">
        <v>3548</v>
      </c>
      <c r="B61" s="407" t="s">
        <v>3372</v>
      </c>
      <c r="C61" s="407" t="s">
        <v>3373</v>
      </c>
      <c r="D61" s="407" t="s">
        <v>3416</v>
      </c>
      <c r="E61" s="407" t="s">
        <v>3417</v>
      </c>
      <c r="F61" s="410"/>
      <c r="G61" s="410"/>
      <c r="H61" s="410"/>
      <c r="I61" s="410"/>
      <c r="J61" s="410"/>
      <c r="K61" s="410"/>
      <c r="L61" s="410"/>
      <c r="M61" s="410"/>
      <c r="N61" s="410">
        <v>4</v>
      </c>
      <c r="O61" s="410">
        <v>1692</v>
      </c>
      <c r="P61" s="493"/>
      <c r="Q61" s="411">
        <v>423</v>
      </c>
    </row>
    <row r="62" spans="1:17" ht="14.4" customHeight="1" x14ac:dyDescent="0.3">
      <c r="A62" s="406" t="s">
        <v>3548</v>
      </c>
      <c r="B62" s="407" t="s">
        <v>3372</v>
      </c>
      <c r="C62" s="407" t="s">
        <v>3373</v>
      </c>
      <c r="D62" s="407" t="s">
        <v>3418</v>
      </c>
      <c r="E62" s="407" t="s">
        <v>3419</v>
      </c>
      <c r="F62" s="410">
        <v>1</v>
      </c>
      <c r="G62" s="410">
        <v>344</v>
      </c>
      <c r="H62" s="410">
        <v>1</v>
      </c>
      <c r="I62" s="410">
        <v>344</v>
      </c>
      <c r="J62" s="410">
        <v>8</v>
      </c>
      <c r="K62" s="410">
        <v>2776</v>
      </c>
      <c r="L62" s="410">
        <v>8.0697674418604652</v>
      </c>
      <c r="M62" s="410">
        <v>347</v>
      </c>
      <c r="N62" s="410">
        <v>9</v>
      </c>
      <c r="O62" s="410">
        <v>3141</v>
      </c>
      <c r="P62" s="493">
        <v>9.1308139534883725</v>
      </c>
      <c r="Q62" s="411">
        <v>349</v>
      </c>
    </row>
    <row r="63" spans="1:17" ht="14.4" customHeight="1" x14ac:dyDescent="0.3">
      <c r="A63" s="406" t="s">
        <v>3548</v>
      </c>
      <c r="B63" s="407" t="s">
        <v>3372</v>
      </c>
      <c r="C63" s="407" t="s">
        <v>3373</v>
      </c>
      <c r="D63" s="407" t="s">
        <v>3420</v>
      </c>
      <c r="E63" s="407" t="s">
        <v>3421</v>
      </c>
      <c r="F63" s="410">
        <v>1</v>
      </c>
      <c r="G63" s="410">
        <v>217</v>
      </c>
      <c r="H63" s="410">
        <v>1</v>
      </c>
      <c r="I63" s="410">
        <v>217</v>
      </c>
      <c r="J63" s="410"/>
      <c r="K63" s="410"/>
      <c r="L63" s="410"/>
      <c r="M63" s="410"/>
      <c r="N63" s="410">
        <v>1</v>
      </c>
      <c r="O63" s="410">
        <v>221</v>
      </c>
      <c r="P63" s="493">
        <v>1.0184331797235022</v>
      </c>
      <c r="Q63" s="411">
        <v>221</v>
      </c>
    </row>
    <row r="64" spans="1:17" ht="14.4" customHeight="1" x14ac:dyDescent="0.3">
      <c r="A64" s="406" t="s">
        <v>3548</v>
      </c>
      <c r="B64" s="407" t="s">
        <v>3372</v>
      </c>
      <c r="C64" s="407" t="s">
        <v>3373</v>
      </c>
      <c r="D64" s="407" t="s">
        <v>3426</v>
      </c>
      <c r="E64" s="407" t="s">
        <v>3427</v>
      </c>
      <c r="F64" s="410">
        <v>1</v>
      </c>
      <c r="G64" s="410">
        <v>237</v>
      </c>
      <c r="H64" s="410">
        <v>1</v>
      </c>
      <c r="I64" s="410">
        <v>237</v>
      </c>
      <c r="J64" s="410">
        <v>1</v>
      </c>
      <c r="K64" s="410">
        <v>238</v>
      </c>
      <c r="L64" s="410">
        <v>1.0042194092827004</v>
      </c>
      <c r="M64" s="410">
        <v>238</v>
      </c>
      <c r="N64" s="410">
        <v>1</v>
      </c>
      <c r="O64" s="410">
        <v>239</v>
      </c>
      <c r="P64" s="493">
        <v>1.0084388185654007</v>
      </c>
      <c r="Q64" s="411">
        <v>239</v>
      </c>
    </row>
    <row r="65" spans="1:17" ht="14.4" customHeight="1" x14ac:dyDescent="0.3">
      <c r="A65" s="406" t="s">
        <v>3548</v>
      </c>
      <c r="B65" s="407" t="s">
        <v>3372</v>
      </c>
      <c r="C65" s="407" t="s">
        <v>3373</v>
      </c>
      <c r="D65" s="407" t="s">
        <v>3428</v>
      </c>
      <c r="E65" s="407" t="s">
        <v>3429</v>
      </c>
      <c r="F65" s="410">
        <v>1</v>
      </c>
      <c r="G65" s="410">
        <v>110</v>
      </c>
      <c r="H65" s="410">
        <v>1</v>
      </c>
      <c r="I65" s="410">
        <v>110</v>
      </c>
      <c r="J65" s="410">
        <v>1</v>
      </c>
      <c r="K65" s="410">
        <v>111</v>
      </c>
      <c r="L65" s="410">
        <v>1.009090909090909</v>
      </c>
      <c r="M65" s="410">
        <v>111</v>
      </c>
      <c r="N65" s="410">
        <v>2</v>
      </c>
      <c r="O65" s="410">
        <v>222</v>
      </c>
      <c r="P65" s="493">
        <v>2.0181818181818181</v>
      </c>
      <c r="Q65" s="411">
        <v>111</v>
      </c>
    </row>
    <row r="66" spans="1:17" ht="14.4" customHeight="1" x14ac:dyDescent="0.3">
      <c r="A66" s="406" t="s">
        <v>3548</v>
      </c>
      <c r="B66" s="407" t="s">
        <v>3372</v>
      </c>
      <c r="C66" s="407" t="s">
        <v>3373</v>
      </c>
      <c r="D66" s="407" t="s">
        <v>3432</v>
      </c>
      <c r="E66" s="407" t="s">
        <v>3433</v>
      </c>
      <c r="F66" s="410"/>
      <c r="G66" s="410"/>
      <c r="H66" s="410"/>
      <c r="I66" s="410"/>
      <c r="J66" s="410">
        <v>1</v>
      </c>
      <c r="K66" s="410">
        <v>311</v>
      </c>
      <c r="L66" s="410"/>
      <c r="M66" s="410">
        <v>311</v>
      </c>
      <c r="N66" s="410">
        <v>2</v>
      </c>
      <c r="O66" s="410">
        <v>624</v>
      </c>
      <c r="P66" s="493"/>
      <c r="Q66" s="411">
        <v>312</v>
      </c>
    </row>
    <row r="67" spans="1:17" ht="14.4" customHeight="1" x14ac:dyDescent="0.3">
      <c r="A67" s="406" t="s">
        <v>3548</v>
      </c>
      <c r="B67" s="407" t="s">
        <v>3372</v>
      </c>
      <c r="C67" s="407" t="s">
        <v>3373</v>
      </c>
      <c r="D67" s="407" t="s">
        <v>3436</v>
      </c>
      <c r="E67" s="407" t="s">
        <v>3437</v>
      </c>
      <c r="F67" s="410"/>
      <c r="G67" s="410"/>
      <c r="H67" s="410"/>
      <c r="I67" s="410"/>
      <c r="J67" s="410">
        <v>2</v>
      </c>
      <c r="K67" s="410">
        <v>32</v>
      </c>
      <c r="L67" s="410"/>
      <c r="M67" s="410">
        <v>16</v>
      </c>
      <c r="N67" s="410">
        <v>1</v>
      </c>
      <c r="O67" s="410">
        <v>17</v>
      </c>
      <c r="P67" s="493"/>
      <c r="Q67" s="411">
        <v>17</v>
      </c>
    </row>
    <row r="68" spans="1:17" ht="14.4" customHeight="1" x14ac:dyDescent="0.3">
      <c r="A68" s="406" t="s">
        <v>3548</v>
      </c>
      <c r="B68" s="407" t="s">
        <v>3372</v>
      </c>
      <c r="C68" s="407" t="s">
        <v>3373</v>
      </c>
      <c r="D68" s="407" t="s">
        <v>3440</v>
      </c>
      <c r="E68" s="407" t="s">
        <v>3441</v>
      </c>
      <c r="F68" s="410"/>
      <c r="G68" s="410"/>
      <c r="H68" s="410"/>
      <c r="I68" s="410"/>
      <c r="J68" s="410">
        <v>20</v>
      </c>
      <c r="K68" s="410">
        <v>6980</v>
      </c>
      <c r="L68" s="410"/>
      <c r="M68" s="410">
        <v>349</v>
      </c>
      <c r="N68" s="410"/>
      <c r="O68" s="410"/>
      <c r="P68" s="493"/>
      <c r="Q68" s="411"/>
    </row>
    <row r="69" spans="1:17" ht="14.4" customHeight="1" x14ac:dyDescent="0.3">
      <c r="A69" s="406" t="s">
        <v>3548</v>
      </c>
      <c r="B69" s="407" t="s">
        <v>3372</v>
      </c>
      <c r="C69" s="407" t="s">
        <v>3373</v>
      </c>
      <c r="D69" s="407" t="s">
        <v>3448</v>
      </c>
      <c r="E69" s="407" t="s">
        <v>3449</v>
      </c>
      <c r="F69" s="410">
        <v>1</v>
      </c>
      <c r="G69" s="410">
        <v>293</v>
      </c>
      <c r="H69" s="410">
        <v>1</v>
      </c>
      <c r="I69" s="410">
        <v>293</v>
      </c>
      <c r="J69" s="410">
        <v>2</v>
      </c>
      <c r="K69" s="410">
        <v>588</v>
      </c>
      <c r="L69" s="410">
        <v>2.006825938566553</v>
      </c>
      <c r="M69" s="410">
        <v>294</v>
      </c>
      <c r="N69" s="410">
        <v>1</v>
      </c>
      <c r="O69" s="410">
        <v>295</v>
      </c>
      <c r="P69" s="493">
        <v>1.006825938566553</v>
      </c>
      <c r="Q69" s="411">
        <v>295</v>
      </c>
    </row>
    <row r="70" spans="1:17" ht="14.4" customHeight="1" x14ac:dyDescent="0.3">
      <c r="A70" s="406" t="s">
        <v>3548</v>
      </c>
      <c r="B70" s="407" t="s">
        <v>3372</v>
      </c>
      <c r="C70" s="407" t="s">
        <v>3373</v>
      </c>
      <c r="D70" s="407" t="s">
        <v>3450</v>
      </c>
      <c r="E70" s="407" t="s">
        <v>3451</v>
      </c>
      <c r="F70" s="410">
        <v>1</v>
      </c>
      <c r="G70" s="410">
        <v>204</v>
      </c>
      <c r="H70" s="410">
        <v>1</v>
      </c>
      <c r="I70" s="410">
        <v>204</v>
      </c>
      <c r="J70" s="410">
        <v>6</v>
      </c>
      <c r="K70" s="410">
        <v>1242</v>
      </c>
      <c r="L70" s="410">
        <v>6.0882352941176467</v>
      </c>
      <c r="M70" s="410">
        <v>207</v>
      </c>
      <c r="N70" s="410">
        <v>8</v>
      </c>
      <c r="O70" s="410">
        <v>1672</v>
      </c>
      <c r="P70" s="493">
        <v>8.1960784313725483</v>
      </c>
      <c r="Q70" s="411">
        <v>209</v>
      </c>
    </row>
    <row r="71" spans="1:17" ht="14.4" customHeight="1" x14ac:dyDescent="0.3">
      <c r="A71" s="406" t="s">
        <v>3548</v>
      </c>
      <c r="B71" s="407" t="s">
        <v>3372</v>
      </c>
      <c r="C71" s="407" t="s">
        <v>3373</v>
      </c>
      <c r="D71" s="407" t="s">
        <v>3452</v>
      </c>
      <c r="E71" s="407" t="s">
        <v>3453</v>
      </c>
      <c r="F71" s="410"/>
      <c r="G71" s="410"/>
      <c r="H71" s="410"/>
      <c r="I71" s="410"/>
      <c r="J71" s="410">
        <v>5</v>
      </c>
      <c r="K71" s="410">
        <v>195</v>
      </c>
      <c r="L71" s="410"/>
      <c r="M71" s="410">
        <v>39</v>
      </c>
      <c r="N71" s="410">
        <v>4</v>
      </c>
      <c r="O71" s="410">
        <v>160</v>
      </c>
      <c r="P71" s="493"/>
      <c r="Q71" s="411">
        <v>40</v>
      </c>
    </row>
    <row r="72" spans="1:17" ht="14.4" customHeight="1" x14ac:dyDescent="0.3">
      <c r="A72" s="406" t="s">
        <v>3548</v>
      </c>
      <c r="B72" s="407" t="s">
        <v>3372</v>
      </c>
      <c r="C72" s="407" t="s">
        <v>3373</v>
      </c>
      <c r="D72" s="407" t="s">
        <v>3456</v>
      </c>
      <c r="E72" s="407" t="s">
        <v>3457</v>
      </c>
      <c r="F72" s="410">
        <v>2</v>
      </c>
      <c r="G72" s="410">
        <v>338</v>
      </c>
      <c r="H72" s="410">
        <v>1</v>
      </c>
      <c r="I72" s="410">
        <v>169</v>
      </c>
      <c r="J72" s="410">
        <v>14</v>
      </c>
      <c r="K72" s="410">
        <v>2380</v>
      </c>
      <c r="L72" s="410">
        <v>7.0414201183431953</v>
      </c>
      <c r="M72" s="410">
        <v>170</v>
      </c>
      <c r="N72" s="410">
        <v>6</v>
      </c>
      <c r="O72" s="410">
        <v>1026</v>
      </c>
      <c r="P72" s="493">
        <v>3.0355029585798818</v>
      </c>
      <c r="Q72" s="411">
        <v>171</v>
      </c>
    </row>
    <row r="73" spans="1:17" ht="14.4" customHeight="1" x14ac:dyDescent="0.3">
      <c r="A73" s="406" t="s">
        <v>3548</v>
      </c>
      <c r="B73" s="407" t="s">
        <v>3372</v>
      </c>
      <c r="C73" s="407" t="s">
        <v>3373</v>
      </c>
      <c r="D73" s="407" t="s">
        <v>3458</v>
      </c>
      <c r="E73" s="407" t="s">
        <v>3459</v>
      </c>
      <c r="F73" s="410">
        <v>1</v>
      </c>
      <c r="G73" s="410">
        <v>324</v>
      </c>
      <c r="H73" s="410">
        <v>1</v>
      </c>
      <c r="I73" s="410">
        <v>324</v>
      </c>
      <c r="J73" s="410"/>
      <c r="K73" s="410"/>
      <c r="L73" s="410"/>
      <c r="M73" s="410"/>
      <c r="N73" s="410"/>
      <c r="O73" s="410"/>
      <c r="P73" s="493"/>
      <c r="Q73" s="411"/>
    </row>
    <row r="74" spans="1:17" ht="14.4" customHeight="1" x14ac:dyDescent="0.3">
      <c r="A74" s="406" t="s">
        <v>3548</v>
      </c>
      <c r="B74" s="407" t="s">
        <v>3372</v>
      </c>
      <c r="C74" s="407" t="s">
        <v>3373</v>
      </c>
      <c r="D74" s="407" t="s">
        <v>3460</v>
      </c>
      <c r="E74" s="407" t="s">
        <v>3461</v>
      </c>
      <c r="F74" s="410"/>
      <c r="G74" s="410"/>
      <c r="H74" s="410"/>
      <c r="I74" s="410"/>
      <c r="J74" s="410">
        <v>1</v>
      </c>
      <c r="K74" s="410">
        <v>688</v>
      </c>
      <c r="L74" s="410"/>
      <c r="M74" s="410">
        <v>688</v>
      </c>
      <c r="N74" s="410">
        <v>2</v>
      </c>
      <c r="O74" s="410">
        <v>1380</v>
      </c>
      <c r="P74" s="493"/>
      <c r="Q74" s="411">
        <v>690</v>
      </c>
    </row>
    <row r="75" spans="1:17" ht="14.4" customHeight="1" x14ac:dyDescent="0.3">
      <c r="A75" s="406" t="s">
        <v>3548</v>
      </c>
      <c r="B75" s="407" t="s">
        <v>3372</v>
      </c>
      <c r="C75" s="407" t="s">
        <v>3373</v>
      </c>
      <c r="D75" s="407" t="s">
        <v>3462</v>
      </c>
      <c r="E75" s="407" t="s">
        <v>3463</v>
      </c>
      <c r="F75" s="410">
        <v>2</v>
      </c>
      <c r="G75" s="410">
        <v>694</v>
      </c>
      <c r="H75" s="410">
        <v>1</v>
      </c>
      <c r="I75" s="410">
        <v>347</v>
      </c>
      <c r="J75" s="410">
        <v>12</v>
      </c>
      <c r="K75" s="410">
        <v>4176</v>
      </c>
      <c r="L75" s="410">
        <v>6.0172910662824206</v>
      </c>
      <c r="M75" s="410">
        <v>348</v>
      </c>
      <c r="N75" s="410">
        <v>5</v>
      </c>
      <c r="O75" s="410">
        <v>1750</v>
      </c>
      <c r="P75" s="493">
        <v>2.521613832853026</v>
      </c>
      <c r="Q75" s="411">
        <v>350</v>
      </c>
    </row>
    <row r="76" spans="1:17" ht="14.4" customHeight="1" x14ac:dyDescent="0.3">
      <c r="A76" s="406" t="s">
        <v>3548</v>
      </c>
      <c r="B76" s="407" t="s">
        <v>3372</v>
      </c>
      <c r="C76" s="407" t="s">
        <v>3373</v>
      </c>
      <c r="D76" s="407" t="s">
        <v>3464</v>
      </c>
      <c r="E76" s="407" t="s">
        <v>3465</v>
      </c>
      <c r="F76" s="410">
        <v>2</v>
      </c>
      <c r="G76" s="410">
        <v>344</v>
      </c>
      <c r="H76" s="410">
        <v>1</v>
      </c>
      <c r="I76" s="410">
        <v>172</v>
      </c>
      <c r="J76" s="410">
        <v>13</v>
      </c>
      <c r="K76" s="410">
        <v>2249</v>
      </c>
      <c r="L76" s="410">
        <v>6.5377906976744189</v>
      </c>
      <c r="M76" s="410">
        <v>173</v>
      </c>
      <c r="N76" s="410">
        <v>5</v>
      </c>
      <c r="O76" s="410">
        <v>870</v>
      </c>
      <c r="P76" s="493">
        <v>2.5290697674418605</v>
      </c>
      <c r="Q76" s="411">
        <v>174</v>
      </c>
    </row>
    <row r="77" spans="1:17" ht="14.4" customHeight="1" x14ac:dyDescent="0.3">
      <c r="A77" s="406" t="s">
        <v>3548</v>
      </c>
      <c r="B77" s="407" t="s">
        <v>3372</v>
      </c>
      <c r="C77" s="407" t="s">
        <v>3373</v>
      </c>
      <c r="D77" s="407" t="s">
        <v>3466</v>
      </c>
      <c r="E77" s="407" t="s">
        <v>3467</v>
      </c>
      <c r="F77" s="410">
        <v>20</v>
      </c>
      <c r="G77" s="410">
        <v>7980</v>
      </c>
      <c r="H77" s="410">
        <v>1</v>
      </c>
      <c r="I77" s="410">
        <v>399</v>
      </c>
      <c r="J77" s="410">
        <v>64</v>
      </c>
      <c r="K77" s="410">
        <v>25600</v>
      </c>
      <c r="L77" s="410">
        <v>3.2080200501253131</v>
      </c>
      <c r="M77" s="410">
        <v>400</v>
      </c>
      <c r="N77" s="410">
        <v>64</v>
      </c>
      <c r="O77" s="410">
        <v>25664</v>
      </c>
      <c r="P77" s="493">
        <v>3.2160401002506265</v>
      </c>
      <c r="Q77" s="411">
        <v>401</v>
      </c>
    </row>
    <row r="78" spans="1:17" ht="14.4" customHeight="1" x14ac:dyDescent="0.3">
      <c r="A78" s="406" t="s">
        <v>3548</v>
      </c>
      <c r="B78" s="407" t="s">
        <v>3372</v>
      </c>
      <c r="C78" s="407" t="s">
        <v>3373</v>
      </c>
      <c r="D78" s="407" t="s">
        <v>3468</v>
      </c>
      <c r="E78" s="407" t="s">
        <v>3469</v>
      </c>
      <c r="F78" s="410"/>
      <c r="G78" s="410"/>
      <c r="H78" s="410"/>
      <c r="I78" s="410"/>
      <c r="J78" s="410">
        <v>1</v>
      </c>
      <c r="K78" s="410">
        <v>652</v>
      </c>
      <c r="L78" s="410"/>
      <c r="M78" s="410">
        <v>652</v>
      </c>
      <c r="N78" s="410">
        <v>1</v>
      </c>
      <c r="O78" s="410">
        <v>654</v>
      </c>
      <c r="P78" s="493"/>
      <c r="Q78" s="411">
        <v>654</v>
      </c>
    </row>
    <row r="79" spans="1:17" ht="14.4" customHeight="1" x14ac:dyDescent="0.3">
      <c r="A79" s="406" t="s">
        <v>3548</v>
      </c>
      <c r="B79" s="407" t="s">
        <v>3372</v>
      </c>
      <c r="C79" s="407" t="s">
        <v>3373</v>
      </c>
      <c r="D79" s="407" t="s">
        <v>3470</v>
      </c>
      <c r="E79" s="407" t="s">
        <v>3471</v>
      </c>
      <c r="F79" s="410"/>
      <c r="G79" s="410"/>
      <c r="H79" s="410"/>
      <c r="I79" s="410"/>
      <c r="J79" s="410">
        <v>1</v>
      </c>
      <c r="K79" s="410">
        <v>652</v>
      </c>
      <c r="L79" s="410"/>
      <c r="M79" s="410">
        <v>652</v>
      </c>
      <c r="N79" s="410">
        <v>1</v>
      </c>
      <c r="O79" s="410">
        <v>654</v>
      </c>
      <c r="P79" s="493"/>
      <c r="Q79" s="411">
        <v>654</v>
      </c>
    </row>
    <row r="80" spans="1:17" ht="14.4" customHeight="1" x14ac:dyDescent="0.3">
      <c r="A80" s="406" t="s">
        <v>3548</v>
      </c>
      <c r="B80" s="407" t="s">
        <v>3372</v>
      </c>
      <c r="C80" s="407" t="s">
        <v>3373</v>
      </c>
      <c r="D80" s="407" t="s">
        <v>3474</v>
      </c>
      <c r="E80" s="407" t="s">
        <v>3475</v>
      </c>
      <c r="F80" s="410"/>
      <c r="G80" s="410"/>
      <c r="H80" s="410"/>
      <c r="I80" s="410"/>
      <c r="J80" s="410"/>
      <c r="K80" s="410"/>
      <c r="L80" s="410"/>
      <c r="M80" s="410"/>
      <c r="N80" s="410">
        <v>2</v>
      </c>
      <c r="O80" s="410">
        <v>1388</v>
      </c>
      <c r="P80" s="493"/>
      <c r="Q80" s="411">
        <v>694</v>
      </c>
    </row>
    <row r="81" spans="1:17" ht="14.4" customHeight="1" x14ac:dyDescent="0.3">
      <c r="A81" s="406" t="s">
        <v>3548</v>
      </c>
      <c r="B81" s="407" t="s">
        <v>3372</v>
      </c>
      <c r="C81" s="407" t="s">
        <v>3373</v>
      </c>
      <c r="D81" s="407" t="s">
        <v>3476</v>
      </c>
      <c r="E81" s="407" t="s">
        <v>3477</v>
      </c>
      <c r="F81" s="410"/>
      <c r="G81" s="410"/>
      <c r="H81" s="410"/>
      <c r="I81" s="410"/>
      <c r="J81" s="410">
        <v>2</v>
      </c>
      <c r="K81" s="410">
        <v>1352</v>
      </c>
      <c r="L81" s="410"/>
      <c r="M81" s="410">
        <v>676</v>
      </c>
      <c r="N81" s="410">
        <v>1</v>
      </c>
      <c r="O81" s="410">
        <v>678</v>
      </c>
      <c r="P81" s="493"/>
      <c r="Q81" s="411">
        <v>678</v>
      </c>
    </row>
    <row r="82" spans="1:17" ht="14.4" customHeight="1" x14ac:dyDescent="0.3">
      <c r="A82" s="406" t="s">
        <v>3548</v>
      </c>
      <c r="B82" s="407" t="s">
        <v>3372</v>
      </c>
      <c r="C82" s="407" t="s">
        <v>3373</v>
      </c>
      <c r="D82" s="407" t="s">
        <v>3478</v>
      </c>
      <c r="E82" s="407" t="s">
        <v>3479</v>
      </c>
      <c r="F82" s="410"/>
      <c r="G82" s="410"/>
      <c r="H82" s="410"/>
      <c r="I82" s="410"/>
      <c r="J82" s="410">
        <v>4</v>
      </c>
      <c r="K82" s="410">
        <v>1900</v>
      </c>
      <c r="L82" s="410"/>
      <c r="M82" s="410">
        <v>475</v>
      </c>
      <c r="N82" s="410">
        <v>5</v>
      </c>
      <c r="O82" s="410">
        <v>2385</v>
      </c>
      <c r="P82" s="493"/>
      <c r="Q82" s="411">
        <v>477</v>
      </c>
    </row>
    <row r="83" spans="1:17" ht="14.4" customHeight="1" x14ac:dyDescent="0.3">
      <c r="A83" s="406" t="s">
        <v>3548</v>
      </c>
      <c r="B83" s="407" t="s">
        <v>3372</v>
      </c>
      <c r="C83" s="407" t="s">
        <v>3373</v>
      </c>
      <c r="D83" s="407" t="s">
        <v>3480</v>
      </c>
      <c r="E83" s="407" t="s">
        <v>3481</v>
      </c>
      <c r="F83" s="410"/>
      <c r="G83" s="410"/>
      <c r="H83" s="410"/>
      <c r="I83" s="410"/>
      <c r="J83" s="410"/>
      <c r="K83" s="410"/>
      <c r="L83" s="410"/>
      <c r="M83" s="410"/>
      <c r="N83" s="410">
        <v>4</v>
      </c>
      <c r="O83" s="410">
        <v>1164</v>
      </c>
      <c r="P83" s="493"/>
      <c r="Q83" s="411">
        <v>291</v>
      </c>
    </row>
    <row r="84" spans="1:17" ht="14.4" customHeight="1" x14ac:dyDescent="0.3">
      <c r="A84" s="406" t="s">
        <v>3548</v>
      </c>
      <c r="B84" s="407" t="s">
        <v>3372</v>
      </c>
      <c r="C84" s="407" t="s">
        <v>3373</v>
      </c>
      <c r="D84" s="407" t="s">
        <v>3482</v>
      </c>
      <c r="E84" s="407" t="s">
        <v>3483</v>
      </c>
      <c r="F84" s="410"/>
      <c r="G84" s="410"/>
      <c r="H84" s="410"/>
      <c r="I84" s="410"/>
      <c r="J84" s="410">
        <v>3</v>
      </c>
      <c r="K84" s="410">
        <v>2436</v>
      </c>
      <c r="L84" s="410"/>
      <c r="M84" s="410">
        <v>812</v>
      </c>
      <c r="N84" s="410">
        <v>3</v>
      </c>
      <c r="O84" s="410">
        <v>2439</v>
      </c>
      <c r="P84" s="493"/>
      <c r="Q84" s="411">
        <v>813</v>
      </c>
    </row>
    <row r="85" spans="1:17" ht="14.4" customHeight="1" x14ac:dyDescent="0.3">
      <c r="A85" s="406" t="s">
        <v>3548</v>
      </c>
      <c r="B85" s="407" t="s">
        <v>3372</v>
      </c>
      <c r="C85" s="407" t="s">
        <v>3373</v>
      </c>
      <c r="D85" s="407" t="s">
        <v>3486</v>
      </c>
      <c r="E85" s="407" t="s">
        <v>3487</v>
      </c>
      <c r="F85" s="410">
        <v>1</v>
      </c>
      <c r="G85" s="410">
        <v>166</v>
      </c>
      <c r="H85" s="410">
        <v>1</v>
      </c>
      <c r="I85" s="410">
        <v>166</v>
      </c>
      <c r="J85" s="410">
        <v>6</v>
      </c>
      <c r="K85" s="410">
        <v>1002</v>
      </c>
      <c r="L85" s="410">
        <v>6.0361445783132526</v>
      </c>
      <c r="M85" s="410">
        <v>167</v>
      </c>
      <c r="N85" s="410"/>
      <c r="O85" s="410"/>
      <c r="P85" s="493"/>
      <c r="Q85" s="411"/>
    </row>
    <row r="86" spans="1:17" ht="14.4" customHeight="1" x14ac:dyDescent="0.3">
      <c r="A86" s="406" t="s">
        <v>3548</v>
      </c>
      <c r="B86" s="407" t="s">
        <v>3372</v>
      </c>
      <c r="C86" s="407" t="s">
        <v>3373</v>
      </c>
      <c r="D86" s="407" t="s">
        <v>3490</v>
      </c>
      <c r="E86" s="407" t="s">
        <v>3491</v>
      </c>
      <c r="F86" s="410">
        <v>5</v>
      </c>
      <c r="G86" s="410">
        <v>2860</v>
      </c>
      <c r="H86" s="410">
        <v>1</v>
      </c>
      <c r="I86" s="410">
        <v>572</v>
      </c>
      <c r="J86" s="410">
        <v>16</v>
      </c>
      <c r="K86" s="410">
        <v>9168</v>
      </c>
      <c r="L86" s="410">
        <v>3.2055944055944057</v>
      </c>
      <c r="M86" s="410">
        <v>573</v>
      </c>
      <c r="N86" s="410">
        <v>16</v>
      </c>
      <c r="O86" s="410">
        <v>9184</v>
      </c>
      <c r="P86" s="493">
        <v>3.2111888111888112</v>
      </c>
      <c r="Q86" s="411">
        <v>574</v>
      </c>
    </row>
    <row r="87" spans="1:17" ht="14.4" customHeight="1" x14ac:dyDescent="0.3">
      <c r="A87" s="406" t="s">
        <v>3548</v>
      </c>
      <c r="B87" s="407" t="s">
        <v>3372</v>
      </c>
      <c r="C87" s="407" t="s">
        <v>3373</v>
      </c>
      <c r="D87" s="407" t="s">
        <v>3494</v>
      </c>
      <c r="E87" s="407" t="s">
        <v>3495</v>
      </c>
      <c r="F87" s="410"/>
      <c r="G87" s="410"/>
      <c r="H87" s="410"/>
      <c r="I87" s="410"/>
      <c r="J87" s="410">
        <v>4</v>
      </c>
      <c r="K87" s="410">
        <v>744</v>
      </c>
      <c r="L87" s="410"/>
      <c r="M87" s="410">
        <v>186</v>
      </c>
      <c r="N87" s="410">
        <v>1</v>
      </c>
      <c r="O87" s="410">
        <v>187</v>
      </c>
      <c r="P87" s="493"/>
      <c r="Q87" s="411">
        <v>187</v>
      </c>
    </row>
    <row r="88" spans="1:17" ht="14.4" customHeight="1" x14ac:dyDescent="0.3">
      <c r="A88" s="406" t="s">
        <v>3548</v>
      </c>
      <c r="B88" s="407" t="s">
        <v>3372</v>
      </c>
      <c r="C88" s="407" t="s">
        <v>3373</v>
      </c>
      <c r="D88" s="407" t="s">
        <v>3496</v>
      </c>
      <c r="E88" s="407" t="s">
        <v>3497</v>
      </c>
      <c r="F88" s="410">
        <v>7</v>
      </c>
      <c r="G88" s="410">
        <v>4018</v>
      </c>
      <c r="H88" s="410">
        <v>1</v>
      </c>
      <c r="I88" s="410">
        <v>574</v>
      </c>
      <c r="J88" s="410"/>
      <c r="K88" s="410"/>
      <c r="L88" s="410"/>
      <c r="M88" s="410"/>
      <c r="N88" s="410"/>
      <c r="O88" s="410"/>
      <c r="P88" s="493"/>
      <c r="Q88" s="411"/>
    </row>
    <row r="89" spans="1:17" ht="14.4" customHeight="1" x14ac:dyDescent="0.3">
      <c r="A89" s="406" t="s">
        <v>3548</v>
      </c>
      <c r="B89" s="407" t="s">
        <v>3372</v>
      </c>
      <c r="C89" s="407" t="s">
        <v>3373</v>
      </c>
      <c r="D89" s="407" t="s">
        <v>3500</v>
      </c>
      <c r="E89" s="407" t="s">
        <v>3501</v>
      </c>
      <c r="F89" s="410"/>
      <c r="G89" s="410"/>
      <c r="H89" s="410"/>
      <c r="I89" s="410"/>
      <c r="J89" s="410">
        <v>1</v>
      </c>
      <c r="K89" s="410">
        <v>1397</v>
      </c>
      <c r="L89" s="410"/>
      <c r="M89" s="410">
        <v>1397</v>
      </c>
      <c r="N89" s="410">
        <v>1</v>
      </c>
      <c r="O89" s="410">
        <v>1399</v>
      </c>
      <c r="P89" s="493"/>
      <c r="Q89" s="411">
        <v>1399</v>
      </c>
    </row>
    <row r="90" spans="1:17" ht="14.4" customHeight="1" x14ac:dyDescent="0.3">
      <c r="A90" s="406" t="s">
        <v>3548</v>
      </c>
      <c r="B90" s="407" t="s">
        <v>3372</v>
      </c>
      <c r="C90" s="407" t="s">
        <v>3373</v>
      </c>
      <c r="D90" s="407" t="s">
        <v>3504</v>
      </c>
      <c r="E90" s="407" t="s">
        <v>3505</v>
      </c>
      <c r="F90" s="410"/>
      <c r="G90" s="410"/>
      <c r="H90" s="410"/>
      <c r="I90" s="410"/>
      <c r="J90" s="410">
        <v>1</v>
      </c>
      <c r="K90" s="410">
        <v>189</v>
      </c>
      <c r="L90" s="410"/>
      <c r="M90" s="410">
        <v>189</v>
      </c>
      <c r="N90" s="410">
        <v>1</v>
      </c>
      <c r="O90" s="410">
        <v>190</v>
      </c>
      <c r="P90" s="493"/>
      <c r="Q90" s="411">
        <v>190</v>
      </c>
    </row>
    <row r="91" spans="1:17" ht="14.4" customHeight="1" x14ac:dyDescent="0.3">
      <c r="A91" s="406" t="s">
        <v>3548</v>
      </c>
      <c r="B91" s="407" t="s">
        <v>3372</v>
      </c>
      <c r="C91" s="407" t="s">
        <v>3373</v>
      </c>
      <c r="D91" s="407" t="s">
        <v>3506</v>
      </c>
      <c r="E91" s="407" t="s">
        <v>3507</v>
      </c>
      <c r="F91" s="410"/>
      <c r="G91" s="410"/>
      <c r="H91" s="410"/>
      <c r="I91" s="410"/>
      <c r="J91" s="410">
        <v>3</v>
      </c>
      <c r="K91" s="410">
        <v>2436</v>
      </c>
      <c r="L91" s="410"/>
      <c r="M91" s="410">
        <v>812</v>
      </c>
      <c r="N91" s="410">
        <v>3</v>
      </c>
      <c r="O91" s="410">
        <v>2439</v>
      </c>
      <c r="P91" s="493"/>
      <c r="Q91" s="411">
        <v>813</v>
      </c>
    </row>
    <row r="92" spans="1:17" ht="14.4" customHeight="1" x14ac:dyDescent="0.3">
      <c r="A92" s="406" t="s">
        <v>3548</v>
      </c>
      <c r="B92" s="407" t="s">
        <v>3372</v>
      </c>
      <c r="C92" s="407" t="s">
        <v>3373</v>
      </c>
      <c r="D92" s="407" t="s">
        <v>3510</v>
      </c>
      <c r="E92" s="407" t="s">
        <v>3511</v>
      </c>
      <c r="F92" s="410"/>
      <c r="G92" s="410"/>
      <c r="H92" s="410"/>
      <c r="I92" s="410"/>
      <c r="J92" s="410">
        <v>1</v>
      </c>
      <c r="K92" s="410">
        <v>258</v>
      </c>
      <c r="L92" s="410"/>
      <c r="M92" s="410">
        <v>258</v>
      </c>
      <c r="N92" s="410">
        <v>1</v>
      </c>
      <c r="O92" s="410">
        <v>260</v>
      </c>
      <c r="P92" s="493"/>
      <c r="Q92" s="411">
        <v>260</v>
      </c>
    </row>
    <row r="93" spans="1:17" ht="14.4" customHeight="1" x14ac:dyDescent="0.3">
      <c r="A93" s="406" t="s">
        <v>3549</v>
      </c>
      <c r="B93" s="407" t="s">
        <v>3372</v>
      </c>
      <c r="C93" s="407" t="s">
        <v>3373</v>
      </c>
      <c r="D93" s="407" t="s">
        <v>3374</v>
      </c>
      <c r="E93" s="407" t="s">
        <v>3375</v>
      </c>
      <c r="F93" s="410">
        <v>7</v>
      </c>
      <c r="G93" s="410">
        <v>8260</v>
      </c>
      <c r="H93" s="410">
        <v>1</v>
      </c>
      <c r="I93" s="410">
        <v>1180</v>
      </c>
      <c r="J93" s="410">
        <v>13</v>
      </c>
      <c r="K93" s="410">
        <v>15392</v>
      </c>
      <c r="L93" s="410">
        <v>1.8634382566585956</v>
      </c>
      <c r="M93" s="410">
        <v>1184</v>
      </c>
      <c r="N93" s="410">
        <v>10</v>
      </c>
      <c r="O93" s="410">
        <v>11870</v>
      </c>
      <c r="P93" s="493">
        <v>1.437046004842615</v>
      </c>
      <c r="Q93" s="411">
        <v>1187</v>
      </c>
    </row>
    <row r="94" spans="1:17" ht="14.4" customHeight="1" x14ac:dyDescent="0.3">
      <c r="A94" s="406" t="s">
        <v>3549</v>
      </c>
      <c r="B94" s="407" t="s">
        <v>3372</v>
      </c>
      <c r="C94" s="407" t="s">
        <v>3373</v>
      </c>
      <c r="D94" s="407" t="s">
        <v>3378</v>
      </c>
      <c r="E94" s="407" t="s">
        <v>3379</v>
      </c>
      <c r="F94" s="410">
        <v>11</v>
      </c>
      <c r="G94" s="410">
        <v>7150</v>
      </c>
      <c r="H94" s="410">
        <v>1</v>
      </c>
      <c r="I94" s="410">
        <v>650</v>
      </c>
      <c r="J94" s="410">
        <v>13</v>
      </c>
      <c r="K94" s="410">
        <v>8502</v>
      </c>
      <c r="L94" s="410">
        <v>1.1890909090909092</v>
      </c>
      <c r="M94" s="410">
        <v>654</v>
      </c>
      <c r="N94" s="410">
        <v>18</v>
      </c>
      <c r="O94" s="410">
        <v>11826</v>
      </c>
      <c r="P94" s="493">
        <v>1.6539860139860141</v>
      </c>
      <c r="Q94" s="411">
        <v>657</v>
      </c>
    </row>
    <row r="95" spans="1:17" ht="14.4" customHeight="1" x14ac:dyDescent="0.3">
      <c r="A95" s="406" t="s">
        <v>3549</v>
      </c>
      <c r="B95" s="407" t="s">
        <v>3372</v>
      </c>
      <c r="C95" s="407" t="s">
        <v>3373</v>
      </c>
      <c r="D95" s="407" t="s">
        <v>3382</v>
      </c>
      <c r="E95" s="407" t="s">
        <v>3383</v>
      </c>
      <c r="F95" s="410"/>
      <c r="G95" s="410"/>
      <c r="H95" s="410"/>
      <c r="I95" s="410"/>
      <c r="J95" s="410">
        <v>2</v>
      </c>
      <c r="K95" s="410">
        <v>2030</v>
      </c>
      <c r="L95" s="410"/>
      <c r="M95" s="410">
        <v>1015</v>
      </c>
      <c r="N95" s="410">
        <v>5</v>
      </c>
      <c r="O95" s="410">
        <v>5140</v>
      </c>
      <c r="P95" s="493"/>
      <c r="Q95" s="411">
        <v>1028</v>
      </c>
    </row>
    <row r="96" spans="1:17" ht="14.4" customHeight="1" x14ac:dyDescent="0.3">
      <c r="A96" s="406" t="s">
        <v>3549</v>
      </c>
      <c r="B96" s="407" t="s">
        <v>3372</v>
      </c>
      <c r="C96" s="407" t="s">
        <v>3373</v>
      </c>
      <c r="D96" s="407" t="s">
        <v>3384</v>
      </c>
      <c r="E96" s="407" t="s">
        <v>3385</v>
      </c>
      <c r="F96" s="410">
        <v>30</v>
      </c>
      <c r="G96" s="410">
        <v>30630</v>
      </c>
      <c r="H96" s="410">
        <v>1</v>
      </c>
      <c r="I96" s="410">
        <v>1021</v>
      </c>
      <c r="J96" s="410">
        <v>16</v>
      </c>
      <c r="K96" s="410">
        <v>16688</v>
      </c>
      <c r="L96" s="410">
        <v>0.54482533463924254</v>
      </c>
      <c r="M96" s="410">
        <v>1043</v>
      </c>
      <c r="N96" s="410">
        <v>8</v>
      </c>
      <c r="O96" s="410">
        <v>8672</v>
      </c>
      <c r="P96" s="493">
        <v>0.28312112308194581</v>
      </c>
      <c r="Q96" s="411">
        <v>1084</v>
      </c>
    </row>
    <row r="97" spans="1:17" ht="14.4" customHeight="1" x14ac:dyDescent="0.3">
      <c r="A97" s="406" t="s">
        <v>3549</v>
      </c>
      <c r="B97" s="407" t="s">
        <v>3372</v>
      </c>
      <c r="C97" s="407" t="s">
        <v>3373</v>
      </c>
      <c r="D97" s="407" t="s">
        <v>3386</v>
      </c>
      <c r="E97" s="407" t="s">
        <v>3387</v>
      </c>
      <c r="F97" s="410">
        <v>4</v>
      </c>
      <c r="G97" s="410">
        <v>3304</v>
      </c>
      <c r="H97" s="410">
        <v>1</v>
      </c>
      <c r="I97" s="410">
        <v>826</v>
      </c>
      <c r="J97" s="410">
        <v>6</v>
      </c>
      <c r="K97" s="410">
        <v>4986</v>
      </c>
      <c r="L97" s="410">
        <v>1.5090799031476998</v>
      </c>
      <c r="M97" s="410">
        <v>831</v>
      </c>
      <c r="N97" s="410"/>
      <c r="O97" s="410"/>
      <c r="P97" s="493"/>
      <c r="Q97" s="411"/>
    </row>
    <row r="98" spans="1:17" ht="14.4" customHeight="1" x14ac:dyDescent="0.3">
      <c r="A98" s="406" t="s">
        <v>3549</v>
      </c>
      <c r="B98" s="407" t="s">
        <v>3372</v>
      </c>
      <c r="C98" s="407" t="s">
        <v>3373</v>
      </c>
      <c r="D98" s="407" t="s">
        <v>3388</v>
      </c>
      <c r="E98" s="407" t="s">
        <v>3389</v>
      </c>
      <c r="F98" s="410">
        <v>29</v>
      </c>
      <c r="G98" s="410">
        <v>5771</v>
      </c>
      <c r="H98" s="410">
        <v>1</v>
      </c>
      <c r="I98" s="410">
        <v>199</v>
      </c>
      <c r="J98" s="410">
        <v>18</v>
      </c>
      <c r="K98" s="410">
        <v>3654</v>
      </c>
      <c r="L98" s="410">
        <v>0.63316582914572861</v>
      </c>
      <c r="M98" s="410">
        <v>203</v>
      </c>
      <c r="N98" s="410">
        <v>11</v>
      </c>
      <c r="O98" s="410">
        <v>2266</v>
      </c>
      <c r="P98" s="493">
        <v>0.39265291977127015</v>
      </c>
      <c r="Q98" s="411">
        <v>206</v>
      </c>
    </row>
    <row r="99" spans="1:17" ht="14.4" customHeight="1" x14ac:dyDescent="0.3">
      <c r="A99" s="406" t="s">
        <v>3549</v>
      </c>
      <c r="B99" s="407" t="s">
        <v>3372</v>
      </c>
      <c r="C99" s="407" t="s">
        <v>3373</v>
      </c>
      <c r="D99" s="407" t="s">
        <v>3390</v>
      </c>
      <c r="E99" s="407" t="s">
        <v>3391</v>
      </c>
      <c r="F99" s="410">
        <v>4</v>
      </c>
      <c r="G99" s="410">
        <v>3236</v>
      </c>
      <c r="H99" s="410">
        <v>1</v>
      </c>
      <c r="I99" s="410">
        <v>809</v>
      </c>
      <c r="J99" s="410">
        <v>1</v>
      </c>
      <c r="K99" s="410">
        <v>812</v>
      </c>
      <c r="L99" s="410">
        <v>0.25092707045735474</v>
      </c>
      <c r="M99" s="410">
        <v>812</v>
      </c>
      <c r="N99" s="410">
        <v>3</v>
      </c>
      <c r="O99" s="410">
        <v>2439</v>
      </c>
      <c r="P99" s="493">
        <v>0.75370828182941907</v>
      </c>
      <c r="Q99" s="411">
        <v>813</v>
      </c>
    </row>
    <row r="100" spans="1:17" ht="14.4" customHeight="1" x14ac:dyDescent="0.3">
      <c r="A100" s="406" t="s">
        <v>3549</v>
      </c>
      <c r="B100" s="407" t="s">
        <v>3372</v>
      </c>
      <c r="C100" s="407" t="s">
        <v>3373</v>
      </c>
      <c r="D100" s="407" t="s">
        <v>3392</v>
      </c>
      <c r="E100" s="407" t="s">
        <v>3393</v>
      </c>
      <c r="F100" s="410">
        <v>4</v>
      </c>
      <c r="G100" s="410">
        <v>3236</v>
      </c>
      <c r="H100" s="410">
        <v>1</v>
      </c>
      <c r="I100" s="410">
        <v>809</v>
      </c>
      <c r="J100" s="410">
        <v>1</v>
      </c>
      <c r="K100" s="410">
        <v>812</v>
      </c>
      <c r="L100" s="410">
        <v>0.25092707045735474</v>
      </c>
      <c r="M100" s="410">
        <v>812</v>
      </c>
      <c r="N100" s="410">
        <v>3</v>
      </c>
      <c r="O100" s="410">
        <v>2439</v>
      </c>
      <c r="P100" s="493">
        <v>0.75370828182941907</v>
      </c>
      <c r="Q100" s="411">
        <v>813</v>
      </c>
    </row>
    <row r="101" spans="1:17" ht="14.4" customHeight="1" x14ac:dyDescent="0.3">
      <c r="A101" s="406" t="s">
        <v>3549</v>
      </c>
      <c r="B101" s="407" t="s">
        <v>3372</v>
      </c>
      <c r="C101" s="407" t="s">
        <v>3373</v>
      </c>
      <c r="D101" s="407" t="s">
        <v>3394</v>
      </c>
      <c r="E101" s="407" t="s">
        <v>3395</v>
      </c>
      <c r="F101" s="410">
        <v>13</v>
      </c>
      <c r="G101" s="410">
        <v>2158</v>
      </c>
      <c r="H101" s="410">
        <v>1</v>
      </c>
      <c r="I101" s="410">
        <v>166</v>
      </c>
      <c r="J101" s="410">
        <v>14</v>
      </c>
      <c r="K101" s="410">
        <v>2338</v>
      </c>
      <c r="L101" s="410">
        <v>1.0834105653382762</v>
      </c>
      <c r="M101" s="410">
        <v>167</v>
      </c>
      <c r="N101" s="410">
        <v>20</v>
      </c>
      <c r="O101" s="410">
        <v>3360</v>
      </c>
      <c r="P101" s="493">
        <v>1.5569972196478221</v>
      </c>
      <c r="Q101" s="411">
        <v>168</v>
      </c>
    </row>
    <row r="102" spans="1:17" ht="14.4" customHeight="1" x14ac:dyDescent="0.3">
      <c r="A102" s="406" t="s">
        <v>3549</v>
      </c>
      <c r="B102" s="407" t="s">
        <v>3372</v>
      </c>
      <c r="C102" s="407" t="s">
        <v>3373</v>
      </c>
      <c r="D102" s="407" t="s">
        <v>3396</v>
      </c>
      <c r="E102" s="407" t="s">
        <v>3397</v>
      </c>
      <c r="F102" s="410">
        <v>53</v>
      </c>
      <c r="G102" s="410">
        <v>9116</v>
      </c>
      <c r="H102" s="410">
        <v>1</v>
      </c>
      <c r="I102" s="410">
        <v>172</v>
      </c>
      <c r="J102" s="410">
        <v>66</v>
      </c>
      <c r="K102" s="410">
        <v>11418</v>
      </c>
      <c r="L102" s="410">
        <v>1.2525230364194821</v>
      </c>
      <c r="M102" s="410">
        <v>173</v>
      </c>
      <c r="N102" s="410">
        <v>66</v>
      </c>
      <c r="O102" s="410">
        <v>11484</v>
      </c>
      <c r="P102" s="493">
        <v>1.2597630539710398</v>
      </c>
      <c r="Q102" s="411">
        <v>174</v>
      </c>
    </row>
    <row r="103" spans="1:17" ht="14.4" customHeight="1" x14ac:dyDescent="0.3">
      <c r="A103" s="406" t="s">
        <v>3549</v>
      </c>
      <c r="B103" s="407" t="s">
        <v>3372</v>
      </c>
      <c r="C103" s="407" t="s">
        <v>3373</v>
      </c>
      <c r="D103" s="407" t="s">
        <v>3398</v>
      </c>
      <c r="E103" s="407" t="s">
        <v>3399</v>
      </c>
      <c r="F103" s="410">
        <v>47</v>
      </c>
      <c r="G103" s="410">
        <v>16403</v>
      </c>
      <c r="H103" s="410">
        <v>1</v>
      </c>
      <c r="I103" s="410">
        <v>349</v>
      </c>
      <c r="J103" s="410">
        <v>60</v>
      </c>
      <c r="K103" s="410">
        <v>21060</v>
      </c>
      <c r="L103" s="410">
        <v>1.2839114796073889</v>
      </c>
      <c r="M103" s="410">
        <v>351</v>
      </c>
      <c r="N103" s="410">
        <v>68</v>
      </c>
      <c r="O103" s="410">
        <v>23936</v>
      </c>
      <c r="P103" s="493">
        <v>1.4592452600134123</v>
      </c>
      <c r="Q103" s="411">
        <v>352</v>
      </c>
    </row>
    <row r="104" spans="1:17" ht="14.4" customHeight="1" x14ac:dyDescent="0.3">
      <c r="A104" s="406" t="s">
        <v>3549</v>
      </c>
      <c r="B104" s="407" t="s">
        <v>3372</v>
      </c>
      <c r="C104" s="407" t="s">
        <v>3373</v>
      </c>
      <c r="D104" s="407" t="s">
        <v>3521</v>
      </c>
      <c r="E104" s="407" t="s">
        <v>3522</v>
      </c>
      <c r="F104" s="410"/>
      <c r="G104" s="410"/>
      <c r="H104" s="410"/>
      <c r="I104" s="410"/>
      <c r="J104" s="410">
        <v>26</v>
      </c>
      <c r="K104" s="410">
        <v>26962</v>
      </c>
      <c r="L104" s="410"/>
      <c r="M104" s="410">
        <v>1037</v>
      </c>
      <c r="N104" s="410">
        <v>22</v>
      </c>
      <c r="O104" s="410">
        <v>22836</v>
      </c>
      <c r="P104" s="493"/>
      <c r="Q104" s="411">
        <v>1038</v>
      </c>
    </row>
    <row r="105" spans="1:17" ht="14.4" customHeight="1" x14ac:dyDescent="0.3">
      <c r="A105" s="406" t="s">
        <v>3549</v>
      </c>
      <c r="B105" s="407" t="s">
        <v>3372</v>
      </c>
      <c r="C105" s="407" t="s">
        <v>3373</v>
      </c>
      <c r="D105" s="407" t="s">
        <v>3400</v>
      </c>
      <c r="E105" s="407" t="s">
        <v>3401</v>
      </c>
      <c r="F105" s="410">
        <v>12</v>
      </c>
      <c r="G105" s="410">
        <v>2256</v>
      </c>
      <c r="H105" s="410">
        <v>1</v>
      </c>
      <c r="I105" s="410">
        <v>188</v>
      </c>
      <c r="J105" s="410">
        <v>22</v>
      </c>
      <c r="K105" s="410">
        <v>4158</v>
      </c>
      <c r="L105" s="410">
        <v>1.8430851063829787</v>
      </c>
      <c r="M105" s="410">
        <v>189</v>
      </c>
      <c r="N105" s="410">
        <v>21</v>
      </c>
      <c r="O105" s="410">
        <v>3990</v>
      </c>
      <c r="P105" s="493">
        <v>1.7686170212765957</v>
      </c>
      <c r="Q105" s="411">
        <v>190</v>
      </c>
    </row>
    <row r="106" spans="1:17" ht="14.4" customHeight="1" x14ac:dyDescent="0.3">
      <c r="A106" s="406" t="s">
        <v>3549</v>
      </c>
      <c r="B106" s="407" t="s">
        <v>3372</v>
      </c>
      <c r="C106" s="407" t="s">
        <v>3373</v>
      </c>
      <c r="D106" s="407" t="s">
        <v>3406</v>
      </c>
      <c r="E106" s="407" t="s">
        <v>3407</v>
      </c>
      <c r="F106" s="410">
        <v>54</v>
      </c>
      <c r="G106" s="410">
        <v>29430</v>
      </c>
      <c r="H106" s="410">
        <v>1</v>
      </c>
      <c r="I106" s="410">
        <v>545</v>
      </c>
      <c r="J106" s="410">
        <v>62</v>
      </c>
      <c r="K106" s="410">
        <v>33914</v>
      </c>
      <c r="L106" s="410">
        <v>1.1523615358477743</v>
      </c>
      <c r="M106" s="410">
        <v>547</v>
      </c>
      <c r="N106" s="410">
        <v>63</v>
      </c>
      <c r="O106" s="410">
        <v>34587</v>
      </c>
      <c r="P106" s="493">
        <v>1.1752293577981652</v>
      </c>
      <c r="Q106" s="411">
        <v>549</v>
      </c>
    </row>
    <row r="107" spans="1:17" ht="14.4" customHeight="1" x14ac:dyDescent="0.3">
      <c r="A107" s="406" t="s">
        <v>3549</v>
      </c>
      <c r="B107" s="407" t="s">
        <v>3372</v>
      </c>
      <c r="C107" s="407" t="s">
        <v>3373</v>
      </c>
      <c r="D107" s="407" t="s">
        <v>3408</v>
      </c>
      <c r="E107" s="407" t="s">
        <v>3409</v>
      </c>
      <c r="F107" s="410">
        <v>16</v>
      </c>
      <c r="G107" s="410">
        <v>10400</v>
      </c>
      <c r="H107" s="410">
        <v>1</v>
      </c>
      <c r="I107" s="410">
        <v>650</v>
      </c>
      <c r="J107" s="410">
        <v>21</v>
      </c>
      <c r="K107" s="410">
        <v>13692</v>
      </c>
      <c r="L107" s="410">
        <v>1.3165384615384614</v>
      </c>
      <c r="M107" s="410">
        <v>652</v>
      </c>
      <c r="N107" s="410">
        <v>21</v>
      </c>
      <c r="O107" s="410">
        <v>13734</v>
      </c>
      <c r="P107" s="493">
        <v>1.3205769230769231</v>
      </c>
      <c r="Q107" s="411">
        <v>654</v>
      </c>
    </row>
    <row r="108" spans="1:17" ht="14.4" customHeight="1" x14ac:dyDescent="0.3">
      <c r="A108" s="406" t="s">
        <v>3549</v>
      </c>
      <c r="B108" s="407" t="s">
        <v>3372</v>
      </c>
      <c r="C108" s="407" t="s">
        <v>3373</v>
      </c>
      <c r="D108" s="407" t="s">
        <v>3410</v>
      </c>
      <c r="E108" s="407" t="s">
        <v>3411</v>
      </c>
      <c r="F108" s="410">
        <v>16</v>
      </c>
      <c r="G108" s="410">
        <v>10400</v>
      </c>
      <c r="H108" s="410">
        <v>1</v>
      </c>
      <c r="I108" s="410">
        <v>650</v>
      </c>
      <c r="J108" s="410">
        <v>21</v>
      </c>
      <c r="K108" s="410">
        <v>13692</v>
      </c>
      <c r="L108" s="410">
        <v>1.3165384615384614</v>
      </c>
      <c r="M108" s="410">
        <v>652</v>
      </c>
      <c r="N108" s="410">
        <v>21</v>
      </c>
      <c r="O108" s="410">
        <v>13734</v>
      </c>
      <c r="P108" s="493">
        <v>1.3205769230769231</v>
      </c>
      <c r="Q108" s="411">
        <v>654</v>
      </c>
    </row>
    <row r="109" spans="1:17" ht="14.4" customHeight="1" x14ac:dyDescent="0.3">
      <c r="A109" s="406" t="s">
        <v>3549</v>
      </c>
      <c r="B109" s="407" t="s">
        <v>3372</v>
      </c>
      <c r="C109" s="407" t="s">
        <v>3373</v>
      </c>
      <c r="D109" s="407" t="s">
        <v>3412</v>
      </c>
      <c r="E109" s="407" t="s">
        <v>3413</v>
      </c>
      <c r="F109" s="410">
        <v>27</v>
      </c>
      <c r="G109" s="410">
        <v>18198</v>
      </c>
      <c r="H109" s="410">
        <v>1</v>
      </c>
      <c r="I109" s="410">
        <v>674</v>
      </c>
      <c r="J109" s="410">
        <v>19</v>
      </c>
      <c r="K109" s="410">
        <v>12844</v>
      </c>
      <c r="L109" s="410">
        <v>0.70579184525772065</v>
      </c>
      <c r="M109" s="410">
        <v>676</v>
      </c>
      <c r="N109" s="410">
        <v>16</v>
      </c>
      <c r="O109" s="410">
        <v>10848</v>
      </c>
      <c r="P109" s="493">
        <v>0.59610946257830533</v>
      </c>
      <c r="Q109" s="411">
        <v>678</v>
      </c>
    </row>
    <row r="110" spans="1:17" ht="14.4" customHeight="1" x14ac:dyDescent="0.3">
      <c r="A110" s="406" t="s">
        <v>3549</v>
      </c>
      <c r="B110" s="407" t="s">
        <v>3372</v>
      </c>
      <c r="C110" s="407" t="s">
        <v>3373</v>
      </c>
      <c r="D110" s="407" t="s">
        <v>3414</v>
      </c>
      <c r="E110" s="407" t="s">
        <v>3415</v>
      </c>
      <c r="F110" s="410">
        <v>8</v>
      </c>
      <c r="G110" s="410">
        <v>4072</v>
      </c>
      <c r="H110" s="410">
        <v>1</v>
      </c>
      <c r="I110" s="410">
        <v>509</v>
      </c>
      <c r="J110" s="410">
        <v>11</v>
      </c>
      <c r="K110" s="410">
        <v>5621</v>
      </c>
      <c r="L110" s="410">
        <v>1.3804027504911591</v>
      </c>
      <c r="M110" s="410">
        <v>511</v>
      </c>
      <c r="N110" s="410">
        <v>3</v>
      </c>
      <c r="O110" s="410">
        <v>1539</v>
      </c>
      <c r="P110" s="493">
        <v>0.37794695481335955</v>
      </c>
      <c r="Q110" s="411">
        <v>513</v>
      </c>
    </row>
    <row r="111" spans="1:17" ht="14.4" customHeight="1" x14ac:dyDescent="0.3">
      <c r="A111" s="406" t="s">
        <v>3549</v>
      </c>
      <c r="B111" s="407" t="s">
        <v>3372</v>
      </c>
      <c r="C111" s="407" t="s">
        <v>3373</v>
      </c>
      <c r="D111" s="407" t="s">
        <v>3416</v>
      </c>
      <c r="E111" s="407" t="s">
        <v>3417</v>
      </c>
      <c r="F111" s="410">
        <v>8</v>
      </c>
      <c r="G111" s="410">
        <v>3352</v>
      </c>
      <c r="H111" s="410">
        <v>1</v>
      </c>
      <c r="I111" s="410">
        <v>419</v>
      </c>
      <c r="J111" s="410">
        <v>11</v>
      </c>
      <c r="K111" s="410">
        <v>4631</v>
      </c>
      <c r="L111" s="410">
        <v>1.3815632458233891</v>
      </c>
      <c r="M111" s="410">
        <v>421</v>
      </c>
      <c r="N111" s="410">
        <v>3</v>
      </c>
      <c r="O111" s="410">
        <v>1269</v>
      </c>
      <c r="P111" s="493">
        <v>0.37857995226730312</v>
      </c>
      <c r="Q111" s="411">
        <v>423</v>
      </c>
    </row>
    <row r="112" spans="1:17" ht="14.4" customHeight="1" x14ac:dyDescent="0.3">
      <c r="A112" s="406" t="s">
        <v>3549</v>
      </c>
      <c r="B112" s="407" t="s">
        <v>3372</v>
      </c>
      <c r="C112" s="407" t="s">
        <v>3373</v>
      </c>
      <c r="D112" s="407" t="s">
        <v>3418</v>
      </c>
      <c r="E112" s="407" t="s">
        <v>3419</v>
      </c>
      <c r="F112" s="410">
        <v>57</v>
      </c>
      <c r="G112" s="410">
        <v>19608</v>
      </c>
      <c r="H112" s="410">
        <v>1</v>
      </c>
      <c r="I112" s="410">
        <v>344</v>
      </c>
      <c r="J112" s="410">
        <v>71</v>
      </c>
      <c r="K112" s="410">
        <v>24637</v>
      </c>
      <c r="L112" s="410">
        <v>1.2564769481844145</v>
      </c>
      <c r="M112" s="410">
        <v>347</v>
      </c>
      <c r="N112" s="410">
        <v>66</v>
      </c>
      <c r="O112" s="410">
        <v>23034</v>
      </c>
      <c r="P112" s="493">
        <v>1.1747246022031823</v>
      </c>
      <c r="Q112" s="411">
        <v>349</v>
      </c>
    </row>
    <row r="113" spans="1:17" ht="14.4" customHeight="1" x14ac:dyDescent="0.3">
      <c r="A113" s="406" t="s">
        <v>3549</v>
      </c>
      <c r="B113" s="407" t="s">
        <v>3372</v>
      </c>
      <c r="C113" s="407" t="s">
        <v>3373</v>
      </c>
      <c r="D113" s="407" t="s">
        <v>3420</v>
      </c>
      <c r="E113" s="407" t="s">
        <v>3421</v>
      </c>
      <c r="F113" s="410">
        <v>11</v>
      </c>
      <c r="G113" s="410">
        <v>2387</v>
      </c>
      <c r="H113" s="410">
        <v>1</v>
      </c>
      <c r="I113" s="410">
        <v>217</v>
      </c>
      <c r="J113" s="410">
        <v>26</v>
      </c>
      <c r="K113" s="410">
        <v>5694</v>
      </c>
      <c r="L113" s="410">
        <v>2.3854210305823207</v>
      </c>
      <c r="M113" s="410">
        <v>219</v>
      </c>
      <c r="N113" s="410">
        <v>29</v>
      </c>
      <c r="O113" s="410">
        <v>6409</v>
      </c>
      <c r="P113" s="493">
        <v>2.6849602010892335</v>
      </c>
      <c r="Q113" s="411">
        <v>221</v>
      </c>
    </row>
    <row r="114" spans="1:17" ht="14.4" customHeight="1" x14ac:dyDescent="0.3">
      <c r="A114" s="406" t="s">
        <v>3549</v>
      </c>
      <c r="B114" s="407" t="s">
        <v>3372</v>
      </c>
      <c r="C114" s="407" t="s">
        <v>3373</v>
      </c>
      <c r="D114" s="407" t="s">
        <v>3422</v>
      </c>
      <c r="E114" s="407" t="s">
        <v>3423</v>
      </c>
      <c r="F114" s="410"/>
      <c r="G114" s="410"/>
      <c r="H114" s="410"/>
      <c r="I114" s="410"/>
      <c r="J114" s="410"/>
      <c r="K114" s="410"/>
      <c r="L114" s="410"/>
      <c r="M114" s="410"/>
      <c r="N114" s="410">
        <v>4</v>
      </c>
      <c r="O114" s="410">
        <v>2032</v>
      </c>
      <c r="P114" s="493"/>
      <c r="Q114" s="411">
        <v>508</v>
      </c>
    </row>
    <row r="115" spans="1:17" ht="14.4" customHeight="1" x14ac:dyDescent="0.3">
      <c r="A115" s="406" t="s">
        <v>3549</v>
      </c>
      <c r="B115" s="407" t="s">
        <v>3372</v>
      </c>
      <c r="C115" s="407" t="s">
        <v>3373</v>
      </c>
      <c r="D115" s="407" t="s">
        <v>3424</v>
      </c>
      <c r="E115" s="407" t="s">
        <v>3425</v>
      </c>
      <c r="F115" s="410"/>
      <c r="G115" s="410"/>
      <c r="H115" s="410"/>
      <c r="I115" s="410"/>
      <c r="J115" s="410"/>
      <c r="K115" s="410"/>
      <c r="L115" s="410"/>
      <c r="M115" s="410"/>
      <c r="N115" s="410">
        <v>1</v>
      </c>
      <c r="O115" s="410">
        <v>150</v>
      </c>
      <c r="P115" s="493"/>
      <c r="Q115" s="411">
        <v>150</v>
      </c>
    </row>
    <row r="116" spans="1:17" ht="14.4" customHeight="1" x14ac:dyDescent="0.3">
      <c r="A116" s="406" t="s">
        <v>3549</v>
      </c>
      <c r="B116" s="407" t="s">
        <v>3372</v>
      </c>
      <c r="C116" s="407" t="s">
        <v>3373</v>
      </c>
      <c r="D116" s="407" t="s">
        <v>3426</v>
      </c>
      <c r="E116" s="407" t="s">
        <v>3427</v>
      </c>
      <c r="F116" s="410">
        <v>11</v>
      </c>
      <c r="G116" s="410">
        <v>2607</v>
      </c>
      <c r="H116" s="410">
        <v>1</v>
      </c>
      <c r="I116" s="410">
        <v>237</v>
      </c>
      <c r="J116" s="410">
        <v>15</v>
      </c>
      <c r="K116" s="410">
        <v>3570</v>
      </c>
      <c r="L116" s="410">
        <v>1.3693901035673188</v>
      </c>
      <c r="M116" s="410">
        <v>238</v>
      </c>
      <c r="N116" s="410">
        <v>12</v>
      </c>
      <c r="O116" s="410">
        <v>2868</v>
      </c>
      <c r="P116" s="493">
        <v>1.100115074798619</v>
      </c>
      <c r="Q116" s="411">
        <v>239</v>
      </c>
    </row>
    <row r="117" spans="1:17" ht="14.4" customHeight="1" x14ac:dyDescent="0.3">
      <c r="A117" s="406" t="s">
        <v>3549</v>
      </c>
      <c r="B117" s="407" t="s">
        <v>3372</v>
      </c>
      <c r="C117" s="407" t="s">
        <v>3373</v>
      </c>
      <c r="D117" s="407" t="s">
        <v>3428</v>
      </c>
      <c r="E117" s="407" t="s">
        <v>3429</v>
      </c>
      <c r="F117" s="410">
        <v>42</v>
      </c>
      <c r="G117" s="410">
        <v>4620</v>
      </c>
      <c r="H117" s="410">
        <v>1</v>
      </c>
      <c r="I117" s="410">
        <v>110</v>
      </c>
      <c r="J117" s="410">
        <v>45</v>
      </c>
      <c r="K117" s="410">
        <v>4995</v>
      </c>
      <c r="L117" s="410">
        <v>1.0811688311688312</v>
      </c>
      <c r="M117" s="410">
        <v>111</v>
      </c>
      <c r="N117" s="410">
        <v>60</v>
      </c>
      <c r="O117" s="410">
        <v>6660</v>
      </c>
      <c r="P117" s="493">
        <v>1.4415584415584415</v>
      </c>
      <c r="Q117" s="411">
        <v>111</v>
      </c>
    </row>
    <row r="118" spans="1:17" ht="14.4" customHeight="1" x14ac:dyDescent="0.3">
      <c r="A118" s="406" t="s">
        <v>3549</v>
      </c>
      <c r="B118" s="407" t="s">
        <v>3372</v>
      </c>
      <c r="C118" s="407" t="s">
        <v>3373</v>
      </c>
      <c r="D118" s="407" t="s">
        <v>3430</v>
      </c>
      <c r="E118" s="407" t="s">
        <v>3431</v>
      </c>
      <c r="F118" s="410">
        <v>2</v>
      </c>
      <c r="G118" s="410">
        <v>656</v>
      </c>
      <c r="H118" s="410">
        <v>1</v>
      </c>
      <c r="I118" s="410">
        <v>328</v>
      </c>
      <c r="J118" s="410">
        <v>4</v>
      </c>
      <c r="K118" s="410">
        <v>1316</v>
      </c>
      <c r="L118" s="410">
        <v>2.0060975609756095</v>
      </c>
      <c r="M118" s="410">
        <v>329</v>
      </c>
      <c r="N118" s="410">
        <v>3</v>
      </c>
      <c r="O118" s="410">
        <v>993</v>
      </c>
      <c r="P118" s="493">
        <v>1.5137195121951219</v>
      </c>
      <c r="Q118" s="411">
        <v>331</v>
      </c>
    </row>
    <row r="119" spans="1:17" ht="14.4" customHeight="1" x14ac:dyDescent="0.3">
      <c r="A119" s="406" t="s">
        <v>3549</v>
      </c>
      <c r="B119" s="407" t="s">
        <v>3372</v>
      </c>
      <c r="C119" s="407" t="s">
        <v>3373</v>
      </c>
      <c r="D119" s="407" t="s">
        <v>3432</v>
      </c>
      <c r="E119" s="407" t="s">
        <v>3433</v>
      </c>
      <c r="F119" s="410">
        <v>115</v>
      </c>
      <c r="G119" s="410">
        <v>35650</v>
      </c>
      <c r="H119" s="410">
        <v>1</v>
      </c>
      <c r="I119" s="410">
        <v>310</v>
      </c>
      <c r="J119" s="410">
        <v>79</v>
      </c>
      <c r="K119" s="410">
        <v>24569</v>
      </c>
      <c r="L119" s="410">
        <v>0.68917251051893413</v>
      </c>
      <c r="M119" s="410">
        <v>311</v>
      </c>
      <c r="N119" s="410">
        <v>67</v>
      </c>
      <c r="O119" s="410">
        <v>20904</v>
      </c>
      <c r="P119" s="493">
        <v>0.58636746143057505</v>
      </c>
      <c r="Q119" s="411">
        <v>312</v>
      </c>
    </row>
    <row r="120" spans="1:17" ht="14.4" customHeight="1" x14ac:dyDescent="0.3">
      <c r="A120" s="406" t="s">
        <v>3549</v>
      </c>
      <c r="B120" s="407" t="s">
        <v>3372</v>
      </c>
      <c r="C120" s="407" t="s">
        <v>3373</v>
      </c>
      <c r="D120" s="407" t="s">
        <v>3436</v>
      </c>
      <c r="E120" s="407" t="s">
        <v>3437</v>
      </c>
      <c r="F120" s="410">
        <v>1</v>
      </c>
      <c r="G120" s="410">
        <v>16</v>
      </c>
      <c r="H120" s="410">
        <v>1</v>
      </c>
      <c r="I120" s="410">
        <v>16</v>
      </c>
      <c r="J120" s="410">
        <v>5</v>
      </c>
      <c r="K120" s="410">
        <v>80</v>
      </c>
      <c r="L120" s="410">
        <v>5</v>
      </c>
      <c r="M120" s="410">
        <v>16</v>
      </c>
      <c r="N120" s="410">
        <v>9</v>
      </c>
      <c r="O120" s="410">
        <v>153</v>
      </c>
      <c r="P120" s="493">
        <v>9.5625</v>
      </c>
      <c r="Q120" s="411">
        <v>17</v>
      </c>
    </row>
    <row r="121" spans="1:17" ht="14.4" customHeight="1" x14ac:dyDescent="0.3">
      <c r="A121" s="406" t="s">
        <v>3549</v>
      </c>
      <c r="B121" s="407" t="s">
        <v>3372</v>
      </c>
      <c r="C121" s="407" t="s">
        <v>3373</v>
      </c>
      <c r="D121" s="407" t="s">
        <v>3440</v>
      </c>
      <c r="E121" s="407" t="s">
        <v>3441</v>
      </c>
      <c r="F121" s="410">
        <v>12</v>
      </c>
      <c r="G121" s="410">
        <v>4176</v>
      </c>
      <c r="H121" s="410">
        <v>1</v>
      </c>
      <c r="I121" s="410">
        <v>348</v>
      </c>
      <c r="J121" s="410">
        <v>21</v>
      </c>
      <c r="K121" s="410">
        <v>7329</v>
      </c>
      <c r="L121" s="410">
        <v>1.7550287356321839</v>
      </c>
      <c r="M121" s="410">
        <v>349</v>
      </c>
      <c r="N121" s="410">
        <v>21</v>
      </c>
      <c r="O121" s="410">
        <v>7350</v>
      </c>
      <c r="P121" s="493">
        <v>1.7600574712643677</v>
      </c>
      <c r="Q121" s="411">
        <v>350</v>
      </c>
    </row>
    <row r="122" spans="1:17" ht="14.4" customHeight="1" x14ac:dyDescent="0.3">
      <c r="A122" s="406" t="s">
        <v>3549</v>
      </c>
      <c r="B122" s="407" t="s">
        <v>3372</v>
      </c>
      <c r="C122" s="407" t="s">
        <v>3373</v>
      </c>
      <c r="D122" s="407" t="s">
        <v>3448</v>
      </c>
      <c r="E122" s="407" t="s">
        <v>3449</v>
      </c>
      <c r="F122" s="410">
        <v>9</v>
      </c>
      <c r="G122" s="410">
        <v>2637</v>
      </c>
      <c r="H122" s="410">
        <v>1</v>
      </c>
      <c r="I122" s="410">
        <v>293</v>
      </c>
      <c r="J122" s="410">
        <v>15</v>
      </c>
      <c r="K122" s="410">
        <v>4410</v>
      </c>
      <c r="L122" s="410">
        <v>1.6723549488054608</v>
      </c>
      <c r="M122" s="410">
        <v>294</v>
      </c>
      <c r="N122" s="410">
        <v>12</v>
      </c>
      <c r="O122" s="410">
        <v>3540</v>
      </c>
      <c r="P122" s="493">
        <v>1.3424345847554038</v>
      </c>
      <c r="Q122" s="411">
        <v>295</v>
      </c>
    </row>
    <row r="123" spans="1:17" ht="14.4" customHeight="1" x14ac:dyDescent="0.3">
      <c r="A123" s="406" t="s">
        <v>3549</v>
      </c>
      <c r="B123" s="407" t="s">
        <v>3372</v>
      </c>
      <c r="C123" s="407" t="s">
        <v>3373</v>
      </c>
      <c r="D123" s="407" t="s">
        <v>3450</v>
      </c>
      <c r="E123" s="407" t="s">
        <v>3451</v>
      </c>
      <c r="F123" s="410">
        <v>42</v>
      </c>
      <c r="G123" s="410">
        <v>8568</v>
      </c>
      <c r="H123" s="410">
        <v>1</v>
      </c>
      <c r="I123" s="410">
        <v>204</v>
      </c>
      <c r="J123" s="410">
        <v>39</v>
      </c>
      <c r="K123" s="410">
        <v>8073</v>
      </c>
      <c r="L123" s="410">
        <v>0.9422268907563025</v>
      </c>
      <c r="M123" s="410">
        <v>207</v>
      </c>
      <c r="N123" s="410">
        <v>35</v>
      </c>
      <c r="O123" s="410">
        <v>7315</v>
      </c>
      <c r="P123" s="493">
        <v>0.85375816993464049</v>
      </c>
      <c r="Q123" s="411">
        <v>209</v>
      </c>
    </row>
    <row r="124" spans="1:17" ht="14.4" customHeight="1" x14ac:dyDescent="0.3">
      <c r="A124" s="406" t="s">
        <v>3549</v>
      </c>
      <c r="B124" s="407" t="s">
        <v>3372</v>
      </c>
      <c r="C124" s="407" t="s">
        <v>3373</v>
      </c>
      <c r="D124" s="407" t="s">
        <v>3452</v>
      </c>
      <c r="E124" s="407" t="s">
        <v>3453</v>
      </c>
      <c r="F124" s="410">
        <v>55</v>
      </c>
      <c r="G124" s="410">
        <v>2090</v>
      </c>
      <c r="H124" s="410">
        <v>1</v>
      </c>
      <c r="I124" s="410">
        <v>38</v>
      </c>
      <c r="J124" s="410">
        <v>73</v>
      </c>
      <c r="K124" s="410">
        <v>2847</v>
      </c>
      <c r="L124" s="410">
        <v>1.3622009569377991</v>
      </c>
      <c r="M124" s="410">
        <v>39</v>
      </c>
      <c r="N124" s="410">
        <v>73</v>
      </c>
      <c r="O124" s="410">
        <v>2920</v>
      </c>
      <c r="P124" s="493">
        <v>1.3971291866028708</v>
      </c>
      <c r="Q124" s="411">
        <v>40</v>
      </c>
    </row>
    <row r="125" spans="1:17" ht="14.4" customHeight="1" x14ac:dyDescent="0.3">
      <c r="A125" s="406" t="s">
        <v>3549</v>
      </c>
      <c r="B125" s="407" t="s">
        <v>3372</v>
      </c>
      <c r="C125" s="407" t="s">
        <v>3373</v>
      </c>
      <c r="D125" s="407" t="s">
        <v>3454</v>
      </c>
      <c r="E125" s="407" t="s">
        <v>3455</v>
      </c>
      <c r="F125" s="410">
        <v>5</v>
      </c>
      <c r="G125" s="410">
        <v>24965</v>
      </c>
      <c r="H125" s="410">
        <v>1</v>
      </c>
      <c r="I125" s="410">
        <v>4993</v>
      </c>
      <c r="J125" s="410">
        <v>6</v>
      </c>
      <c r="K125" s="410">
        <v>30018</v>
      </c>
      <c r="L125" s="410">
        <v>1.2024033647105947</v>
      </c>
      <c r="M125" s="410">
        <v>5003</v>
      </c>
      <c r="N125" s="410">
        <v>5</v>
      </c>
      <c r="O125" s="410">
        <v>25110</v>
      </c>
      <c r="P125" s="493">
        <v>1.0058081313839375</v>
      </c>
      <c r="Q125" s="411">
        <v>5022</v>
      </c>
    </row>
    <row r="126" spans="1:17" ht="14.4" customHeight="1" x14ac:dyDescent="0.3">
      <c r="A126" s="406" t="s">
        <v>3549</v>
      </c>
      <c r="B126" s="407" t="s">
        <v>3372</v>
      </c>
      <c r="C126" s="407" t="s">
        <v>3373</v>
      </c>
      <c r="D126" s="407" t="s">
        <v>3456</v>
      </c>
      <c r="E126" s="407" t="s">
        <v>3457</v>
      </c>
      <c r="F126" s="410">
        <v>13</v>
      </c>
      <c r="G126" s="410">
        <v>2197</v>
      </c>
      <c r="H126" s="410">
        <v>1</v>
      </c>
      <c r="I126" s="410">
        <v>169</v>
      </c>
      <c r="J126" s="410">
        <v>10</v>
      </c>
      <c r="K126" s="410">
        <v>1700</v>
      </c>
      <c r="L126" s="410">
        <v>0.77378243058716434</v>
      </c>
      <c r="M126" s="410">
        <v>170</v>
      </c>
      <c r="N126" s="410">
        <v>20</v>
      </c>
      <c r="O126" s="410">
        <v>3420</v>
      </c>
      <c r="P126" s="493">
        <v>1.5566681838871188</v>
      </c>
      <c r="Q126" s="411">
        <v>171</v>
      </c>
    </row>
    <row r="127" spans="1:17" ht="14.4" customHeight="1" x14ac:dyDescent="0.3">
      <c r="A127" s="406" t="s">
        <v>3549</v>
      </c>
      <c r="B127" s="407" t="s">
        <v>3372</v>
      </c>
      <c r="C127" s="407" t="s">
        <v>3373</v>
      </c>
      <c r="D127" s="407" t="s">
        <v>3458</v>
      </c>
      <c r="E127" s="407" t="s">
        <v>3459</v>
      </c>
      <c r="F127" s="410">
        <v>5</v>
      </c>
      <c r="G127" s="410">
        <v>1620</v>
      </c>
      <c r="H127" s="410">
        <v>1</v>
      </c>
      <c r="I127" s="410">
        <v>324</v>
      </c>
      <c r="J127" s="410">
        <v>4</v>
      </c>
      <c r="K127" s="410">
        <v>1304</v>
      </c>
      <c r="L127" s="410">
        <v>0.80493827160493825</v>
      </c>
      <c r="M127" s="410">
        <v>326</v>
      </c>
      <c r="N127" s="410">
        <v>9</v>
      </c>
      <c r="O127" s="410">
        <v>2943</v>
      </c>
      <c r="P127" s="493">
        <v>1.8166666666666667</v>
      </c>
      <c r="Q127" s="411">
        <v>327</v>
      </c>
    </row>
    <row r="128" spans="1:17" ht="14.4" customHeight="1" x14ac:dyDescent="0.3">
      <c r="A128" s="406" t="s">
        <v>3549</v>
      </c>
      <c r="B128" s="407" t="s">
        <v>3372</v>
      </c>
      <c r="C128" s="407" t="s">
        <v>3373</v>
      </c>
      <c r="D128" s="407" t="s">
        <v>3460</v>
      </c>
      <c r="E128" s="407" t="s">
        <v>3461</v>
      </c>
      <c r="F128" s="410">
        <v>47</v>
      </c>
      <c r="G128" s="410">
        <v>32242</v>
      </c>
      <c r="H128" s="410">
        <v>1</v>
      </c>
      <c r="I128" s="410">
        <v>686</v>
      </c>
      <c r="J128" s="410">
        <v>58</v>
      </c>
      <c r="K128" s="410">
        <v>39904</v>
      </c>
      <c r="L128" s="410">
        <v>1.2376403448917561</v>
      </c>
      <c r="M128" s="410">
        <v>688</v>
      </c>
      <c r="N128" s="410">
        <v>63</v>
      </c>
      <c r="O128" s="410">
        <v>43470</v>
      </c>
      <c r="P128" s="493">
        <v>1.3482414242292662</v>
      </c>
      <c r="Q128" s="411">
        <v>690</v>
      </c>
    </row>
    <row r="129" spans="1:17" ht="14.4" customHeight="1" x14ac:dyDescent="0.3">
      <c r="A129" s="406" t="s">
        <v>3549</v>
      </c>
      <c r="B129" s="407" t="s">
        <v>3372</v>
      </c>
      <c r="C129" s="407" t="s">
        <v>3373</v>
      </c>
      <c r="D129" s="407" t="s">
        <v>3462</v>
      </c>
      <c r="E129" s="407" t="s">
        <v>3463</v>
      </c>
      <c r="F129" s="410">
        <v>9</v>
      </c>
      <c r="G129" s="410">
        <v>3123</v>
      </c>
      <c r="H129" s="410">
        <v>1</v>
      </c>
      <c r="I129" s="410">
        <v>347</v>
      </c>
      <c r="J129" s="410">
        <v>3</v>
      </c>
      <c r="K129" s="410">
        <v>1044</v>
      </c>
      <c r="L129" s="410">
        <v>0.33429394812680113</v>
      </c>
      <c r="M129" s="410">
        <v>348</v>
      </c>
      <c r="N129" s="410">
        <v>9</v>
      </c>
      <c r="O129" s="410">
        <v>3150</v>
      </c>
      <c r="P129" s="493">
        <v>1.0086455331412103</v>
      </c>
      <c r="Q129" s="411">
        <v>350</v>
      </c>
    </row>
    <row r="130" spans="1:17" ht="14.4" customHeight="1" x14ac:dyDescent="0.3">
      <c r="A130" s="406" t="s">
        <v>3549</v>
      </c>
      <c r="B130" s="407" t="s">
        <v>3372</v>
      </c>
      <c r="C130" s="407" t="s">
        <v>3373</v>
      </c>
      <c r="D130" s="407" t="s">
        <v>3464</v>
      </c>
      <c r="E130" s="407" t="s">
        <v>3465</v>
      </c>
      <c r="F130" s="410">
        <v>13</v>
      </c>
      <c r="G130" s="410">
        <v>2236</v>
      </c>
      <c r="H130" s="410">
        <v>1</v>
      </c>
      <c r="I130" s="410">
        <v>172</v>
      </c>
      <c r="J130" s="410">
        <v>12</v>
      </c>
      <c r="K130" s="410">
        <v>2076</v>
      </c>
      <c r="L130" s="410">
        <v>0.92844364937388191</v>
      </c>
      <c r="M130" s="410">
        <v>173</v>
      </c>
      <c r="N130" s="410">
        <v>19</v>
      </c>
      <c r="O130" s="410">
        <v>3306</v>
      </c>
      <c r="P130" s="493">
        <v>1.4785330948121647</v>
      </c>
      <c r="Q130" s="411">
        <v>174</v>
      </c>
    </row>
    <row r="131" spans="1:17" ht="14.4" customHeight="1" x14ac:dyDescent="0.3">
      <c r="A131" s="406" t="s">
        <v>3549</v>
      </c>
      <c r="B131" s="407" t="s">
        <v>3372</v>
      </c>
      <c r="C131" s="407" t="s">
        <v>3373</v>
      </c>
      <c r="D131" s="407" t="s">
        <v>3466</v>
      </c>
      <c r="E131" s="407" t="s">
        <v>3467</v>
      </c>
      <c r="F131" s="410">
        <v>4</v>
      </c>
      <c r="G131" s="410">
        <v>1596</v>
      </c>
      <c r="H131" s="410">
        <v>1</v>
      </c>
      <c r="I131" s="410">
        <v>399</v>
      </c>
      <c r="J131" s="410">
        <v>8</v>
      </c>
      <c r="K131" s="410">
        <v>3200</v>
      </c>
      <c r="L131" s="410">
        <v>2.0050125313283207</v>
      </c>
      <c r="M131" s="410">
        <v>400</v>
      </c>
      <c r="N131" s="410">
        <v>16</v>
      </c>
      <c r="O131" s="410">
        <v>6416</v>
      </c>
      <c r="P131" s="493">
        <v>4.0200501253132837</v>
      </c>
      <c r="Q131" s="411">
        <v>401</v>
      </c>
    </row>
    <row r="132" spans="1:17" ht="14.4" customHeight="1" x14ac:dyDescent="0.3">
      <c r="A132" s="406" t="s">
        <v>3549</v>
      </c>
      <c r="B132" s="407" t="s">
        <v>3372</v>
      </c>
      <c r="C132" s="407" t="s">
        <v>3373</v>
      </c>
      <c r="D132" s="407" t="s">
        <v>3468</v>
      </c>
      <c r="E132" s="407" t="s">
        <v>3469</v>
      </c>
      <c r="F132" s="410">
        <v>16</v>
      </c>
      <c r="G132" s="410">
        <v>10400</v>
      </c>
      <c r="H132" s="410">
        <v>1</v>
      </c>
      <c r="I132" s="410">
        <v>650</v>
      </c>
      <c r="J132" s="410">
        <v>21</v>
      </c>
      <c r="K132" s="410">
        <v>13692</v>
      </c>
      <c r="L132" s="410">
        <v>1.3165384615384614</v>
      </c>
      <c r="M132" s="410">
        <v>652</v>
      </c>
      <c r="N132" s="410">
        <v>21</v>
      </c>
      <c r="O132" s="410">
        <v>13734</v>
      </c>
      <c r="P132" s="493">
        <v>1.3205769230769231</v>
      </c>
      <c r="Q132" s="411">
        <v>654</v>
      </c>
    </row>
    <row r="133" spans="1:17" ht="14.4" customHeight="1" x14ac:dyDescent="0.3">
      <c r="A133" s="406" t="s">
        <v>3549</v>
      </c>
      <c r="B133" s="407" t="s">
        <v>3372</v>
      </c>
      <c r="C133" s="407" t="s">
        <v>3373</v>
      </c>
      <c r="D133" s="407" t="s">
        <v>3470</v>
      </c>
      <c r="E133" s="407" t="s">
        <v>3471</v>
      </c>
      <c r="F133" s="410">
        <v>16</v>
      </c>
      <c r="G133" s="410">
        <v>10400</v>
      </c>
      <c r="H133" s="410">
        <v>1</v>
      </c>
      <c r="I133" s="410">
        <v>650</v>
      </c>
      <c r="J133" s="410">
        <v>21</v>
      </c>
      <c r="K133" s="410">
        <v>13692</v>
      </c>
      <c r="L133" s="410">
        <v>1.3165384615384614</v>
      </c>
      <c r="M133" s="410">
        <v>652</v>
      </c>
      <c r="N133" s="410">
        <v>21</v>
      </c>
      <c r="O133" s="410">
        <v>13734</v>
      </c>
      <c r="P133" s="493">
        <v>1.3205769230769231</v>
      </c>
      <c r="Q133" s="411">
        <v>654</v>
      </c>
    </row>
    <row r="134" spans="1:17" ht="14.4" customHeight="1" x14ac:dyDescent="0.3">
      <c r="A134" s="406" t="s">
        <v>3549</v>
      </c>
      <c r="B134" s="407" t="s">
        <v>3372</v>
      </c>
      <c r="C134" s="407" t="s">
        <v>3373</v>
      </c>
      <c r="D134" s="407" t="s">
        <v>3472</v>
      </c>
      <c r="E134" s="407" t="s">
        <v>3473</v>
      </c>
      <c r="F134" s="410"/>
      <c r="G134" s="410"/>
      <c r="H134" s="410"/>
      <c r="I134" s="410"/>
      <c r="J134" s="410">
        <v>7</v>
      </c>
      <c r="K134" s="410">
        <v>3024</v>
      </c>
      <c r="L134" s="410"/>
      <c r="M134" s="410">
        <v>432</v>
      </c>
      <c r="N134" s="410"/>
      <c r="O134" s="410"/>
      <c r="P134" s="493"/>
      <c r="Q134" s="411"/>
    </row>
    <row r="135" spans="1:17" ht="14.4" customHeight="1" x14ac:dyDescent="0.3">
      <c r="A135" s="406" t="s">
        <v>3549</v>
      </c>
      <c r="B135" s="407" t="s">
        <v>3372</v>
      </c>
      <c r="C135" s="407" t="s">
        <v>3373</v>
      </c>
      <c r="D135" s="407" t="s">
        <v>3474</v>
      </c>
      <c r="E135" s="407" t="s">
        <v>3475</v>
      </c>
      <c r="F135" s="410">
        <v>1</v>
      </c>
      <c r="G135" s="410">
        <v>690</v>
      </c>
      <c r="H135" s="410">
        <v>1</v>
      </c>
      <c r="I135" s="410">
        <v>690</v>
      </c>
      <c r="J135" s="410"/>
      <c r="K135" s="410"/>
      <c r="L135" s="410"/>
      <c r="M135" s="410"/>
      <c r="N135" s="410"/>
      <c r="O135" s="410"/>
      <c r="P135" s="493"/>
      <c r="Q135" s="411"/>
    </row>
    <row r="136" spans="1:17" ht="14.4" customHeight="1" x14ac:dyDescent="0.3">
      <c r="A136" s="406" t="s">
        <v>3549</v>
      </c>
      <c r="B136" s="407" t="s">
        <v>3372</v>
      </c>
      <c r="C136" s="407" t="s">
        <v>3373</v>
      </c>
      <c r="D136" s="407" t="s">
        <v>3476</v>
      </c>
      <c r="E136" s="407" t="s">
        <v>3477</v>
      </c>
      <c r="F136" s="410">
        <v>27</v>
      </c>
      <c r="G136" s="410">
        <v>18198</v>
      </c>
      <c r="H136" s="410">
        <v>1</v>
      </c>
      <c r="I136" s="410">
        <v>674</v>
      </c>
      <c r="J136" s="410">
        <v>19</v>
      </c>
      <c r="K136" s="410">
        <v>12844</v>
      </c>
      <c r="L136" s="410">
        <v>0.70579184525772065</v>
      </c>
      <c r="M136" s="410">
        <v>676</v>
      </c>
      <c r="N136" s="410">
        <v>16</v>
      </c>
      <c r="O136" s="410">
        <v>10848</v>
      </c>
      <c r="P136" s="493">
        <v>0.59610946257830533</v>
      </c>
      <c r="Q136" s="411">
        <v>678</v>
      </c>
    </row>
    <row r="137" spans="1:17" ht="14.4" customHeight="1" x14ac:dyDescent="0.3">
      <c r="A137" s="406" t="s">
        <v>3549</v>
      </c>
      <c r="B137" s="407" t="s">
        <v>3372</v>
      </c>
      <c r="C137" s="407" t="s">
        <v>3373</v>
      </c>
      <c r="D137" s="407" t="s">
        <v>3478</v>
      </c>
      <c r="E137" s="407" t="s">
        <v>3479</v>
      </c>
      <c r="F137" s="410">
        <v>48</v>
      </c>
      <c r="G137" s="410">
        <v>22704</v>
      </c>
      <c r="H137" s="410">
        <v>1</v>
      </c>
      <c r="I137" s="410">
        <v>473</v>
      </c>
      <c r="J137" s="410">
        <v>61</v>
      </c>
      <c r="K137" s="410">
        <v>28975</v>
      </c>
      <c r="L137" s="410">
        <v>1.2762068357998591</v>
      </c>
      <c r="M137" s="410">
        <v>475</v>
      </c>
      <c r="N137" s="410">
        <v>58</v>
      </c>
      <c r="O137" s="410">
        <v>27666</v>
      </c>
      <c r="P137" s="493">
        <v>1.2185517970401691</v>
      </c>
      <c r="Q137" s="411">
        <v>477</v>
      </c>
    </row>
    <row r="138" spans="1:17" ht="14.4" customHeight="1" x14ac:dyDescent="0.3">
      <c r="A138" s="406" t="s">
        <v>3549</v>
      </c>
      <c r="B138" s="407" t="s">
        <v>3372</v>
      </c>
      <c r="C138" s="407" t="s">
        <v>3373</v>
      </c>
      <c r="D138" s="407" t="s">
        <v>3480</v>
      </c>
      <c r="E138" s="407" t="s">
        <v>3481</v>
      </c>
      <c r="F138" s="410">
        <v>8</v>
      </c>
      <c r="G138" s="410">
        <v>2296</v>
      </c>
      <c r="H138" s="410">
        <v>1</v>
      </c>
      <c r="I138" s="410">
        <v>287</v>
      </c>
      <c r="J138" s="410">
        <v>11</v>
      </c>
      <c r="K138" s="410">
        <v>3179</v>
      </c>
      <c r="L138" s="410">
        <v>1.384581881533101</v>
      </c>
      <c r="M138" s="410">
        <v>289</v>
      </c>
      <c r="N138" s="410">
        <v>3</v>
      </c>
      <c r="O138" s="410">
        <v>873</v>
      </c>
      <c r="P138" s="493">
        <v>0.38022648083623695</v>
      </c>
      <c r="Q138" s="411">
        <v>291</v>
      </c>
    </row>
    <row r="139" spans="1:17" ht="14.4" customHeight="1" x14ac:dyDescent="0.3">
      <c r="A139" s="406" t="s">
        <v>3549</v>
      </c>
      <c r="B139" s="407" t="s">
        <v>3372</v>
      </c>
      <c r="C139" s="407" t="s">
        <v>3373</v>
      </c>
      <c r="D139" s="407" t="s">
        <v>3482</v>
      </c>
      <c r="E139" s="407" t="s">
        <v>3483</v>
      </c>
      <c r="F139" s="410">
        <v>4</v>
      </c>
      <c r="G139" s="410">
        <v>3236</v>
      </c>
      <c r="H139" s="410">
        <v>1</v>
      </c>
      <c r="I139" s="410">
        <v>809</v>
      </c>
      <c r="J139" s="410">
        <v>1</v>
      </c>
      <c r="K139" s="410">
        <v>812</v>
      </c>
      <c r="L139" s="410">
        <v>0.25092707045735474</v>
      </c>
      <c r="M139" s="410">
        <v>812</v>
      </c>
      <c r="N139" s="410">
        <v>3</v>
      </c>
      <c r="O139" s="410">
        <v>2439</v>
      </c>
      <c r="P139" s="493">
        <v>0.75370828182941907</v>
      </c>
      <c r="Q139" s="411">
        <v>813</v>
      </c>
    </row>
    <row r="140" spans="1:17" ht="14.4" customHeight="1" x14ac:dyDescent="0.3">
      <c r="A140" s="406" t="s">
        <v>3549</v>
      </c>
      <c r="B140" s="407" t="s">
        <v>3372</v>
      </c>
      <c r="C140" s="407" t="s">
        <v>3373</v>
      </c>
      <c r="D140" s="407" t="s">
        <v>3484</v>
      </c>
      <c r="E140" s="407" t="s">
        <v>3485</v>
      </c>
      <c r="F140" s="410"/>
      <c r="G140" s="410"/>
      <c r="H140" s="410"/>
      <c r="I140" s="410"/>
      <c r="J140" s="410">
        <v>7</v>
      </c>
      <c r="K140" s="410">
        <v>7056</v>
      </c>
      <c r="L140" s="410"/>
      <c r="M140" s="410">
        <v>1008</v>
      </c>
      <c r="N140" s="410"/>
      <c r="O140" s="410"/>
      <c r="P140" s="493"/>
      <c r="Q140" s="411"/>
    </row>
    <row r="141" spans="1:17" ht="14.4" customHeight="1" x14ac:dyDescent="0.3">
      <c r="A141" s="406" t="s">
        <v>3549</v>
      </c>
      <c r="B141" s="407" t="s">
        <v>3372</v>
      </c>
      <c r="C141" s="407" t="s">
        <v>3373</v>
      </c>
      <c r="D141" s="407" t="s">
        <v>3486</v>
      </c>
      <c r="E141" s="407" t="s">
        <v>3487</v>
      </c>
      <c r="F141" s="410">
        <v>53</v>
      </c>
      <c r="G141" s="410">
        <v>8798</v>
      </c>
      <c r="H141" s="410">
        <v>1</v>
      </c>
      <c r="I141" s="410">
        <v>166</v>
      </c>
      <c r="J141" s="410">
        <v>66</v>
      </c>
      <c r="K141" s="410">
        <v>11022</v>
      </c>
      <c r="L141" s="410">
        <v>1.2527847238008638</v>
      </c>
      <c r="M141" s="410">
        <v>167</v>
      </c>
      <c r="N141" s="410">
        <v>67</v>
      </c>
      <c r="O141" s="410">
        <v>11256</v>
      </c>
      <c r="P141" s="493">
        <v>1.2793816776540123</v>
      </c>
      <c r="Q141" s="411">
        <v>168</v>
      </c>
    </row>
    <row r="142" spans="1:17" ht="14.4" customHeight="1" x14ac:dyDescent="0.3">
      <c r="A142" s="406" t="s">
        <v>3549</v>
      </c>
      <c r="B142" s="407" t="s">
        <v>3372</v>
      </c>
      <c r="C142" s="407" t="s">
        <v>3373</v>
      </c>
      <c r="D142" s="407" t="s">
        <v>3490</v>
      </c>
      <c r="E142" s="407" t="s">
        <v>3491</v>
      </c>
      <c r="F142" s="410">
        <v>1</v>
      </c>
      <c r="G142" s="410">
        <v>572</v>
      </c>
      <c r="H142" s="410">
        <v>1</v>
      </c>
      <c r="I142" s="410">
        <v>572</v>
      </c>
      <c r="J142" s="410">
        <v>2</v>
      </c>
      <c r="K142" s="410">
        <v>1146</v>
      </c>
      <c r="L142" s="410">
        <v>2.0034965034965033</v>
      </c>
      <c r="M142" s="410">
        <v>573</v>
      </c>
      <c r="N142" s="410">
        <v>4</v>
      </c>
      <c r="O142" s="410">
        <v>2296</v>
      </c>
      <c r="P142" s="493">
        <v>4.0139860139860142</v>
      </c>
      <c r="Q142" s="411">
        <v>574</v>
      </c>
    </row>
    <row r="143" spans="1:17" ht="14.4" customHeight="1" x14ac:dyDescent="0.3">
      <c r="A143" s="406" t="s">
        <v>3549</v>
      </c>
      <c r="B143" s="407" t="s">
        <v>3372</v>
      </c>
      <c r="C143" s="407" t="s">
        <v>3373</v>
      </c>
      <c r="D143" s="407" t="s">
        <v>3494</v>
      </c>
      <c r="E143" s="407" t="s">
        <v>3495</v>
      </c>
      <c r="F143" s="410">
        <v>12</v>
      </c>
      <c r="G143" s="410">
        <v>2220</v>
      </c>
      <c r="H143" s="410">
        <v>1</v>
      </c>
      <c r="I143" s="410">
        <v>185</v>
      </c>
      <c r="J143" s="410">
        <v>22</v>
      </c>
      <c r="K143" s="410">
        <v>4092</v>
      </c>
      <c r="L143" s="410">
        <v>1.8432432432432433</v>
      </c>
      <c r="M143" s="410">
        <v>186</v>
      </c>
      <c r="N143" s="410">
        <v>21</v>
      </c>
      <c r="O143" s="410">
        <v>3927</v>
      </c>
      <c r="P143" s="493">
        <v>1.7689189189189189</v>
      </c>
      <c r="Q143" s="411">
        <v>187</v>
      </c>
    </row>
    <row r="144" spans="1:17" ht="14.4" customHeight="1" x14ac:dyDescent="0.3">
      <c r="A144" s="406" t="s">
        <v>3549</v>
      </c>
      <c r="B144" s="407" t="s">
        <v>3372</v>
      </c>
      <c r="C144" s="407" t="s">
        <v>3373</v>
      </c>
      <c r="D144" s="407" t="s">
        <v>3496</v>
      </c>
      <c r="E144" s="407" t="s">
        <v>3497</v>
      </c>
      <c r="F144" s="410">
        <v>1</v>
      </c>
      <c r="G144" s="410">
        <v>574</v>
      </c>
      <c r="H144" s="410">
        <v>1</v>
      </c>
      <c r="I144" s="410">
        <v>574</v>
      </c>
      <c r="J144" s="410">
        <v>1</v>
      </c>
      <c r="K144" s="410">
        <v>575</v>
      </c>
      <c r="L144" s="410">
        <v>1.0017421602787457</v>
      </c>
      <c r="M144" s="410">
        <v>575</v>
      </c>
      <c r="N144" s="410"/>
      <c r="O144" s="410"/>
      <c r="P144" s="493"/>
      <c r="Q144" s="411"/>
    </row>
    <row r="145" spans="1:17" ht="14.4" customHeight="1" x14ac:dyDescent="0.3">
      <c r="A145" s="406" t="s">
        <v>3549</v>
      </c>
      <c r="B145" s="407" t="s">
        <v>3372</v>
      </c>
      <c r="C145" s="407" t="s">
        <v>3373</v>
      </c>
      <c r="D145" s="407" t="s">
        <v>3500</v>
      </c>
      <c r="E145" s="407" t="s">
        <v>3501</v>
      </c>
      <c r="F145" s="410">
        <v>16</v>
      </c>
      <c r="G145" s="410">
        <v>22320</v>
      </c>
      <c r="H145" s="410">
        <v>1</v>
      </c>
      <c r="I145" s="410">
        <v>1395</v>
      </c>
      <c r="J145" s="410">
        <v>21</v>
      </c>
      <c r="K145" s="410">
        <v>29337</v>
      </c>
      <c r="L145" s="410">
        <v>1.3143817204301076</v>
      </c>
      <c r="M145" s="410">
        <v>1397</v>
      </c>
      <c r="N145" s="410">
        <v>21</v>
      </c>
      <c r="O145" s="410">
        <v>29379</v>
      </c>
      <c r="P145" s="493">
        <v>1.316263440860215</v>
      </c>
      <c r="Q145" s="411">
        <v>1399</v>
      </c>
    </row>
    <row r="146" spans="1:17" ht="14.4" customHeight="1" x14ac:dyDescent="0.3">
      <c r="A146" s="406" t="s">
        <v>3549</v>
      </c>
      <c r="B146" s="407" t="s">
        <v>3372</v>
      </c>
      <c r="C146" s="407" t="s">
        <v>3373</v>
      </c>
      <c r="D146" s="407" t="s">
        <v>3504</v>
      </c>
      <c r="E146" s="407" t="s">
        <v>3505</v>
      </c>
      <c r="F146" s="410"/>
      <c r="G146" s="410"/>
      <c r="H146" s="410"/>
      <c r="I146" s="410"/>
      <c r="J146" s="410"/>
      <c r="K146" s="410"/>
      <c r="L146" s="410"/>
      <c r="M146" s="410"/>
      <c r="N146" s="410">
        <v>2</v>
      </c>
      <c r="O146" s="410">
        <v>380</v>
      </c>
      <c r="P146" s="493"/>
      <c r="Q146" s="411">
        <v>190</v>
      </c>
    </row>
    <row r="147" spans="1:17" ht="14.4" customHeight="1" x14ac:dyDescent="0.3">
      <c r="A147" s="406" t="s">
        <v>3549</v>
      </c>
      <c r="B147" s="407" t="s">
        <v>3372</v>
      </c>
      <c r="C147" s="407" t="s">
        <v>3373</v>
      </c>
      <c r="D147" s="407" t="s">
        <v>3506</v>
      </c>
      <c r="E147" s="407" t="s">
        <v>3507</v>
      </c>
      <c r="F147" s="410">
        <v>4</v>
      </c>
      <c r="G147" s="410">
        <v>3236</v>
      </c>
      <c r="H147" s="410">
        <v>1</v>
      </c>
      <c r="I147" s="410">
        <v>809</v>
      </c>
      <c r="J147" s="410">
        <v>1</v>
      </c>
      <c r="K147" s="410">
        <v>812</v>
      </c>
      <c r="L147" s="410">
        <v>0.25092707045735474</v>
      </c>
      <c r="M147" s="410">
        <v>812</v>
      </c>
      <c r="N147" s="410">
        <v>3</v>
      </c>
      <c r="O147" s="410">
        <v>2439</v>
      </c>
      <c r="P147" s="493">
        <v>0.75370828182941907</v>
      </c>
      <c r="Q147" s="411">
        <v>813</v>
      </c>
    </row>
    <row r="148" spans="1:17" ht="14.4" customHeight="1" x14ac:dyDescent="0.3">
      <c r="A148" s="406" t="s">
        <v>3549</v>
      </c>
      <c r="B148" s="407" t="s">
        <v>3372</v>
      </c>
      <c r="C148" s="407" t="s">
        <v>3373</v>
      </c>
      <c r="D148" s="407" t="s">
        <v>3508</v>
      </c>
      <c r="E148" s="407" t="s">
        <v>3509</v>
      </c>
      <c r="F148" s="410">
        <v>1</v>
      </c>
      <c r="G148" s="410">
        <v>318</v>
      </c>
      <c r="H148" s="410">
        <v>1</v>
      </c>
      <c r="I148" s="410">
        <v>318</v>
      </c>
      <c r="J148" s="410"/>
      <c r="K148" s="410"/>
      <c r="L148" s="410"/>
      <c r="M148" s="410"/>
      <c r="N148" s="410">
        <v>1</v>
      </c>
      <c r="O148" s="410">
        <v>337</v>
      </c>
      <c r="P148" s="493">
        <v>1.0597484276729561</v>
      </c>
      <c r="Q148" s="411">
        <v>337</v>
      </c>
    </row>
    <row r="149" spans="1:17" ht="14.4" customHeight="1" x14ac:dyDescent="0.3">
      <c r="A149" s="406" t="s">
        <v>3549</v>
      </c>
      <c r="B149" s="407" t="s">
        <v>3372</v>
      </c>
      <c r="C149" s="407" t="s">
        <v>3373</v>
      </c>
      <c r="D149" s="407" t="s">
        <v>3510</v>
      </c>
      <c r="E149" s="407" t="s">
        <v>3511</v>
      </c>
      <c r="F149" s="410">
        <v>3</v>
      </c>
      <c r="G149" s="410">
        <v>768</v>
      </c>
      <c r="H149" s="410">
        <v>1</v>
      </c>
      <c r="I149" s="410">
        <v>256</v>
      </c>
      <c r="J149" s="410">
        <v>13</v>
      </c>
      <c r="K149" s="410">
        <v>3354</v>
      </c>
      <c r="L149" s="410">
        <v>4.3671875</v>
      </c>
      <c r="M149" s="410">
        <v>258</v>
      </c>
      <c r="N149" s="410">
        <v>1</v>
      </c>
      <c r="O149" s="410">
        <v>260</v>
      </c>
      <c r="P149" s="493">
        <v>0.33854166666666669</v>
      </c>
      <c r="Q149" s="411">
        <v>260</v>
      </c>
    </row>
    <row r="150" spans="1:17" ht="14.4" customHeight="1" x14ac:dyDescent="0.3">
      <c r="A150" s="406" t="s">
        <v>3549</v>
      </c>
      <c r="B150" s="407" t="s">
        <v>3372</v>
      </c>
      <c r="C150" s="407" t="s">
        <v>3373</v>
      </c>
      <c r="D150" s="407" t="s">
        <v>3512</v>
      </c>
      <c r="E150" s="407" t="s">
        <v>3431</v>
      </c>
      <c r="F150" s="410">
        <v>7</v>
      </c>
      <c r="G150" s="410">
        <v>16968</v>
      </c>
      <c r="H150" s="410">
        <v>1</v>
      </c>
      <c r="I150" s="410">
        <v>2424</v>
      </c>
      <c r="J150" s="410">
        <v>7</v>
      </c>
      <c r="K150" s="410">
        <v>16975</v>
      </c>
      <c r="L150" s="410">
        <v>1.0004125412541254</v>
      </c>
      <c r="M150" s="410">
        <v>2425</v>
      </c>
      <c r="N150" s="410">
        <v>4</v>
      </c>
      <c r="O150" s="410">
        <v>9708</v>
      </c>
      <c r="P150" s="493">
        <v>0.57213578500707218</v>
      </c>
      <c r="Q150" s="411">
        <v>2427</v>
      </c>
    </row>
    <row r="151" spans="1:17" ht="14.4" customHeight="1" x14ac:dyDescent="0.3">
      <c r="A151" s="406" t="s">
        <v>3549</v>
      </c>
      <c r="B151" s="407" t="s">
        <v>3372</v>
      </c>
      <c r="C151" s="407" t="s">
        <v>3373</v>
      </c>
      <c r="D151" s="407" t="s">
        <v>3515</v>
      </c>
      <c r="E151" s="407" t="s">
        <v>3516</v>
      </c>
      <c r="F151" s="410">
        <v>2</v>
      </c>
      <c r="G151" s="410">
        <v>6736</v>
      </c>
      <c r="H151" s="410">
        <v>1</v>
      </c>
      <c r="I151" s="410">
        <v>3368</v>
      </c>
      <c r="J151" s="410"/>
      <c r="K151" s="410"/>
      <c r="L151" s="410"/>
      <c r="M151" s="410"/>
      <c r="N151" s="410"/>
      <c r="O151" s="410"/>
      <c r="P151" s="493"/>
      <c r="Q151" s="411"/>
    </row>
    <row r="152" spans="1:17" ht="14.4" customHeight="1" x14ac:dyDescent="0.3">
      <c r="A152" s="406" t="s">
        <v>3549</v>
      </c>
      <c r="B152" s="407" t="s">
        <v>3372</v>
      </c>
      <c r="C152" s="407" t="s">
        <v>3373</v>
      </c>
      <c r="D152" s="407" t="s">
        <v>3517</v>
      </c>
      <c r="E152" s="407" t="s">
        <v>3518</v>
      </c>
      <c r="F152" s="410"/>
      <c r="G152" s="410"/>
      <c r="H152" s="410"/>
      <c r="I152" s="410"/>
      <c r="J152" s="410"/>
      <c r="K152" s="410"/>
      <c r="L152" s="410"/>
      <c r="M152" s="410"/>
      <c r="N152" s="410">
        <v>1</v>
      </c>
      <c r="O152" s="410">
        <v>252</v>
      </c>
      <c r="P152" s="493"/>
      <c r="Q152" s="411">
        <v>252</v>
      </c>
    </row>
    <row r="153" spans="1:17" ht="14.4" customHeight="1" x14ac:dyDescent="0.3">
      <c r="A153" s="406" t="s">
        <v>3549</v>
      </c>
      <c r="B153" s="407" t="s">
        <v>3372</v>
      </c>
      <c r="C153" s="407" t="s">
        <v>3373</v>
      </c>
      <c r="D153" s="407" t="s">
        <v>3519</v>
      </c>
      <c r="E153" s="407" t="s">
        <v>3520</v>
      </c>
      <c r="F153" s="410"/>
      <c r="G153" s="410"/>
      <c r="H153" s="410"/>
      <c r="I153" s="410"/>
      <c r="J153" s="410"/>
      <c r="K153" s="410"/>
      <c r="L153" s="410"/>
      <c r="M153" s="410"/>
      <c r="N153" s="410">
        <v>1</v>
      </c>
      <c r="O153" s="410">
        <v>424</v>
      </c>
      <c r="P153" s="493"/>
      <c r="Q153" s="411">
        <v>424</v>
      </c>
    </row>
    <row r="154" spans="1:17" ht="14.4" customHeight="1" x14ac:dyDescent="0.3">
      <c r="A154" s="406" t="s">
        <v>3550</v>
      </c>
      <c r="B154" s="407" t="s">
        <v>3372</v>
      </c>
      <c r="C154" s="407" t="s">
        <v>3373</v>
      </c>
      <c r="D154" s="407" t="s">
        <v>3394</v>
      </c>
      <c r="E154" s="407" t="s">
        <v>3395</v>
      </c>
      <c r="F154" s="410"/>
      <c r="G154" s="410"/>
      <c r="H154" s="410"/>
      <c r="I154" s="410"/>
      <c r="J154" s="410">
        <v>1</v>
      </c>
      <c r="K154" s="410">
        <v>167</v>
      </c>
      <c r="L154" s="410"/>
      <c r="M154" s="410">
        <v>167</v>
      </c>
      <c r="N154" s="410">
        <v>2</v>
      </c>
      <c r="O154" s="410">
        <v>336</v>
      </c>
      <c r="P154" s="493"/>
      <c r="Q154" s="411">
        <v>168</v>
      </c>
    </row>
    <row r="155" spans="1:17" ht="14.4" customHeight="1" x14ac:dyDescent="0.3">
      <c r="A155" s="406" t="s">
        <v>3550</v>
      </c>
      <c r="B155" s="407" t="s">
        <v>3372</v>
      </c>
      <c r="C155" s="407" t="s">
        <v>3373</v>
      </c>
      <c r="D155" s="407" t="s">
        <v>3396</v>
      </c>
      <c r="E155" s="407" t="s">
        <v>3397</v>
      </c>
      <c r="F155" s="410"/>
      <c r="G155" s="410"/>
      <c r="H155" s="410"/>
      <c r="I155" s="410"/>
      <c r="J155" s="410">
        <v>1</v>
      </c>
      <c r="K155" s="410">
        <v>173</v>
      </c>
      <c r="L155" s="410"/>
      <c r="M155" s="410">
        <v>173</v>
      </c>
      <c r="N155" s="410">
        <v>2</v>
      </c>
      <c r="O155" s="410">
        <v>348</v>
      </c>
      <c r="P155" s="493"/>
      <c r="Q155" s="411">
        <v>174</v>
      </c>
    </row>
    <row r="156" spans="1:17" ht="14.4" customHeight="1" x14ac:dyDescent="0.3">
      <c r="A156" s="406" t="s">
        <v>3550</v>
      </c>
      <c r="B156" s="407" t="s">
        <v>3372</v>
      </c>
      <c r="C156" s="407" t="s">
        <v>3373</v>
      </c>
      <c r="D156" s="407" t="s">
        <v>3398</v>
      </c>
      <c r="E156" s="407" t="s">
        <v>3399</v>
      </c>
      <c r="F156" s="410">
        <v>1</v>
      </c>
      <c r="G156" s="410">
        <v>349</v>
      </c>
      <c r="H156" s="410">
        <v>1</v>
      </c>
      <c r="I156" s="410">
        <v>349</v>
      </c>
      <c r="J156" s="410">
        <v>1</v>
      </c>
      <c r="K156" s="410">
        <v>351</v>
      </c>
      <c r="L156" s="410">
        <v>1.005730659025788</v>
      </c>
      <c r="M156" s="410">
        <v>351</v>
      </c>
      <c r="N156" s="410"/>
      <c r="O156" s="410"/>
      <c r="P156" s="493"/>
      <c r="Q156" s="411"/>
    </row>
    <row r="157" spans="1:17" ht="14.4" customHeight="1" x14ac:dyDescent="0.3">
      <c r="A157" s="406" t="s">
        <v>3550</v>
      </c>
      <c r="B157" s="407" t="s">
        <v>3372</v>
      </c>
      <c r="C157" s="407" t="s">
        <v>3373</v>
      </c>
      <c r="D157" s="407" t="s">
        <v>3400</v>
      </c>
      <c r="E157" s="407" t="s">
        <v>3401</v>
      </c>
      <c r="F157" s="410">
        <v>1</v>
      </c>
      <c r="G157" s="410">
        <v>188</v>
      </c>
      <c r="H157" s="410">
        <v>1</v>
      </c>
      <c r="I157" s="410">
        <v>188</v>
      </c>
      <c r="J157" s="410">
        <v>1</v>
      </c>
      <c r="K157" s="410">
        <v>189</v>
      </c>
      <c r="L157" s="410">
        <v>1.0053191489361701</v>
      </c>
      <c r="M157" s="410">
        <v>189</v>
      </c>
      <c r="N157" s="410"/>
      <c r="O157" s="410"/>
      <c r="P157" s="493"/>
      <c r="Q157" s="411"/>
    </row>
    <row r="158" spans="1:17" ht="14.4" customHeight="1" x14ac:dyDescent="0.3">
      <c r="A158" s="406" t="s">
        <v>3550</v>
      </c>
      <c r="B158" s="407" t="s">
        <v>3372</v>
      </c>
      <c r="C158" s="407" t="s">
        <v>3373</v>
      </c>
      <c r="D158" s="407" t="s">
        <v>3426</v>
      </c>
      <c r="E158" s="407" t="s">
        <v>3427</v>
      </c>
      <c r="F158" s="410">
        <v>1</v>
      </c>
      <c r="G158" s="410">
        <v>237</v>
      </c>
      <c r="H158" s="410">
        <v>1</v>
      </c>
      <c r="I158" s="410">
        <v>237</v>
      </c>
      <c r="J158" s="410">
        <v>2</v>
      </c>
      <c r="K158" s="410">
        <v>476</v>
      </c>
      <c r="L158" s="410">
        <v>2.0084388185654007</v>
      </c>
      <c r="M158" s="410">
        <v>238</v>
      </c>
      <c r="N158" s="410"/>
      <c r="O158" s="410"/>
      <c r="P158" s="493"/>
      <c r="Q158" s="411"/>
    </row>
    <row r="159" spans="1:17" ht="14.4" customHeight="1" x14ac:dyDescent="0.3">
      <c r="A159" s="406" t="s">
        <v>3550</v>
      </c>
      <c r="B159" s="407" t="s">
        <v>3372</v>
      </c>
      <c r="C159" s="407" t="s">
        <v>3373</v>
      </c>
      <c r="D159" s="407" t="s">
        <v>3432</v>
      </c>
      <c r="E159" s="407" t="s">
        <v>3433</v>
      </c>
      <c r="F159" s="410"/>
      <c r="G159" s="410"/>
      <c r="H159" s="410"/>
      <c r="I159" s="410"/>
      <c r="J159" s="410">
        <v>2</v>
      </c>
      <c r="K159" s="410">
        <v>622</v>
      </c>
      <c r="L159" s="410"/>
      <c r="M159" s="410">
        <v>311</v>
      </c>
      <c r="N159" s="410"/>
      <c r="O159" s="410"/>
      <c r="P159" s="493"/>
      <c r="Q159" s="411"/>
    </row>
    <row r="160" spans="1:17" ht="14.4" customHeight="1" x14ac:dyDescent="0.3">
      <c r="A160" s="406" t="s">
        <v>3550</v>
      </c>
      <c r="B160" s="407" t="s">
        <v>3372</v>
      </c>
      <c r="C160" s="407" t="s">
        <v>3373</v>
      </c>
      <c r="D160" s="407" t="s">
        <v>3440</v>
      </c>
      <c r="E160" s="407" t="s">
        <v>3441</v>
      </c>
      <c r="F160" s="410"/>
      <c r="G160" s="410"/>
      <c r="H160" s="410"/>
      <c r="I160" s="410"/>
      <c r="J160" s="410">
        <v>3</v>
      </c>
      <c r="K160" s="410">
        <v>1047</v>
      </c>
      <c r="L160" s="410"/>
      <c r="M160" s="410">
        <v>349</v>
      </c>
      <c r="N160" s="410">
        <v>6</v>
      </c>
      <c r="O160" s="410">
        <v>2100</v>
      </c>
      <c r="P160" s="493"/>
      <c r="Q160" s="411">
        <v>350</v>
      </c>
    </row>
    <row r="161" spans="1:17" ht="14.4" customHeight="1" x14ac:dyDescent="0.3">
      <c r="A161" s="406" t="s">
        <v>3550</v>
      </c>
      <c r="B161" s="407" t="s">
        <v>3372</v>
      </c>
      <c r="C161" s="407" t="s">
        <v>3373</v>
      </c>
      <c r="D161" s="407" t="s">
        <v>3448</v>
      </c>
      <c r="E161" s="407" t="s">
        <v>3449</v>
      </c>
      <c r="F161" s="410">
        <v>1</v>
      </c>
      <c r="G161" s="410">
        <v>293</v>
      </c>
      <c r="H161" s="410">
        <v>1</v>
      </c>
      <c r="I161" s="410">
        <v>293</v>
      </c>
      <c r="J161" s="410">
        <v>1</v>
      </c>
      <c r="K161" s="410">
        <v>294</v>
      </c>
      <c r="L161" s="410">
        <v>1.0034129692832765</v>
      </c>
      <c r="M161" s="410">
        <v>294</v>
      </c>
      <c r="N161" s="410"/>
      <c r="O161" s="410"/>
      <c r="P161" s="493"/>
      <c r="Q161" s="411"/>
    </row>
    <row r="162" spans="1:17" ht="14.4" customHeight="1" x14ac:dyDescent="0.3">
      <c r="A162" s="406" t="s">
        <v>3550</v>
      </c>
      <c r="B162" s="407" t="s">
        <v>3372</v>
      </c>
      <c r="C162" s="407" t="s">
        <v>3373</v>
      </c>
      <c r="D162" s="407" t="s">
        <v>3452</v>
      </c>
      <c r="E162" s="407" t="s">
        <v>3453</v>
      </c>
      <c r="F162" s="410"/>
      <c r="G162" s="410"/>
      <c r="H162" s="410"/>
      <c r="I162" s="410"/>
      <c r="J162" s="410">
        <v>1</v>
      </c>
      <c r="K162" s="410">
        <v>39</v>
      </c>
      <c r="L162" s="410"/>
      <c r="M162" s="410">
        <v>39</v>
      </c>
      <c r="N162" s="410">
        <v>2</v>
      </c>
      <c r="O162" s="410">
        <v>80</v>
      </c>
      <c r="P162" s="493"/>
      <c r="Q162" s="411">
        <v>40</v>
      </c>
    </row>
    <row r="163" spans="1:17" ht="14.4" customHeight="1" x14ac:dyDescent="0.3">
      <c r="A163" s="406" t="s">
        <v>3550</v>
      </c>
      <c r="B163" s="407" t="s">
        <v>3372</v>
      </c>
      <c r="C163" s="407" t="s">
        <v>3373</v>
      </c>
      <c r="D163" s="407" t="s">
        <v>3456</v>
      </c>
      <c r="E163" s="407" t="s">
        <v>3457</v>
      </c>
      <c r="F163" s="410"/>
      <c r="G163" s="410"/>
      <c r="H163" s="410"/>
      <c r="I163" s="410"/>
      <c r="J163" s="410">
        <v>1</v>
      </c>
      <c r="K163" s="410">
        <v>170</v>
      </c>
      <c r="L163" s="410"/>
      <c r="M163" s="410">
        <v>170</v>
      </c>
      <c r="N163" s="410">
        <v>2</v>
      </c>
      <c r="O163" s="410">
        <v>342</v>
      </c>
      <c r="P163" s="493"/>
      <c r="Q163" s="411">
        <v>171</v>
      </c>
    </row>
    <row r="164" spans="1:17" ht="14.4" customHeight="1" x14ac:dyDescent="0.3">
      <c r="A164" s="406" t="s">
        <v>3550</v>
      </c>
      <c r="B164" s="407" t="s">
        <v>3372</v>
      </c>
      <c r="C164" s="407" t="s">
        <v>3373</v>
      </c>
      <c r="D164" s="407" t="s">
        <v>3458</v>
      </c>
      <c r="E164" s="407" t="s">
        <v>3459</v>
      </c>
      <c r="F164" s="410">
        <v>1</v>
      </c>
      <c r="G164" s="410">
        <v>324</v>
      </c>
      <c r="H164" s="410">
        <v>1</v>
      </c>
      <c r="I164" s="410">
        <v>324</v>
      </c>
      <c r="J164" s="410">
        <v>1</v>
      </c>
      <c r="K164" s="410">
        <v>326</v>
      </c>
      <c r="L164" s="410">
        <v>1.0061728395061729</v>
      </c>
      <c r="M164" s="410">
        <v>326</v>
      </c>
      <c r="N164" s="410"/>
      <c r="O164" s="410"/>
      <c r="P164" s="493"/>
      <c r="Q164" s="411"/>
    </row>
    <row r="165" spans="1:17" ht="14.4" customHeight="1" x14ac:dyDescent="0.3">
      <c r="A165" s="406" t="s">
        <v>3550</v>
      </c>
      <c r="B165" s="407" t="s">
        <v>3372</v>
      </c>
      <c r="C165" s="407" t="s">
        <v>3373</v>
      </c>
      <c r="D165" s="407" t="s">
        <v>3462</v>
      </c>
      <c r="E165" s="407" t="s">
        <v>3463</v>
      </c>
      <c r="F165" s="410"/>
      <c r="G165" s="410"/>
      <c r="H165" s="410"/>
      <c r="I165" s="410"/>
      <c r="J165" s="410">
        <v>1</v>
      </c>
      <c r="K165" s="410">
        <v>348</v>
      </c>
      <c r="L165" s="410"/>
      <c r="M165" s="410">
        <v>348</v>
      </c>
      <c r="N165" s="410">
        <v>1</v>
      </c>
      <c r="O165" s="410">
        <v>350</v>
      </c>
      <c r="P165" s="493"/>
      <c r="Q165" s="411">
        <v>350</v>
      </c>
    </row>
    <row r="166" spans="1:17" ht="14.4" customHeight="1" x14ac:dyDescent="0.3">
      <c r="A166" s="406" t="s">
        <v>3550</v>
      </c>
      <c r="B166" s="407" t="s">
        <v>3372</v>
      </c>
      <c r="C166" s="407" t="s">
        <v>3373</v>
      </c>
      <c r="D166" s="407" t="s">
        <v>3464</v>
      </c>
      <c r="E166" s="407" t="s">
        <v>3465</v>
      </c>
      <c r="F166" s="410"/>
      <c r="G166" s="410"/>
      <c r="H166" s="410"/>
      <c r="I166" s="410"/>
      <c r="J166" s="410">
        <v>1</v>
      </c>
      <c r="K166" s="410">
        <v>173</v>
      </c>
      <c r="L166" s="410"/>
      <c r="M166" s="410">
        <v>173</v>
      </c>
      <c r="N166" s="410">
        <v>2</v>
      </c>
      <c r="O166" s="410">
        <v>348</v>
      </c>
      <c r="P166" s="493"/>
      <c r="Q166" s="411">
        <v>174</v>
      </c>
    </row>
    <row r="167" spans="1:17" ht="14.4" customHeight="1" x14ac:dyDescent="0.3">
      <c r="A167" s="406" t="s">
        <v>3550</v>
      </c>
      <c r="B167" s="407" t="s">
        <v>3372</v>
      </c>
      <c r="C167" s="407" t="s">
        <v>3373</v>
      </c>
      <c r="D167" s="407" t="s">
        <v>3486</v>
      </c>
      <c r="E167" s="407" t="s">
        <v>3487</v>
      </c>
      <c r="F167" s="410"/>
      <c r="G167" s="410"/>
      <c r="H167" s="410"/>
      <c r="I167" s="410"/>
      <c r="J167" s="410">
        <v>1</v>
      </c>
      <c r="K167" s="410">
        <v>167</v>
      </c>
      <c r="L167" s="410"/>
      <c r="M167" s="410">
        <v>167</v>
      </c>
      <c r="N167" s="410">
        <v>2</v>
      </c>
      <c r="O167" s="410">
        <v>336</v>
      </c>
      <c r="P167" s="493"/>
      <c r="Q167" s="411">
        <v>168</v>
      </c>
    </row>
    <row r="168" spans="1:17" ht="14.4" customHeight="1" x14ac:dyDescent="0.3">
      <c r="A168" s="406" t="s">
        <v>3550</v>
      </c>
      <c r="B168" s="407" t="s">
        <v>3372</v>
      </c>
      <c r="C168" s="407" t="s">
        <v>3373</v>
      </c>
      <c r="D168" s="407" t="s">
        <v>3494</v>
      </c>
      <c r="E168" s="407" t="s">
        <v>3495</v>
      </c>
      <c r="F168" s="410">
        <v>1</v>
      </c>
      <c r="G168" s="410">
        <v>185</v>
      </c>
      <c r="H168" s="410">
        <v>1</v>
      </c>
      <c r="I168" s="410">
        <v>185</v>
      </c>
      <c r="J168" s="410">
        <v>1</v>
      </c>
      <c r="K168" s="410">
        <v>186</v>
      </c>
      <c r="L168" s="410">
        <v>1.0054054054054054</v>
      </c>
      <c r="M168" s="410">
        <v>186</v>
      </c>
      <c r="N168" s="410"/>
      <c r="O168" s="410"/>
      <c r="P168" s="493"/>
      <c r="Q168" s="411"/>
    </row>
    <row r="169" spans="1:17" ht="14.4" customHeight="1" x14ac:dyDescent="0.3">
      <c r="A169" s="406" t="s">
        <v>3551</v>
      </c>
      <c r="B169" s="407" t="s">
        <v>3372</v>
      </c>
      <c r="C169" s="407" t="s">
        <v>3373</v>
      </c>
      <c r="D169" s="407" t="s">
        <v>3382</v>
      </c>
      <c r="E169" s="407" t="s">
        <v>3383</v>
      </c>
      <c r="F169" s="410">
        <v>6</v>
      </c>
      <c r="G169" s="410">
        <v>5934</v>
      </c>
      <c r="H169" s="410">
        <v>1</v>
      </c>
      <c r="I169" s="410">
        <v>989</v>
      </c>
      <c r="J169" s="410">
        <v>3</v>
      </c>
      <c r="K169" s="410">
        <v>3045</v>
      </c>
      <c r="L169" s="410">
        <v>0.51314459049544991</v>
      </c>
      <c r="M169" s="410">
        <v>1015</v>
      </c>
      <c r="N169" s="410">
        <v>2</v>
      </c>
      <c r="O169" s="410">
        <v>2056</v>
      </c>
      <c r="P169" s="493">
        <v>0.34647792382878329</v>
      </c>
      <c r="Q169" s="411">
        <v>1028</v>
      </c>
    </row>
    <row r="170" spans="1:17" ht="14.4" customHeight="1" x14ac:dyDescent="0.3">
      <c r="A170" s="406" t="s">
        <v>3551</v>
      </c>
      <c r="B170" s="407" t="s">
        <v>3372</v>
      </c>
      <c r="C170" s="407" t="s">
        <v>3373</v>
      </c>
      <c r="D170" s="407" t="s">
        <v>3384</v>
      </c>
      <c r="E170" s="407" t="s">
        <v>3385</v>
      </c>
      <c r="F170" s="410">
        <v>4</v>
      </c>
      <c r="G170" s="410">
        <v>4084</v>
      </c>
      <c r="H170" s="410">
        <v>1</v>
      </c>
      <c r="I170" s="410">
        <v>1021</v>
      </c>
      <c r="J170" s="410">
        <v>2</v>
      </c>
      <c r="K170" s="410">
        <v>2086</v>
      </c>
      <c r="L170" s="410">
        <v>0.51077375122428992</v>
      </c>
      <c r="M170" s="410">
        <v>1043</v>
      </c>
      <c r="N170" s="410"/>
      <c r="O170" s="410"/>
      <c r="P170" s="493"/>
      <c r="Q170" s="411"/>
    </row>
    <row r="171" spans="1:17" ht="14.4" customHeight="1" x14ac:dyDescent="0.3">
      <c r="A171" s="406" t="s">
        <v>3551</v>
      </c>
      <c r="B171" s="407" t="s">
        <v>3372</v>
      </c>
      <c r="C171" s="407" t="s">
        <v>3373</v>
      </c>
      <c r="D171" s="407" t="s">
        <v>3386</v>
      </c>
      <c r="E171" s="407" t="s">
        <v>3387</v>
      </c>
      <c r="F171" s="410">
        <v>2</v>
      </c>
      <c r="G171" s="410">
        <v>1652</v>
      </c>
      <c r="H171" s="410">
        <v>1</v>
      </c>
      <c r="I171" s="410">
        <v>826</v>
      </c>
      <c r="J171" s="410"/>
      <c r="K171" s="410"/>
      <c r="L171" s="410"/>
      <c r="M171" s="410"/>
      <c r="N171" s="410"/>
      <c r="O171" s="410"/>
      <c r="P171" s="493"/>
      <c r="Q171" s="411"/>
    </row>
    <row r="172" spans="1:17" ht="14.4" customHeight="1" x14ac:dyDescent="0.3">
      <c r="A172" s="406" t="s">
        <v>3551</v>
      </c>
      <c r="B172" s="407" t="s">
        <v>3372</v>
      </c>
      <c r="C172" s="407" t="s">
        <v>3373</v>
      </c>
      <c r="D172" s="407" t="s">
        <v>3394</v>
      </c>
      <c r="E172" s="407" t="s">
        <v>3395</v>
      </c>
      <c r="F172" s="410">
        <v>9</v>
      </c>
      <c r="G172" s="410">
        <v>1494</v>
      </c>
      <c r="H172" s="410">
        <v>1</v>
      </c>
      <c r="I172" s="410">
        <v>166</v>
      </c>
      <c r="J172" s="410">
        <v>5</v>
      </c>
      <c r="K172" s="410">
        <v>835</v>
      </c>
      <c r="L172" s="410">
        <v>0.5589022757697456</v>
      </c>
      <c r="M172" s="410">
        <v>167</v>
      </c>
      <c r="N172" s="410">
        <v>1</v>
      </c>
      <c r="O172" s="410">
        <v>168</v>
      </c>
      <c r="P172" s="493">
        <v>0.11244979919678715</v>
      </c>
      <c r="Q172" s="411">
        <v>168</v>
      </c>
    </row>
    <row r="173" spans="1:17" ht="14.4" customHeight="1" x14ac:dyDescent="0.3">
      <c r="A173" s="406" t="s">
        <v>3551</v>
      </c>
      <c r="B173" s="407" t="s">
        <v>3372</v>
      </c>
      <c r="C173" s="407" t="s">
        <v>3373</v>
      </c>
      <c r="D173" s="407" t="s">
        <v>3396</v>
      </c>
      <c r="E173" s="407" t="s">
        <v>3397</v>
      </c>
      <c r="F173" s="410">
        <v>9</v>
      </c>
      <c r="G173" s="410">
        <v>1548</v>
      </c>
      <c r="H173" s="410">
        <v>1</v>
      </c>
      <c r="I173" s="410">
        <v>172</v>
      </c>
      <c r="J173" s="410">
        <v>5</v>
      </c>
      <c r="K173" s="410">
        <v>865</v>
      </c>
      <c r="L173" s="410">
        <v>0.55878552971576223</v>
      </c>
      <c r="M173" s="410">
        <v>173</v>
      </c>
      <c r="N173" s="410">
        <v>1</v>
      </c>
      <c r="O173" s="410">
        <v>174</v>
      </c>
      <c r="P173" s="493">
        <v>0.1124031007751938</v>
      </c>
      <c r="Q173" s="411">
        <v>174</v>
      </c>
    </row>
    <row r="174" spans="1:17" ht="14.4" customHeight="1" x14ac:dyDescent="0.3">
      <c r="A174" s="406" t="s">
        <v>3551</v>
      </c>
      <c r="B174" s="407" t="s">
        <v>3372</v>
      </c>
      <c r="C174" s="407" t="s">
        <v>3373</v>
      </c>
      <c r="D174" s="407" t="s">
        <v>3436</v>
      </c>
      <c r="E174" s="407" t="s">
        <v>3437</v>
      </c>
      <c r="F174" s="410">
        <v>6</v>
      </c>
      <c r="G174" s="410">
        <v>96</v>
      </c>
      <c r="H174" s="410">
        <v>1</v>
      </c>
      <c r="I174" s="410">
        <v>16</v>
      </c>
      <c r="J174" s="410">
        <v>1</v>
      </c>
      <c r="K174" s="410">
        <v>16</v>
      </c>
      <c r="L174" s="410">
        <v>0.16666666666666666</v>
      </c>
      <c r="M174" s="410">
        <v>16</v>
      </c>
      <c r="N174" s="410"/>
      <c r="O174" s="410"/>
      <c r="P174" s="493"/>
      <c r="Q174" s="411"/>
    </row>
    <row r="175" spans="1:17" ht="14.4" customHeight="1" x14ac:dyDescent="0.3">
      <c r="A175" s="406" t="s">
        <v>3551</v>
      </c>
      <c r="B175" s="407" t="s">
        <v>3372</v>
      </c>
      <c r="C175" s="407" t="s">
        <v>3373</v>
      </c>
      <c r="D175" s="407" t="s">
        <v>3452</v>
      </c>
      <c r="E175" s="407" t="s">
        <v>3453</v>
      </c>
      <c r="F175" s="410">
        <v>9</v>
      </c>
      <c r="G175" s="410">
        <v>342</v>
      </c>
      <c r="H175" s="410">
        <v>1</v>
      </c>
      <c r="I175" s="410">
        <v>38</v>
      </c>
      <c r="J175" s="410">
        <v>5</v>
      </c>
      <c r="K175" s="410">
        <v>195</v>
      </c>
      <c r="L175" s="410">
        <v>0.57017543859649122</v>
      </c>
      <c r="M175" s="410">
        <v>39</v>
      </c>
      <c r="N175" s="410">
        <v>1</v>
      </c>
      <c r="O175" s="410">
        <v>40</v>
      </c>
      <c r="P175" s="493">
        <v>0.11695906432748537</v>
      </c>
      <c r="Q175" s="411">
        <v>40</v>
      </c>
    </row>
    <row r="176" spans="1:17" ht="14.4" customHeight="1" x14ac:dyDescent="0.3">
      <c r="A176" s="406" t="s">
        <v>3551</v>
      </c>
      <c r="B176" s="407" t="s">
        <v>3372</v>
      </c>
      <c r="C176" s="407" t="s">
        <v>3373</v>
      </c>
      <c r="D176" s="407" t="s">
        <v>3456</v>
      </c>
      <c r="E176" s="407" t="s">
        <v>3457</v>
      </c>
      <c r="F176" s="410">
        <v>9</v>
      </c>
      <c r="G176" s="410">
        <v>1521</v>
      </c>
      <c r="H176" s="410">
        <v>1</v>
      </c>
      <c r="I176" s="410">
        <v>169</v>
      </c>
      <c r="J176" s="410">
        <v>5</v>
      </c>
      <c r="K176" s="410">
        <v>850</v>
      </c>
      <c r="L176" s="410">
        <v>0.55884286653517423</v>
      </c>
      <c r="M176" s="410">
        <v>170</v>
      </c>
      <c r="N176" s="410">
        <v>1</v>
      </c>
      <c r="O176" s="410">
        <v>171</v>
      </c>
      <c r="P176" s="493">
        <v>0.11242603550295859</v>
      </c>
      <c r="Q176" s="411">
        <v>171</v>
      </c>
    </row>
    <row r="177" spans="1:17" ht="14.4" customHeight="1" x14ac:dyDescent="0.3">
      <c r="A177" s="406" t="s">
        <v>3551</v>
      </c>
      <c r="B177" s="407" t="s">
        <v>3372</v>
      </c>
      <c r="C177" s="407" t="s">
        <v>3373</v>
      </c>
      <c r="D177" s="407" t="s">
        <v>3462</v>
      </c>
      <c r="E177" s="407" t="s">
        <v>3463</v>
      </c>
      <c r="F177" s="410">
        <v>9</v>
      </c>
      <c r="G177" s="410">
        <v>3123</v>
      </c>
      <c r="H177" s="410">
        <v>1</v>
      </c>
      <c r="I177" s="410">
        <v>347</v>
      </c>
      <c r="J177" s="410">
        <v>5</v>
      </c>
      <c r="K177" s="410">
        <v>1740</v>
      </c>
      <c r="L177" s="410">
        <v>0.55715658021133529</v>
      </c>
      <c r="M177" s="410">
        <v>348</v>
      </c>
      <c r="N177" s="410">
        <v>1</v>
      </c>
      <c r="O177" s="410">
        <v>350</v>
      </c>
      <c r="P177" s="493">
        <v>0.11207172590457894</v>
      </c>
      <c r="Q177" s="411">
        <v>350</v>
      </c>
    </row>
    <row r="178" spans="1:17" ht="14.4" customHeight="1" x14ac:dyDescent="0.3">
      <c r="A178" s="406" t="s">
        <v>3551</v>
      </c>
      <c r="B178" s="407" t="s">
        <v>3372</v>
      </c>
      <c r="C178" s="407" t="s">
        <v>3373</v>
      </c>
      <c r="D178" s="407" t="s">
        <v>3464</v>
      </c>
      <c r="E178" s="407" t="s">
        <v>3465</v>
      </c>
      <c r="F178" s="410">
        <v>9</v>
      </c>
      <c r="G178" s="410">
        <v>1548</v>
      </c>
      <c r="H178" s="410">
        <v>1</v>
      </c>
      <c r="I178" s="410">
        <v>172</v>
      </c>
      <c r="J178" s="410">
        <v>5</v>
      </c>
      <c r="K178" s="410">
        <v>865</v>
      </c>
      <c r="L178" s="410">
        <v>0.55878552971576223</v>
      </c>
      <c r="M178" s="410">
        <v>173</v>
      </c>
      <c r="N178" s="410">
        <v>1</v>
      </c>
      <c r="O178" s="410">
        <v>174</v>
      </c>
      <c r="P178" s="493">
        <v>0.1124031007751938</v>
      </c>
      <c r="Q178" s="411">
        <v>174</v>
      </c>
    </row>
    <row r="179" spans="1:17" ht="14.4" customHeight="1" x14ac:dyDescent="0.3">
      <c r="A179" s="406" t="s">
        <v>3551</v>
      </c>
      <c r="B179" s="407" t="s">
        <v>3372</v>
      </c>
      <c r="C179" s="407" t="s">
        <v>3373</v>
      </c>
      <c r="D179" s="407" t="s">
        <v>3472</v>
      </c>
      <c r="E179" s="407" t="s">
        <v>3473</v>
      </c>
      <c r="F179" s="410"/>
      <c r="G179" s="410"/>
      <c r="H179" s="410"/>
      <c r="I179" s="410"/>
      <c r="J179" s="410">
        <v>4</v>
      </c>
      <c r="K179" s="410">
        <v>1728</v>
      </c>
      <c r="L179" s="410"/>
      <c r="M179" s="410">
        <v>432</v>
      </c>
      <c r="N179" s="410"/>
      <c r="O179" s="410"/>
      <c r="P179" s="493"/>
      <c r="Q179" s="411"/>
    </row>
    <row r="180" spans="1:17" ht="14.4" customHeight="1" x14ac:dyDescent="0.3">
      <c r="A180" s="406" t="s">
        <v>3551</v>
      </c>
      <c r="B180" s="407" t="s">
        <v>3372</v>
      </c>
      <c r="C180" s="407" t="s">
        <v>3373</v>
      </c>
      <c r="D180" s="407" t="s">
        <v>3484</v>
      </c>
      <c r="E180" s="407" t="s">
        <v>3485</v>
      </c>
      <c r="F180" s="410"/>
      <c r="G180" s="410"/>
      <c r="H180" s="410"/>
      <c r="I180" s="410"/>
      <c r="J180" s="410">
        <v>4</v>
      </c>
      <c r="K180" s="410">
        <v>4032</v>
      </c>
      <c r="L180" s="410"/>
      <c r="M180" s="410">
        <v>1008</v>
      </c>
      <c r="N180" s="410"/>
      <c r="O180" s="410"/>
      <c r="P180" s="493"/>
      <c r="Q180" s="411"/>
    </row>
    <row r="181" spans="1:17" ht="14.4" customHeight="1" x14ac:dyDescent="0.3">
      <c r="A181" s="406" t="s">
        <v>3551</v>
      </c>
      <c r="B181" s="407" t="s">
        <v>3372</v>
      </c>
      <c r="C181" s="407" t="s">
        <v>3373</v>
      </c>
      <c r="D181" s="407" t="s">
        <v>3486</v>
      </c>
      <c r="E181" s="407" t="s">
        <v>3487</v>
      </c>
      <c r="F181" s="410">
        <v>9</v>
      </c>
      <c r="G181" s="410">
        <v>1494</v>
      </c>
      <c r="H181" s="410">
        <v>1</v>
      </c>
      <c r="I181" s="410">
        <v>166</v>
      </c>
      <c r="J181" s="410">
        <v>5</v>
      </c>
      <c r="K181" s="410">
        <v>835</v>
      </c>
      <c r="L181" s="410">
        <v>0.5589022757697456</v>
      </c>
      <c r="M181" s="410">
        <v>167</v>
      </c>
      <c r="N181" s="410">
        <v>1</v>
      </c>
      <c r="O181" s="410">
        <v>168</v>
      </c>
      <c r="P181" s="493">
        <v>0.11244979919678715</v>
      </c>
      <c r="Q181" s="411">
        <v>168</v>
      </c>
    </row>
    <row r="182" spans="1:17" ht="14.4" customHeight="1" x14ac:dyDescent="0.3">
      <c r="A182" s="406" t="s">
        <v>3551</v>
      </c>
      <c r="B182" s="407" t="s">
        <v>3372</v>
      </c>
      <c r="C182" s="407" t="s">
        <v>3373</v>
      </c>
      <c r="D182" s="407" t="s">
        <v>3508</v>
      </c>
      <c r="E182" s="407" t="s">
        <v>3509</v>
      </c>
      <c r="F182" s="410">
        <v>10</v>
      </c>
      <c r="G182" s="410">
        <v>3180</v>
      </c>
      <c r="H182" s="410">
        <v>1</v>
      </c>
      <c r="I182" s="410">
        <v>318</v>
      </c>
      <c r="J182" s="410">
        <v>4</v>
      </c>
      <c r="K182" s="410">
        <v>1312</v>
      </c>
      <c r="L182" s="410">
        <v>0.41257861635220128</v>
      </c>
      <c r="M182" s="410">
        <v>328</v>
      </c>
      <c r="N182" s="410">
        <v>2</v>
      </c>
      <c r="O182" s="410">
        <v>674</v>
      </c>
      <c r="P182" s="493">
        <v>0.2119496855345912</v>
      </c>
      <c r="Q182" s="411">
        <v>337</v>
      </c>
    </row>
    <row r="183" spans="1:17" ht="14.4" customHeight="1" x14ac:dyDescent="0.3">
      <c r="A183" s="406" t="s">
        <v>3552</v>
      </c>
      <c r="B183" s="407" t="s">
        <v>3372</v>
      </c>
      <c r="C183" s="407" t="s">
        <v>3373</v>
      </c>
      <c r="D183" s="407" t="s">
        <v>3386</v>
      </c>
      <c r="E183" s="407" t="s">
        <v>3387</v>
      </c>
      <c r="F183" s="410">
        <v>2</v>
      </c>
      <c r="G183" s="410">
        <v>1652</v>
      </c>
      <c r="H183" s="410">
        <v>1</v>
      </c>
      <c r="I183" s="410">
        <v>826</v>
      </c>
      <c r="J183" s="410"/>
      <c r="K183" s="410"/>
      <c r="L183" s="410"/>
      <c r="M183" s="410"/>
      <c r="N183" s="410"/>
      <c r="O183" s="410"/>
      <c r="P183" s="493"/>
      <c r="Q183" s="411"/>
    </row>
    <row r="184" spans="1:17" ht="14.4" customHeight="1" x14ac:dyDescent="0.3">
      <c r="A184" s="406" t="s">
        <v>3552</v>
      </c>
      <c r="B184" s="407" t="s">
        <v>3372</v>
      </c>
      <c r="C184" s="407" t="s">
        <v>3373</v>
      </c>
      <c r="D184" s="407" t="s">
        <v>3456</v>
      </c>
      <c r="E184" s="407" t="s">
        <v>3457</v>
      </c>
      <c r="F184" s="410">
        <v>1</v>
      </c>
      <c r="G184" s="410">
        <v>169</v>
      </c>
      <c r="H184" s="410">
        <v>1</v>
      </c>
      <c r="I184" s="410">
        <v>169</v>
      </c>
      <c r="J184" s="410"/>
      <c r="K184" s="410"/>
      <c r="L184" s="410"/>
      <c r="M184" s="410"/>
      <c r="N184" s="410"/>
      <c r="O184" s="410"/>
      <c r="P184" s="493"/>
      <c r="Q184" s="411"/>
    </row>
    <row r="185" spans="1:17" ht="14.4" customHeight="1" x14ac:dyDescent="0.3">
      <c r="A185" s="406" t="s">
        <v>3552</v>
      </c>
      <c r="B185" s="407" t="s">
        <v>3372</v>
      </c>
      <c r="C185" s="407" t="s">
        <v>3373</v>
      </c>
      <c r="D185" s="407" t="s">
        <v>3464</v>
      </c>
      <c r="E185" s="407" t="s">
        <v>3465</v>
      </c>
      <c r="F185" s="410">
        <v>1</v>
      </c>
      <c r="G185" s="410">
        <v>172</v>
      </c>
      <c r="H185" s="410">
        <v>1</v>
      </c>
      <c r="I185" s="410">
        <v>172</v>
      </c>
      <c r="J185" s="410"/>
      <c r="K185" s="410"/>
      <c r="L185" s="410"/>
      <c r="M185" s="410"/>
      <c r="N185" s="410"/>
      <c r="O185" s="410"/>
      <c r="P185" s="493"/>
      <c r="Q185" s="411"/>
    </row>
    <row r="186" spans="1:17" ht="14.4" customHeight="1" x14ac:dyDescent="0.3">
      <c r="A186" s="406" t="s">
        <v>3553</v>
      </c>
      <c r="B186" s="407" t="s">
        <v>3372</v>
      </c>
      <c r="C186" s="407" t="s">
        <v>3373</v>
      </c>
      <c r="D186" s="407" t="s">
        <v>3386</v>
      </c>
      <c r="E186" s="407" t="s">
        <v>3387</v>
      </c>
      <c r="F186" s="410"/>
      <c r="G186" s="410"/>
      <c r="H186" s="410"/>
      <c r="I186" s="410"/>
      <c r="J186" s="410"/>
      <c r="K186" s="410"/>
      <c r="L186" s="410"/>
      <c r="M186" s="410"/>
      <c r="N186" s="410">
        <v>2</v>
      </c>
      <c r="O186" s="410">
        <v>1684</v>
      </c>
      <c r="P186" s="493"/>
      <c r="Q186" s="411">
        <v>842</v>
      </c>
    </row>
    <row r="187" spans="1:17" ht="14.4" customHeight="1" x14ac:dyDescent="0.3">
      <c r="A187" s="406" t="s">
        <v>3553</v>
      </c>
      <c r="B187" s="407" t="s">
        <v>3372</v>
      </c>
      <c r="C187" s="407" t="s">
        <v>3373</v>
      </c>
      <c r="D187" s="407" t="s">
        <v>3394</v>
      </c>
      <c r="E187" s="407" t="s">
        <v>3395</v>
      </c>
      <c r="F187" s="410">
        <v>3</v>
      </c>
      <c r="G187" s="410">
        <v>498</v>
      </c>
      <c r="H187" s="410">
        <v>1</v>
      </c>
      <c r="I187" s="410">
        <v>166</v>
      </c>
      <c r="J187" s="410">
        <v>1</v>
      </c>
      <c r="K187" s="410">
        <v>167</v>
      </c>
      <c r="L187" s="410">
        <v>0.3353413654618474</v>
      </c>
      <c r="M187" s="410">
        <v>167</v>
      </c>
      <c r="N187" s="410">
        <v>6</v>
      </c>
      <c r="O187" s="410">
        <v>1008</v>
      </c>
      <c r="P187" s="493">
        <v>2.0240963855421685</v>
      </c>
      <c r="Q187" s="411">
        <v>168</v>
      </c>
    </row>
    <row r="188" spans="1:17" ht="14.4" customHeight="1" x14ac:dyDescent="0.3">
      <c r="A188" s="406" t="s">
        <v>3553</v>
      </c>
      <c r="B188" s="407" t="s">
        <v>3372</v>
      </c>
      <c r="C188" s="407" t="s">
        <v>3373</v>
      </c>
      <c r="D188" s="407" t="s">
        <v>3396</v>
      </c>
      <c r="E188" s="407" t="s">
        <v>3397</v>
      </c>
      <c r="F188" s="410">
        <v>4</v>
      </c>
      <c r="G188" s="410">
        <v>688</v>
      </c>
      <c r="H188" s="410">
        <v>1</v>
      </c>
      <c r="I188" s="410">
        <v>172</v>
      </c>
      <c r="J188" s="410">
        <v>1</v>
      </c>
      <c r="K188" s="410">
        <v>173</v>
      </c>
      <c r="L188" s="410">
        <v>0.25145348837209303</v>
      </c>
      <c r="M188" s="410">
        <v>173</v>
      </c>
      <c r="N188" s="410">
        <v>6</v>
      </c>
      <c r="O188" s="410">
        <v>1044</v>
      </c>
      <c r="P188" s="493">
        <v>1.5174418604651163</v>
      </c>
      <c r="Q188" s="411">
        <v>174</v>
      </c>
    </row>
    <row r="189" spans="1:17" ht="14.4" customHeight="1" x14ac:dyDescent="0.3">
      <c r="A189" s="406" t="s">
        <v>3553</v>
      </c>
      <c r="B189" s="407" t="s">
        <v>3372</v>
      </c>
      <c r="C189" s="407" t="s">
        <v>3373</v>
      </c>
      <c r="D189" s="407" t="s">
        <v>3398</v>
      </c>
      <c r="E189" s="407" t="s">
        <v>3399</v>
      </c>
      <c r="F189" s="410"/>
      <c r="G189" s="410"/>
      <c r="H189" s="410"/>
      <c r="I189" s="410"/>
      <c r="J189" s="410">
        <v>1</v>
      </c>
      <c r="K189" s="410">
        <v>351</v>
      </c>
      <c r="L189" s="410"/>
      <c r="M189" s="410">
        <v>351</v>
      </c>
      <c r="N189" s="410"/>
      <c r="O189" s="410"/>
      <c r="P189" s="493"/>
      <c r="Q189" s="411"/>
    </row>
    <row r="190" spans="1:17" ht="14.4" customHeight="1" x14ac:dyDescent="0.3">
      <c r="A190" s="406" t="s">
        <v>3553</v>
      </c>
      <c r="B190" s="407" t="s">
        <v>3372</v>
      </c>
      <c r="C190" s="407" t="s">
        <v>3373</v>
      </c>
      <c r="D190" s="407" t="s">
        <v>3406</v>
      </c>
      <c r="E190" s="407" t="s">
        <v>3407</v>
      </c>
      <c r="F190" s="410"/>
      <c r="G190" s="410"/>
      <c r="H190" s="410"/>
      <c r="I190" s="410"/>
      <c r="J190" s="410">
        <v>1</v>
      </c>
      <c r="K190" s="410">
        <v>547</v>
      </c>
      <c r="L190" s="410"/>
      <c r="M190" s="410">
        <v>547</v>
      </c>
      <c r="N190" s="410">
        <v>1</v>
      </c>
      <c r="O190" s="410">
        <v>549</v>
      </c>
      <c r="P190" s="493"/>
      <c r="Q190" s="411">
        <v>549</v>
      </c>
    </row>
    <row r="191" spans="1:17" ht="14.4" customHeight="1" x14ac:dyDescent="0.3">
      <c r="A191" s="406" t="s">
        <v>3553</v>
      </c>
      <c r="B191" s="407" t="s">
        <v>3372</v>
      </c>
      <c r="C191" s="407" t="s">
        <v>3373</v>
      </c>
      <c r="D191" s="407" t="s">
        <v>3414</v>
      </c>
      <c r="E191" s="407" t="s">
        <v>3415</v>
      </c>
      <c r="F191" s="410"/>
      <c r="G191" s="410"/>
      <c r="H191" s="410"/>
      <c r="I191" s="410"/>
      <c r="J191" s="410">
        <v>1</v>
      </c>
      <c r="K191" s="410">
        <v>511</v>
      </c>
      <c r="L191" s="410"/>
      <c r="M191" s="410">
        <v>511</v>
      </c>
      <c r="N191" s="410"/>
      <c r="O191" s="410"/>
      <c r="P191" s="493"/>
      <c r="Q191" s="411"/>
    </row>
    <row r="192" spans="1:17" ht="14.4" customHeight="1" x14ac:dyDescent="0.3">
      <c r="A192" s="406" t="s">
        <v>3553</v>
      </c>
      <c r="B192" s="407" t="s">
        <v>3372</v>
      </c>
      <c r="C192" s="407" t="s">
        <v>3373</v>
      </c>
      <c r="D192" s="407" t="s">
        <v>3416</v>
      </c>
      <c r="E192" s="407" t="s">
        <v>3417</v>
      </c>
      <c r="F192" s="410"/>
      <c r="G192" s="410"/>
      <c r="H192" s="410"/>
      <c r="I192" s="410"/>
      <c r="J192" s="410">
        <v>1</v>
      </c>
      <c r="K192" s="410">
        <v>421</v>
      </c>
      <c r="L192" s="410"/>
      <c r="M192" s="410">
        <v>421</v>
      </c>
      <c r="N192" s="410"/>
      <c r="O192" s="410"/>
      <c r="P192" s="493"/>
      <c r="Q192" s="411"/>
    </row>
    <row r="193" spans="1:17" ht="14.4" customHeight="1" x14ac:dyDescent="0.3">
      <c r="A193" s="406" t="s">
        <v>3553</v>
      </c>
      <c r="B193" s="407" t="s">
        <v>3372</v>
      </c>
      <c r="C193" s="407" t="s">
        <v>3373</v>
      </c>
      <c r="D193" s="407" t="s">
        <v>3418</v>
      </c>
      <c r="E193" s="407" t="s">
        <v>3419</v>
      </c>
      <c r="F193" s="410"/>
      <c r="G193" s="410"/>
      <c r="H193" s="410"/>
      <c r="I193" s="410"/>
      <c r="J193" s="410">
        <v>1</v>
      </c>
      <c r="K193" s="410">
        <v>347</v>
      </c>
      <c r="L193" s="410"/>
      <c r="M193" s="410">
        <v>347</v>
      </c>
      <c r="N193" s="410">
        <v>1</v>
      </c>
      <c r="O193" s="410">
        <v>349</v>
      </c>
      <c r="P193" s="493"/>
      <c r="Q193" s="411">
        <v>349</v>
      </c>
    </row>
    <row r="194" spans="1:17" ht="14.4" customHeight="1" x14ac:dyDescent="0.3">
      <c r="A194" s="406" t="s">
        <v>3553</v>
      </c>
      <c r="B194" s="407" t="s">
        <v>3372</v>
      </c>
      <c r="C194" s="407" t="s">
        <v>3373</v>
      </c>
      <c r="D194" s="407" t="s">
        <v>3422</v>
      </c>
      <c r="E194" s="407" t="s">
        <v>3423</v>
      </c>
      <c r="F194" s="410"/>
      <c r="G194" s="410"/>
      <c r="H194" s="410"/>
      <c r="I194" s="410"/>
      <c r="J194" s="410"/>
      <c r="K194" s="410"/>
      <c r="L194" s="410"/>
      <c r="M194" s="410"/>
      <c r="N194" s="410">
        <v>4</v>
      </c>
      <c r="O194" s="410">
        <v>2032</v>
      </c>
      <c r="P194" s="493"/>
      <c r="Q194" s="411">
        <v>508</v>
      </c>
    </row>
    <row r="195" spans="1:17" ht="14.4" customHeight="1" x14ac:dyDescent="0.3">
      <c r="A195" s="406" t="s">
        <v>3553</v>
      </c>
      <c r="B195" s="407" t="s">
        <v>3372</v>
      </c>
      <c r="C195" s="407" t="s">
        <v>3373</v>
      </c>
      <c r="D195" s="407" t="s">
        <v>3436</v>
      </c>
      <c r="E195" s="407" t="s">
        <v>3437</v>
      </c>
      <c r="F195" s="410">
        <v>1</v>
      </c>
      <c r="G195" s="410">
        <v>16</v>
      </c>
      <c r="H195" s="410">
        <v>1</v>
      </c>
      <c r="I195" s="410">
        <v>16</v>
      </c>
      <c r="J195" s="410"/>
      <c r="K195" s="410"/>
      <c r="L195" s="410"/>
      <c r="M195" s="410"/>
      <c r="N195" s="410"/>
      <c r="O195" s="410"/>
      <c r="P195" s="493"/>
      <c r="Q195" s="411"/>
    </row>
    <row r="196" spans="1:17" ht="14.4" customHeight="1" x14ac:dyDescent="0.3">
      <c r="A196" s="406" t="s">
        <v>3553</v>
      </c>
      <c r="B196" s="407" t="s">
        <v>3372</v>
      </c>
      <c r="C196" s="407" t="s">
        <v>3373</v>
      </c>
      <c r="D196" s="407" t="s">
        <v>3440</v>
      </c>
      <c r="E196" s="407" t="s">
        <v>3441</v>
      </c>
      <c r="F196" s="410">
        <v>9</v>
      </c>
      <c r="G196" s="410">
        <v>3132</v>
      </c>
      <c r="H196" s="410">
        <v>1</v>
      </c>
      <c r="I196" s="410">
        <v>348</v>
      </c>
      <c r="J196" s="410"/>
      <c r="K196" s="410"/>
      <c r="L196" s="410"/>
      <c r="M196" s="410"/>
      <c r="N196" s="410">
        <v>30</v>
      </c>
      <c r="O196" s="410">
        <v>10500</v>
      </c>
      <c r="P196" s="493">
        <v>3.3524904214559386</v>
      </c>
      <c r="Q196" s="411">
        <v>350</v>
      </c>
    </row>
    <row r="197" spans="1:17" ht="14.4" customHeight="1" x14ac:dyDescent="0.3">
      <c r="A197" s="406" t="s">
        <v>3553</v>
      </c>
      <c r="B197" s="407" t="s">
        <v>3372</v>
      </c>
      <c r="C197" s="407" t="s">
        <v>3373</v>
      </c>
      <c r="D197" s="407" t="s">
        <v>3444</v>
      </c>
      <c r="E197" s="407" t="s">
        <v>3445</v>
      </c>
      <c r="F197" s="410"/>
      <c r="G197" s="410"/>
      <c r="H197" s="410"/>
      <c r="I197" s="410"/>
      <c r="J197" s="410">
        <v>1</v>
      </c>
      <c r="K197" s="410">
        <v>148</v>
      </c>
      <c r="L197" s="410"/>
      <c r="M197" s="410">
        <v>148</v>
      </c>
      <c r="N197" s="410"/>
      <c r="O197" s="410"/>
      <c r="P197" s="493"/>
      <c r="Q197" s="411"/>
    </row>
    <row r="198" spans="1:17" ht="14.4" customHeight="1" x14ac:dyDescent="0.3">
      <c r="A198" s="406" t="s">
        <v>3553</v>
      </c>
      <c r="B198" s="407" t="s">
        <v>3372</v>
      </c>
      <c r="C198" s="407" t="s">
        <v>3373</v>
      </c>
      <c r="D198" s="407" t="s">
        <v>3450</v>
      </c>
      <c r="E198" s="407" t="s">
        <v>3451</v>
      </c>
      <c r="F198" s="410"/>
      <c r="G198" s="410"/>
      <c r="H198" s="410"/>
      <c r="I198" s="410"/>
      <c r="J198" s="410">
        <v>1</v>
      </c>
      <c r="K198" s="410">
        <v>207</v>
      </c>
      <c r="L198" s="410"/>
      <c r="M198" s="410">
        <v>207</v>
      </c>
      <c r="N198" s="410"/>
      <c r="O198" s="410"/>
      <c r="P198" s="493"/>
      <c r="Q198" s="411"/>
    </row>
    <row r="199" spans="1:17" ht="14.4" customHeight="1" x14ac:dyDescent="0.3">
      <c r="A199" s="406" t="s">
        <v>3553</v>
      </c>
      <c r="B199" s="407" t="s">
        <v>3372</v>
      </c>
      <c r="C199" s="407" t="s">
        <v>3373</v>
      </c>
      <c r="D199" s="407" t="s">
        <v>3452</v>
      </c>
      <c r="E199" s="407" t="s">
        <v>3453</v>
      </c>
      <c r="F199" s="410">
        <v>2</v>
      </c>
      <c r="G199" s="410">
        <v>76</v>
      </c>
      <c r="H199" s="410">
        <v>1</v>
      </c>
      <c r="I199" s="410">
        <v>38</v>
      </c>
      <c r="J199" s="410"/>
      <c r="K199" s="410"/>
      <c r="L199" s="410"/>
      <c r="M199" s="410"/>
      <c r="N199" s="410">
        <v>4</v>
      </c>
      <c r="O199" s="410">
        <v>160</v>
      </c>
      <c r="P199" s="493">
        <v>2.1052631578947367</v>
      </c>
      <c r="Q199" s="411">
        <v>40</v>
      </c>
    </row>
    <row r="200" spans="1:17" ht="14.4" customHeight="1" x14ac:dyDescent="0.3">
      <c r="A200" s="406" t="s">
        <v>3553</v>
      </c>
      <c r="B200" s="407" t="s">
        <v>3372</v>
      </c>
      <c r="C200" s="407" t="s">
        <v>3373</v>
      </c>
      <c r="D200" s="407" t="s">
        <v>3456</v>
      </c>
      <c r="E200" s="407" t="s">
        <v>3457</v>
      </c>
      <c r="F200" s="410">
        <v>3</v>
      </c>
      <c r="G200" s="410">
        <v>507</v>
      </c>
      <c r="H200" s="410">
        <v>1</v>
      </c>
      <c r="I200" s="410">
        <v>169</v>
      </c>
      <c r="J200" s="410">
        <v>1</v>
      </c>
      <c r="K200" s="410">
        <v>170</v>
      </c>
      <c r="L200" s="410">
        <v>0.33530571992110453</v>
      </c>
      <c r="M200" s="410">
        <v>170</v>
      </c>
      <c r="N200" s="410">
        <v>7</v>
      </c>
      <c r="O200" s="410">
        <v>1197</v>
      </c>
      <c r="P200" s="493">
        <v>2.36094674556213</v>
      </c>
      <c r="Q200" s="411">
        <v>171</v>
      </c>
    </row>
    <row r="201" spans="1:17" ht="14.4" customHeight="1" x14ac:dyDescent="0.3">
      <c r="A201" s="406" t="s">
        <v>3553</v>
      </c>
      <c r="B201" s="407" t="s">
        <v>3372</v>
      </c>
      <c r="C201" s="407" t="s">
        <v>3373</v>
      </c>
      <c r="D201" s="407" t="s">
        <v>3462</v>
      </c>
      <c r="E201" s="407" t="s">
        <v>3463</v>
      </c>
      <c r="F201" s="410">
        <v>1</v>
      </c>
      <c r="G201" s="410">
        <v>347</v>
      </c>
      <c r="H201" s="410">
        <v>1</v>
      </c>
      <c r="I201" s="410">
        <v>347</v>
      </c>
      <c r="J201" s="410"/>
      <c r="K201" s="410"/>
      <c r="L201" s="410"/>
      <c r="M201" s="410"/>
      <c r="N201" s="410">
        <v>1</v>
      </c>
      <c r="O201" s="410">
        <v>350</v>
      </c>
      <c r="P201" s="493">
        <v>1.0086455331412103</v>
      </c>
      <c r="Q201" s="411">
        <v>350</v>
      </c>
    </row>
    <row r="202" spans="1:17" ht="14.4" customHeight="1" x14ac:dyDescent="0.3">
      <c r="A202" s="406" t="s">
        <v>3553</v>
      </c>
      <c r="B202" s="407" t="s">
        <v>3372</v>
      </c>
      <c r="C202" s="407" t="s">
        <v>3373</v>
      </c>
      <c r="D202" s="407" t="s">
        <v>3464</v>
      </c>
      <c r="E202" s="407" t="s">
        <v>3465</v>
      </c>
      <c r="F202" s="410">
        <v>3</v>
      </c>
      <c r="G202" s="410">
        <v>516</v>
      </c>
      <c r="H202" s="410">
        <v>1</v>
      </c>
      <c r="I202" s="410">
        <v>172</v>
      </c>
      <c r="J202" s="410">
        <v>1</v>
      </c>
      <c r="K202" s="410">
        <v>173</v>
      </c>
      <c r="L202" s="410">
        <v>0.33527131782945735</v>
      </c>
      <c r="M202" s="410">
        <v>173</v>
      </c>
      <c r="N202" s="410">
        <v>7</v>
      </c>
      <c r="O202" s="410">
        <v>1218</v>
      </c>
      <c r="P202" s="493">
        <v>2.36046511627907</v>
      </c>
      <c r="Q202" s="411">
        <v>174</v>
      </c>
    </row>
    <row r="203" spans="1:17" ht="14.4" customHeight="1" x14ac:dyDescent="0.3">
      <c r="A203" s="406" t="s">
        <v>3553</v>
      </c>
      <c r="B203" s="407" t="s">
        <v>3372</v>
      </c>
      <c r="C203" s="407" t="s">
        <v>3373</v>
      </c>
      <c r="D203" s="407" t="s">
        <v>3474</v>
      </c>
      <c r="E203" s="407" t="s">
        <v>3475</v>
      </c>
      <c r="F203" s="410"/>
      <c r="G203" s="410"/>
      <c r="H203" s="410"/>
      <c r="I203" s="410"/>
      <c r="J203" s="410">
        <v>1</v>
      </c>
      <c r="K203" s="410">
        <v>692</v>
      </c>
      <c r="L203" s="410"/>
      <c r="M203" s="410">
        <v>692</v>
      </c>
      <c r="N203" s="410"/>
      <c r="O203" s="410"/>
      <c r="P203" s="493"/>
      <c r="Q203" s="411"/>
    </row>
    <row r="204" spans="1:17" ht="14.4" customHeight="1" x14ac:dyDescent="0.3">
      <c r="A204" s="406" t="s">
        <v>3553</v>
      </c>
      <c r="B204" s="407" t="s">
        <v>3372</v>
      </c>
      <c r="C204" s="407" t="s">
        <v>3373</v>
      </c>
      <c r="D204" s="407" t="s">
        <v>3478</v>
      </c>
      <c r="E204" s="407" t="s">
        <v>3479</v>
      </c>
      <c r="F204" s="410"/>
      <c r="G204" s="410"/>
      <c r="H204" s="410"/>
      <c r="I204" s="410"/>
      <c r="J204" s="410">
        <v>1</v>
      </c>
      <c r="K204" s="410">
        <v>475</v>
      </c>
      <c r="L204" s="410"/>
      <c r="M204" s="410">
        <v>475</v>
      </c>
      <c r="N204" s="410">
        <v>1</v>
      </c>
      <c r="O204" s="410">
        <v>477</v>
      </c>
      <c r="P204" s="493"/>
      <c r="Q204" s="411">
        <v>477</v>
      </c>
    </row>
    <row r="205" spans="1:17" ht="14.4" customHeight="1" x14ac:dyDescent="0.3">
      <c r="A205" s="406" t="s">
        <v>3553</v>
      </c>
      <c r="B205" s="407" t="s">
        <v>3372</v>
      </c>
      <c r="C205" s="407" t="s">
        <v>3373</v>
      </c>
      <c r="D205" s="407" t="s">
        <v>3480</v>
      </c>
      <c r="E205" s="407" t="s">
        <v>3481</v>
      </c>
      <c r="F205" s="410"/>
      <c r="G205" s="410"/>
      <c r="H205" s="410"/>
      <c r="I205" s="410"/>
      <c r="J205" s="410">
        <v>1</v>
      </c>
      <c r="K205" s="410">
        <v>289</v>
      </c>
      <c r="L205" s="410"/>
      <c r="M205" s="410">
        <v>289</v>
      </c>
      <c r="N205" s="410"/>
      <c r="O205" s="410"/>
      <c r="P205" s="493"/>
      <c r="Q205" s="411"/>
    </row>
    <row r="206" spans="1:17" ht="14.4" customHeight="1" x14ac:dyDescent="0.3">
      <c r="A206" s="406" t="s">
        <v>3553</v>
      </c>
      <c r="B206" s="407" t="s">
        <v>3372</v>
      </c>
      <c r="C206" s="407" t="s">
        <v>3373</v>
      </c>
      <c r="D206" s="407" t="s">
        <v>3486</v>
      </c>
      <c r="E206" s="407" t="s">
        <v>3487</v>
      </c>
      <c r="F206" s="410">
        <v>4</v>
      </c>
      <c r="G206" s="410">
        <v>664</v>
      </c>
      <c r="H206" s="410">
        <v>1</v>
      </c>
      <c r="I206" s="410">
        <v>166</v>
      </c>
      <c r="J206" s="410">
        <v>1</v>
      </c>
      <c r="K206" s="410">
        <v>167</v>
      </c>
      <c r="L206" s="410">
        <v>0.25150602409638556</v>
      </c>
      <c r="M206" s="410">
        <v>167</v>
      </c>
      <c r="N206" s="410">
        <v>6</v>
      </c>
      <c r="O206" s="410">
        <v>1008</v>
      </c>
      <c r="P206" s="493">
        <v>1.5180722891566265</v>
      </c>
      <c r="Q206" s="411">
        <v>168</v>
      </c>
    </row>
    <row r="207" spans="1:17" ht="14.4" customHeight="1" x14ac:dyDescent="0.3">
      <c r="A207" s="406" t="s">
        <v>3554</v>
      </c>
      <c r="B207" s="407" t="s">
        <v>3372</v>
      </c>
      <c r="C207" s="407" t="s">
        <v>3373</v>
      </c>
      <c r="D207" s="407" t="s">
        <v>3386</v>
      </c>
      <c r="E207" s="407" t="s">
        <v>3387</v>
      </c>
      <c r="F207" s="410"/>
      <c r="G207" s="410"/>
      <c r="H207" s="410"/>
      <c r="I207" s="410"/>
      <c r="J207" s="410"/>
      <c r="K207" s="410"/>
      <c r="L207" s="410"/>
      <c r="M207" s="410"/>
      <c r="N207" s="410">
        <v>1</v>
      </c>
      <c r="O207" s="410">
        <v>842</v>
      </c>
      <c r="P207" s="493"/>
      <c r="Q207" s="411">
        <v>842</v>
      </c>
    </row>
    <row r="208" spans="1:17" ht="14.4" customHeight="1" x14ac:dyDescent="0.3">
      <c r="A208" s="406" t="s">
        <v>3554</v>
      </c>
      <c r="B208" s="407" t="s">
        <v>3372</v>
      </c>
      <c r="C208" s="407" t="s">
        <v>3373</v>
      </c>
      <c r="D208" s="407" t="s">
        <v>3396</v>
      </c>
      <c r="E208" s="407" t="s">
        <v>3397</v>
      </c>
      <c r="F208" s="410"/>
      <c r="G208" s="410"/>
      <c r="H208" s="410"/>
      <c r="I208" s="410"/>
      <c r="J208" s="410"/>
      <c r="K208" s="410"/>
      <c r="L208" s="410"/>
      <c r="M208" s="410"/>
      <c r="N208" s="410">
        <v>1</v>
      </c>
      <c r="O208" s="410">
        <v>174</v>
      </c>
      <c r="P208" s="493"/>
      <c r="Q208" s="411">
        <v>174</v>
      </c>
    </row>
    <row r="209" spans="1:17" ht="14.4" customHeight="1" x14ac:dyDescent="0.3">
      <c r="A209" s="406" t="s">
        <v>3554</v>
      </c>
      <c r="B209" s="407" t="s">
        <v>3372</v>
      </c>
      <c r="C209" s="407" t="s">
        <v>3373</v>
      </c>
      <c r="D209" s="407" t="s">
        <v>3398</v>
      </c>
      <c r="E209" s="407" t="s">
        <v>3399</v>
      </c>
      <c r="F209" s="410"/>
      <c r="G209" s="410"/>
      <c r="H209" s="410"/>
      <c r="I209" s="410"/>
      <c r="J209" s="410"/>
      <c r="K209" s="410"/>
      <c r="L209" s="410"/>
      <c r="M209" s="410"/>
      <c r="N209" s="410">
        <v>1</v>
      </c>
      <c r="O209" s="410">
        <v>352</v>
      </c>
      <c r="P209" s="493"/>
      <c r="Q209" s="411">
        <v>352</v>
      </c>
    </row>
    <row r="210" spans="1:17" ht="14.4" customHeight="1" x14ac:dyDescent="0.3">
      <c r="A210" s="406" t="s">
        <v>3554</v>
      </c>
      <c r="B210" s="407" t="s">
        <v>3372</v>
      </c>
      <c r="C210" s="407" t="s">
        <v>3373</v>
      </c>
      <c r="D210" s="407" t="s">
        <v>3406</v>
      </c>
      <c r="E210" s="407" t="s">
        <v>3407</v>
      </c>
      <c r="F210" s="410"/>
      <c r="G210" s="410"/>
      <c r="H210" s="410"/>
      <c r="I210" s="410"/>
      <c r="J210" s="410">
        <v>2</v>
      </c>
      <c r="K210" s="410">
        <v>1094</v>
      </c>
      <c r="L210" s="410"/>
      <c r="M210" s="410">
        <v>547</v>
      </c>
      <c r="N210" s="410">
        <v>2</v>
      </c>
      <c r="O210" s="410">
        <v>1098</v>
      </c>
      <c r="P210" s="493"/>
      <c r="Q210" s="411">
        <v>549</v>
      </c>
    </row>
    <row r="211" spans="1:17" ht="14.4" customHeight="1" x14ac:dyDescent="0.3">
      <c r="A211" s="406" t="s">
        <v>3554</v>
      </c>
      <c r="B211" s="407" t="s">
        <v>3372</v>
      </c>
      <c r="C211" s="407" t="s">
        <v>3373</v>
      </c>
      <c r="D211" s="407" t="s">
        <v>3408</v>
      </c>
      <c r="E211" s="407" t="s">
        <v>3409</v>
      </c>
      <c r="F211" s="410"/>
      <c r="G211" s="410"/>
      <c r="H211" s="410"/>
      <c r="I211" s="410"/>
      <c r="J211" s="410">
        <v>1</v>
      </c>
      <c r="K211" s="410">
        <v>652</v>
      </c>
      <c r="L211" s="410"/>
      <c r="M211" s="410">
        <v>652</v>
      </c>
      <c r="N211" s="410"/>
      <c r="O211" s="410"/>
      <c r="P211" s="493"/>
      <c r="Q211" s="411"/>
    </row>
    <row r="212" spans="1:17" ht="14.4" customHeight="1" x14ac:dyDescent="0.3">
      <c r="A212" s="406" t="s">
        <v>3554</v>
      </c>
      <c r="B212" s="407" t="s">
        <v>3372</v>
      </c>
      <c r="C212" s="407" t="s">
        <v>3373</v>
      </c>
      <c r="D212" s="407" t="s">
        <v>3410</v>
      </c>
      <c r="E212" s="407" t="s">
        <v>3411</v>
      </c>
      <c r="F212" s="410"/>
      <c r="G212" s="410"/>
      <c r="H212" s="410"/>
      <c r="I212" s="410"/>
      <c r="J212" s="410">
        <v>1</v>
      </c>
      <c r="K212" s="410">
        <v>652</v>
      </c>
      <c r="L212" s="410"/>
      <c r="M212" s="410">
        <v>652</v>
      </c>
      <c r="N212" s="410"/>
      <c r="O212" s="410"/>
      <c r="P212" s="493"/>
      <c r="Q212" s="411"/>
    </row>
    <row r="213" spans="1:17" ht="14.4" customHeight="1" x14ac:dyDescent="0.3">
      <c r="A213" s="406" t="s">
        <v>3554</v>
      </c>
      <c r="B213" s="407" t="s">
        <v>3372</v>
      </c>
      <c r="C213" s="407" t="s">
        <v>3373</v>
      </c>
      <c r="D213" s="407" t="s">
        <v>3414</v>
      </c>
      <c r="E213" s="407" t="s">
        <v>3415</v>
      </c>
      <c r="F213" s="410"/>
      <c r="G213" s="410"/>
      <c r="H213" s="410"/>
      <c r="I213" s="410"/>
      <c r="J213" s="410"/>
      <c r="K213" s="410"/>
      <c r="L213" s="410"/>
      <c r="M213" s="410"/>
      <c r="N213" s="410">
        <v>1</v>
      </c>
      <c r="O213" s="410">
        <v>513</v>
      </c>
      <c r="P213" s="493"/>
      <c r="Q213" s="411">
        <v>513</v>
      </c>
    </row>
    <row r="214" spans="1:17" ht="14.4" customHeight="1" x14ac:dyDescent="0.3">
      <c r="A214" s="406" t="s">
        <v>3554</v>
      </c>
      <c r="B214" s="407" t="s">
        <v>3372</v>
      </c>
      <c r="C214" s="407" t="s">
        <v>3373</v>
      </c>
      <c r="D214" s="407" t="s">
        <v>3416</v>
      </c>
      <c r="E214" s="407" t="s">
        <v>3417</v>
      </c>
      <c r="F214" s="410"/>
      <c r="G214" s="410"/>
      <c r="H214" s="410"/>
      <c r="I214" s="410"/>
      <c r="J214" s="410"/>
      <c r="K214" s="410"/>
      <c r="L214" s="410"/>
      <c r="M214" s="410"/>
      <c r="N214" s="410">
        <v>1</v>
      </c>
      <c r="O214" s="410">
        <v>423</v>
      </c>
      <c r="P214" s="493"/>
      <c r="Q214" s="411">
        <v>423</v>
      </c>
    </row>
    <row r="215" spans="1:17" ht="14.4" customHeight="1" x14ac:dyDescent="0.3">
      <c r="A215" s="406" t="s">
        <v>3554</v>
      </c>
      <c r="B215" s="407" t="s">
        <v>3372</v>
      </c>
      <c r="C215" s="407" t="s">
        <v>3373</v>
      </c>
      <c r="D215" s="407" t="s">
        <v>3418</v>
      </c>
      <c r="E215" s="407" t="s">
        <v>3419</v>
      </c>
      <c r="F215" s="410"/>
      <c r="G215" s="410"/>
      <c r="H215" s="410"/>
      <c r="I215" s="410"/>
      <c r="J215" s="410">
        <v>1</v>
      </c>
      <c r="K215" s="410">
        <v>347</v>
      </c>
      <c r="L215" s="410"/>
      <c r="M215" s="410">
        <v>347</v>
      </c>
      <c r="N215" s="410">
        <v>1</v>
      </c>
      <c r="O215" s="410">
        <v>349</v>
      </c>
      <c r="P215" s="493"/>
      <c r="Q215" s="411">
        <v>349</v>
      </c>
    </row>
    <row r="216" spans="1:17" ht="14.4" customHeight="1" x14ac:dyDescent="0.3">
      <c r="A216" s="406" t="s">
        <v>3554</v>
      </c>
      <c r="B216" s="407" t="s">
        <v>3372</v>
      </c>
      <c r="C216" s="407" t="s">
        <v>3373</v>
      </c>
      <c r="D216" s="407" t="s">
        <v>3422</v>
      </c>
      <c r="E216" s="407" t="s">
        <v>3423</v>
      </c>
      <c r="F216" s="410"/>
      <c r="G216" s="410"/>
      <c r="H216" s="410"/>
      <c r="I216" s="410"/>
      <c r="J216" s="410">
        <v>2</v>
      </c>
      <c r="K216" s="410">
        <v>1006</v>
      </c>
      <c r="L216" s="410"/>
      <c r="M216" s="410">
        <v>503</v>
      </c>
      <c r="N216" s="410">
        <v>30</v>
      </c>
      <c r="O216" s="410">
        <v>15240</v>
      </c>
      <c r="P216" s="493"/>
      <c r="Q216" s="411">
        <v>508</v>
      </c>
    </row>
    <row r="217" spans="1:17" ht="14.4" customHeight="1" x14ac:dyDescent="0.3">
      <c r="A217" s="406" t="s">
        <v>3554</v>
      </c>
      <c r="B217" s="407" t="s">
        <v>3372</v>
      </c>
      <c r="C217" s="407" t="s">
        <v>3373</v>
      </c>
      <c r="D217" s="407" t="s">
        <v>3428</v>
      </c>
      <c r="E217" s="407" t="s">
        <v>3429</v>
      </c>
      <c r="F217" s="410"/>
      <c r="G217" s="410"/>
      <c r="H217" s="410"/>
      <c r="I217" s="410"/>
      <c r="J217" s="410"/>
      <c r="K217" s="410"/>
      <c r="L217" s="410"/>
      <c r="M217" s="410"/>
      <c r="N217" s="410">
        <v>1</v>
      </c>
      <c r="O217" s="410">
        <v>111</v>
      </c>
      <c r="P217" s="493"/>
      <c r="Q217" s="411">
        <v>111</v>
      </c>
    </row>
    <row r="218" spans="1:17" ht="14.4" customHeight="1" x14ac:dyDescent="0.3">
      <c r="A218" s="406" t="s">
        <v>3554</v>
      </c>
      <c r="B218" s="407" t="s">
        <v>3372</v>
      </c>
      <c r="C218" s="407" t="s">
        <v>3373</v>
      </c>
      <c r="D218" s="407" t="s">
        <v>3432</v>
      </c>
      <c r="E218" s="407" t="s">
        <v>3433</v>
      </c>
      <c r="F218" s="410"/>
      <c r="G218" s="410"/>
      <c r="H218" s="410"/>
      <c r="I218" s="410"/>
      <c r="J218" s="410">
        <v>1</v>
      </c>
      <c r="K218" s="410">
        <v>311</v>
      </c>
      <c r="L218" s="410"/>
      <c r="M218" s="410">
        <v>311</v>
      </c>
      <c r="N218" s="410"/>
      <c r="O218" s="410"/>
      <c r="P218" s="493"/>
      <c r="Q218" s="411"/>
    </row>
    <row r="219" spans="1:17" ht="14.4" customHeight="1" x14ac:dyDescent="0.3">
      <c r="A219" s="406" t="s">
        <v>3554</v>
      </c>
      <c r="B219" s="407" t="s">
        <v>3372</v>
      </c>
      <c r="C219" s="407" t="s">
        <v>3373</v>
      </c>
      <c r="D219" s="407" t="s">
        <v>3436</v>
      </c>
      <c r="E219" s="407" t="s">
        <v>3437</v>
      </c>
      <c r="F219" s="410">
        <v>1</v>
      </c>
      <c r="G219" s="410">
        <v>16</v>
      </c>
      <c r="H219" s="410">
        <v>1</v>
      </c>
      <c r="I219" s="410">
        <v>16</v>
      </c>
      <c r="J219" s="410"/>
      <c r="K219" s="410"/>
      <c r="L219" s="410"/>
      <c r="M219" s="410"/>
      <c r="N219" s="410"/>
      <c r="O219" s="410"/>
      <c r="P219" s="493"/>
      <c r="Q219" s="411"/>
    </row>
    <row r="220" spans="1:17" ht="14.4" customHeight="1" x14ac:dyDescent="0.3">
      <c r="A220" s="406" t="s">
        <v>3554</v>
      </c>
      <c r="B220" s="407" t="s">
        <v>3372</v>
      </c>
      <c r="C220" s="407" t="s">
        <v>3373</v>
      </c>
      <c r="D220" s="407" t="s">
        <v>3440</v>
      </c>
      <c r="E220" s="407" t="s">
        <v>3441</v>
      </c>
      <c r="F220" s="410"/>
      <c r="G220" s="410"/>
      <c r="H220" s="410"/>
      <c r="I220" s="410"/>
      <c r="J220" s="410">
        <v>4</v>
      </c>
      <c r="K220" s="410">
        <v>1396</v>
      </c>
      <c r="L220" s="410"/>
      <c r="M220" s="410">
        <v>349</v>
      </c>
      <c r="N220" s="410">
        <v>34</v>
      </c>
      <c r="O220" s="410">
        <v>11900</v>
      </c>
      <c r="P220" s="493"/>
      <c r="Q220" s="411">
        <v>350</v>
      </c>
    </row>
    <row r="221" spans="1:17" ht="14.4" customHeight="1" x14ac:dyDescent="0.3">
      <c r="A221" s="406" t="s">
        <v>3554</v>
      </c>
      <c r="B221" s="407" t="s">
        <v>3372</v>
      </c>
      <c r="C221" s="407" t="s">
        <v>3373</v>
      </c>
      <c r="D221" s="407" t="s">
        <v>3450</v>
      </c>
      <c r="E221" s="407" t="s">
        <v>3451</v>
      </c>
      <c r="F221" s="410"/>
      <c r="G221" s="410"/>
      <c r="H221" s="410"/>
      <c r="I221" s="410"/>
      <c r="J221" s="410">
        <v>1</v>
      </c>
      <c r="K221" s="410">
        <v>207</v>
      </c>
      <c r="L221" s="410"/>
      <c r="M221" s="410">
        <v>207</v>
      </c>
      <c r="N221" s="410">
        <v>1</v>
      </c>
      <c r="O221" s="410">
        <v>209</v>
      </c>
      <c r="P221" s="493"/>
      <c r="Q221" s="411">
        <v>209</v>
      </c>
    </row>
    <row r="222" spans="1:17" ht="14.4" customHeight="1" x14ac:dyDescent="0.3">
      <c r="A222" s="406" t="s">
        <v>3554</v>
      </c>
      <c r="B222" s="407" t="s">
        <v>3372</v>
      </c>
      <c r="C222" s="407" t="s">
        <v>3373</v>
      </c>
      <c r="D222" s="407" t="s">
        <v>3452</v>
      </c>
      <c r="E222" s="407" t="s">
        <v>3453</v>
      </c>
      <c r="F222" s="410"/>
      <c r="G222" s="410"/>
      <c r="H222" s="410"/>
      <c r="I222" s="410"/>
      <c r="J222" s="410"/>
      <c r="K222" s="410"/>
      <c r="L222" s="410"/>
      <c r="M222" s="410"/>
      <c r="N222" s="410">
        <v>1</v>
      </c>
      <c r="O222" s="410">
        <v>40</v>
      </c>
      <c r="P222" s="493"/>
      <c r="Q222" s="411">
        <v>40</v>
      </c>
    </row>
    <row r="223" spans="1:17" ht="14.4" customHeight="1" x14ac:dyDescent="0.3">
      <c r="A223" s="406" t="s">
        <v>3554</v>
      </c>
      <c r="B223" s="407" t="s">
        <v>3372</v>
      </c>
      <c r="C223" s="407" t="s">
        <v>3373</v>
      </c>
      <c r="D223" s="407" t="s">
        <v>3460</v>
      </c>
      <c r="E223" s="407" t="s">
        <v>3461</v>
      </c>
      <c r="F223" s="410"/>
      <c r="G223" s="410"/>
      <c r="H223" s="410"/>
      <c r="I223" s="410"/>
      <c r="J223" s="410">
        <v>1</v>
      </c>
      <c r="K223" s="410">
        <v>688</v>
      </c>
      <c r="L223" s="410"/>
      <c r="M223" s="410">
        <v>688</v>
      </c>
      <c r="N223" s="410"/>
      <c r="O223" s="410"/>
      <c r="P223" s="493"/>
      <c r="Q223" s="411"/>
    </row>
    <row r="224" spans="1:17" ht="14.4" customHeight="1" x14ac:dyDescent="0.3">
      <c r="A224" s="406" t="s">
        <v>3554</v>
      </c>
      <c r="B224" s="407" t="s">
        <v>3372</v>
      </c>
      <c r="C224" s="407" t="s">
        <v>3373</v>
      </c>
      <c r="D224" s="407" t="s">
        <v>3466</v>
      </c>
      <c r="E224" s="407" t="s">
        <v>3467</v>
      </c>
      <c r="F224" s="410">
        <v>8</v>
      </c>
      <c r="G224" s="410">
        <v>3192</v>
      </c>
      <c r="H224" s="410">
        <v>1</v>
      </c>
      <c r="I224" s="410">
        <v>399</v>
      </c>
      <c r="J224" s="410"/>
      <c r="K224" s="410"/>
      <c r="L224" s="410"/>
      <c r="M224" s="410"/>
      <c r="N224" s="410">
        <v>4</v>
      </c>
      <c r="O224" s="410">
        <v>1604</v>
      </c>
      <c r="P224" s="493">
        <v>0.50250626566416046</v>
      </c>
      <c r="Q224" s="411">
        <v>401</v>
      </c>
    </row>
    <row r="225" spans="1:17" ht="14.4" customHeight="1" x14ac:dyDescent="0.3">
      <c r="A225" s="406" t="s">
        <v>3554</v>
      </c>
      <c r="B225" s="407" t="s">
        <v>3372</v>
      </c>
      <c r="C225" s="407" t="s">
        <v>3373</v>
      </c>
      <c r="D225" s="407" t="s">
        <v>3468</v>
      </c>
      <c r="E225" s="407" t="s">
        <v>3469</v>
      </c>
      <c r="F225" s="410"/>
      <c r="G225" s="410"/>
      <c r="H225" s="410"/>
      <c r="I225" s="410"/>
      <c r="J225" s="410">
        <v>1</v>
      </c>
      <c r="K225" s="410">
        <v>652</v>
      </c>
      <c r="L225" s="410"/>
      <c r="M225" s="410">
        <v>652</v>
      </c>
      <c r="N225" s="410"/>
      <c r="O225" s="410"/>
      <c r="P225" s="493"/>
      <c r="Q225" s="411"/>
    </row>
    <row r="226" spans="1:17" ht="14.4" customHeight="1" x14ac:dyDescent="0.3">
      <c r="A226" s="406" t="s">
        <v>3554</v>
      </c>
      <c r="B226" s="407" t="s">
        <v>3372</v>
      </c>
      <c r="C226" s="407" t="s">
        <v>3373</v>
      </c>
      <c r="D226" s="407" t="s">
        <v>3470</v>
      </c>
      <c r="E226" s="407" t="s">
        <v>3471</v>
      </c>
      <c r="F226" s="410"/>
      <c r="G226" s="410"/>
      <c r="H226" s="410"/>
      <c r="I226" s="410"/>
      <c r="J226" s="410">
        <v>1</v>
      </c>
      <c r="K226" s="410">
        <v>652</v>
      </c>
      <c r="L226" s="410"/>
      <c r="M226" s="410">
        <v>652</v>
      </c>
      <c r="N226" s="410"/>
      <c r="O226" s="410"/>
      <c r="P226" s="493"/>
      <c r="Q226" s="411"/>
    </row>
    <row r="227" spans="1:17" ht="14.4" customHeight="1" x14ac:dyDescent="0.3">
      <c r="A227" s="406" t="s">
        <v>3554</v>
      </c>
      <c r="B227" s="407" t="s">
        <v>3372</v>
      </c>
      <c r="C227" s="407" t="s">
        <v>3373</v>
      </c>
      <c r="D227" s="407" t="s">
        <v>3478</v>
      </c>
      <c r="E227" s="407" t="s">
        <v>3479</v>
      </c>
      <c r="F227" s="410"/>
      <c r="G227" s="410"/>
      <c r="H227" s="410"/>
      <c r="I227" s="410"/>
      <c r="J227" s="410"/>
      <c r="K227" s="410"/>
      <c r="L227" s="410"/>
      <c r="M227" s="410"/>
      <c r="N227" s="410">
        <v>1</v>
      </c>
      <c r="O227" s="410">
        <v>477</v>
      </c>
      <c r="P227" s="493"/>
      <c r="Q227" s="411">
        <v>477</v>
      </c>
    </row>
    <row r="228" spans="1:17" ht="14.4" customHeight="1" x14ac:dyDescent="0.3">
      <c r="A228" s="406" t="s">
        <v>3554</v>
      </c>
      <c r="B228" s="407" t="s">
        <v>3372</v>
      </c>
      <c r="C228" s="407" t="s">
        <v>3373</v>
      </c>
      <c r="D228" s="407" t="s">
        <v>3480</v>
      </c>
      <c r="E228" s="407" t="s">
        <v>3481</v>
      </c>
      <c r="F228" s="410"/>
      <c r="G228" s="410"/>
      <c r="H228" s="410"/>
      <c r="I228" s="410"/>
      <c r="J228" s="410"/>
      <c r="K228" s="410"/>
      <c r="L228" s="410"/>
      <c r="M228" s="410"/>
      <c r="N228" s="410">
        <v>1</v>
      </c>
      <c r="O228" s="410">
        <v>291</v>
      </c>
      <c r="P228" s="493"/>
      <c r="Q228" s="411">
        <v>291</v>
      </c>
    </row>
    <row r="229" spans="1:17" ht="14.4" customHeight="1" x14ac:dyDescent="0.3">
      <c r="A229" s="406" t="s">
        <v>3554</v>
      </c>
      <c r="B229" s="407" t="s">
        <v>3372</v>
      </c>
      <c r="C229" s="407" t="s">
        <v>3373</v>
      </c>
      <c r="D229" s="407" t="s">
        <v>3486</v>
      </c>
      <c r="E229" s="407" t="s">
        <v>3487</v>
      </c>
      <c r="F229" s="410"/>
      <c r="G229" s="410"/>
      <c r="H229" s="410"/>
      <c r="I229" s="410"/>
      <c r="J229" s="410"/>
      <c r="K229" s="410"/>
      <c r="L229" s="410"/>
      <c r="M229" s="410"/>
      <c r="N229" s="410">
        <v>1</v>
      </c>
      <c r="O229" s="410">
        <v>168</v>
      </c>
      <c r="P229" s="493"/>
      <c r="Q229" s="411">
        <v>168</v>
      </c>
    </row>
    <row r="230" spans="1:17" ht="14.4" customHeight="1" x14ac:dyDescent="0.3">
      <c r="A230" s="406" t="s">
        <v>3554</v>
      </c>
      <c r="B230" s="407" t="s">
        <v>3372</v>
      </c>
      <c r="C230" s="407" t="s">
        <v>3373</v>
      </c>
      <c r="D230" s="407" t="s">
        <v>3490</v>
      </c>
      <c r="E230" s="407" t="s">
        <v>3491</v>
      </c>
      <c r="F230" s="410">
        <v>2</v>
      </c>
      <c r="G230" s="410">
        <v>1144</v>
      </c>
      <c r="H230" s="410">
        <v>1</v>
      </c>
      <c r="I230" s="410">
        <v>572</v>
      </c>
      <c r="J230" s="410"/>
      <c r="K230" s="410"/>
      <c r="L230" s="410"/>
      <c r="M230" s="410"/>
      <c r="N230" s="410">
        <v>1</v>
      </c>
      <c r="O230" s="410">
        <v>574</v>
      </c>
      <c r="P230" s="493">
        <v>0.50174825174825177</v>
      </c>
      <c r="Q230" s="411">
        <v>574</v>
      </c>
    </row>
    <row r="231" spans="1:17" ht="14.4" customHeight="1" x14ac:dyDescent="0.3">
      <c r="A231" s="406" t="s">
        <v>3554</v>
      </c>
      <c r="B231" s="407" t="s">
        <v>3372</v>
      </c>
      <c r="C231" s="407" t="s">
        <v>3373</v>
      </c>
      <c r="D231" s="407" t="s">
        <v>3500</v>
      </c>
      <c r="E231" s="407" t="s">
        <v>3501</v>
      </c>
      <c r="F231" s="410"/>
      <c r="G231" s="410"/>
      <c r="H231" s="410"/>
      <c r="I231" s="410"/>
      <c r="J231" s="410">
        <v>1</v>
      </c>
      <c r="K231" s="410">
        <v>1397</v>
      </c>
      <c r="L231" s="410"/>
      <c r="M231" s="410">
        <v>1397</v>
      </c>
      <c r="N231" s="410"/>
      <c r="O231" s="410"/>
      <c r="P231" s="493"/>
      <c r="Q231" s="411"/>
    </row>
    <row r="232" spans="1:17" ht="14.4" customHeight="1" x14ac:dyDescent="0.3">
      <c r="A232" s="406" t="s">
        <v>3554</v>
      </c>
      <c r="B232" s="407" t="s">
        <v>3372</v>
      </c>
      <c r="C232" s="407" t="s">
        <v>3373</v>
      </c>
      <c r="D232" s="407" t="s">
        <v>3502</v>
      </c>
      <c r="E232" s="407" t="s">
        <v>3503</v>
      </c>
      <c r="F232" s="410"/>
      <c r="G232" s="410"/>
      <c r="H232" s="410"/>
      <c r="I232" s="410"/>
      <c r="J232" s="410"/>
      <c r="K232" s="410"/>
      <c r="L232" s="410"/>
      <c r="M232" s="410"/>
      <c r="N232" s="410">
        <v>1</v>
      </c>
      <c r="O232" s="410">
        <v>1022</v>
      </c>
      <c r="P232" s="493"/>
      <c r="Q232" s="411">
        <v>1022</v>
      </c>
    </row>
    <row r="233" spans="1:17" ht="14.4" customHeight="1" x14ac:dyDescent="0.3">
      <c r="A233" s="406" t="s">
        <v>3555</v>
      </c>
      <c r="B233" s="407" t="s">
        <v>3372</v>
      </c>
      <c r="C233" s="407" t="s">
        <v>3373</v>
      </c>
      <c r="D233" s="407" t="s">
        <v>3394</v>
      </c>
      <c r="E233" s="407" t="s">
        <v>3395</v>
      </c>
      <c r="F233" s="410"/>
      <c r="G233" s="410"/>
      <c r="H233" s="410"/>
      <c r="I233" s="410"/>
      <c r="J233" s="410">
        <v>1</v>
      </c>
      <c r="K233" s="410">
        <v>167</v>
      </c>
      <c r="L233" s="410"/>
      <c r="M233" s="410">
        <v>167</v>
      </c>
      <c r="N233" s="410"/>
      <c r="O233" s="410"/>
      <c r="P233" s="493"/>
      <c r="Q233" s="411"/>
    </row>
    <row r="234" spans="1:17" ht="14.4" customHeight="1" x14ac:dyDescent="0.3">
      <c r="A234" s="406" t="s">
        <v>3555</v>
      </c>
      <c r="B234" s="407" t="s">
        <v>3372</v>
      </c>
      <c r="C234" s="407" t="s">
        <v>3373</v>
      </c>
      <c r="D234" s="407" t="s">
        <v>3396</v>
      </c>
      <c r="E234" s="407" t="s">
        <v>3397</v>
      </c>
      <c r="F234" s="410"/>
      <c r="G234" s="410"/>
      <c r="H234" s="410"/>
      <c r="I234" s="410"/>
      <c r="J234" s="410">
        <v>1</v>
      </c>
      <c r="K234" s="410">
        <v>173</v>
      </c>
      <c r="L234" s="410"/>
      <c r="M234" s="410">
        <v>173</v>
      </c>
      <c r="N234" s="410"/>
      <c r="O234" s="410"/>
      <c r="P234" s="493"/>
      <c r="Q234" s="411"/>
    </row>
    <row r="235" spans="1:17" ht="14.4" customHeight="1" x14ac:dyDescent="0.3">
      <c r="A235" s="406" t="s">
        <v>3555</v>
      </c>
      <c r="B235" s="407" t="s">
        <v>3372</v>
      </c>
      <c r="C235" s="407" t="s">
        <v>3373</v>
      </c>
      <c r="D235" s="407" t="s">
        <v>3406</v>
      </c>
      <c r="E235" s="407" t="s">
        <v>3407</v>
      </c>
      <c r="F235" s="410">
        <v>1</v>
      </c>
      <c r="G235" s="410">
        <v>545</v>
      </c>
      <c r="H235" s="410">
        <v>1</v>
      </c>
      <c r="I235" s="410">
        <v>545</v>
      </c>
      <c r="J235" s="410">
        <v>3</v>
      </c>
      <c r="K235" s="410">
        <v>1641</v>
      </c>
      <c r="L235" s="410">
        <v>3.0110091743119267</v>
      </c>
      <c r="M235" s="410">
        <v>547</v>
      </c>
      <c r="N235" s="410"/>
      <c r="O235" s="410"/>
      <c r="P235" s="493"/>
      <c r="Q235" s="411"/>
    </row>
    <row r="236" spans="1:17" ht="14.4" customHeight="1" x14ac:dyDescent="0.3">
      <c r="A236" s="406" t="s">
        <v>3555</v>
      </c>
      <c r="B236" s="407" t="s">
        <v>3372</v>
      </c>
      <c r="C236" s="407" t="s">
        <v>3373</v>
      </c>
      <c r="D236" s="407" t="s">
        <v>3408</v>
      </c>
      <c r="E236" s="407" t="s">
        <v>3409</v>
      </c>
      <c r="F236" s="410">
        <v>2</v>
      </c>
      <c r="G236" s="410">
        <v>1300</v>
      </c>
      <c r="H236" s="410">
        <v>1</v>
      </c>
      <c r="I236" s="410">
        <v>650</v>
      </c>
      <c r="J236" s="410">
        <v>5</v>
      </c>
      <c r="K236" s="410">
        <v>3260</v>
      </c>
      <c r="L236" s="410">
        <v>2.5076923076923077</v>
      </c>
      <c r="M236" s="410">
        <v>652</v>
      </c>
      <c r="N236" s="410">
        <v>3</v>
      </c>
      <c r="O236" s="410">
        <v>1962</v>
      </c>
      <c r="P236" s="493">
        <v>1.5092307692307692</v>
      </c>
      <c r="Q236" s="411">
        <v>654</v>
      </c>
    </row>
    <row r="237" spans="1:17" ht="14.4" customHeight="1" x14ac:dyDescent="0.3">
      <c r="A237" s="406" t="s">
        <v>3555</v>
      </c>
      <c r="B237" s="407" t="s">
        <v>3372</v>
      </c>
      <c r="C237" s="407" t="s">
        <v>3373</v>
      </c>
      <c r="D237" s="407" t="s">
        <v>3410</v>
      </c>
      <c r="E237" s="407" t="s">
        <v>3411</v>
      </c>
      <c r="F237" s="410">
        <v>2</v>
      </c>
      <c r="G237" s="410">
        <v>1300</v>
      </c>
      <c r="H237" s="410">
        <v>1</v>
      </c>
      <c r="I237" s="410">
        <v>650</v>
      </c>
      <c r="J237" s="410">
        <v>5</v>
      </c>
      <c r="K237" s="410">
        <v>3260</v>
      </c>
      <c r="L237" s="410">
        <v>2.5076923076923077</v>
      </c>
      <c r="M237" s="410">
        <v>652</v>
      </c>
      <c r="N237" s="410">
        <v>3</v>
      </c>
      <c r="O237" s="410">
        <v>1962</v>
      </c>
      <c r="P237" s="493">
        <v>1.5092307692307692</v>
      </c>
      <c r="Q237" s="411">
        <v>654</v>
      </c>
    </row>
    <row r="238" spans="1:17" ht="14.4" customHeight="1" x14ac:dyDescent="0.3">
      <c r="A238" s="406" t="s">
        <v>3555</v>
      </c>
      <c r="B238" s="407" t="s">
        <v>3372</v>
      </c>
      <c r="C238" s="407" t="s">
        <v>3373</v>
      </c>
      <c r="D238" s="407" t="s">
        <v>3418</v>
      </c>
      <c r="E238" s="407" t="s">
        <v>3419</v>
      </c>
      <c r="F238" s="410"/>
      <c r="G238" s="410"/>
      <c r="H238" s="410"/>
      <c r="I238" s="410"/>
      <c r="J238" s="410">
        <v>1</v>
      </c>
      <c r="K238" s="410">
        <v>347</v>
      </c>
      <c r="L238" s="410"/>
      <c r="M238" s="410">
        <v>347</v>
      </c>
      <c r="N238" s="410"/>
      <c r="O238" s="410"/>
      <c r="P238" s="493"/>
      <c r="Q238" s="411"/>
    </row>
    <row r="239" spans="1:17" ht="14.4" customHeight="1" x14ac:dyDescent="0.3">
      <c r="A239" s="406" t="s">
        <v>3555</v>
      </c>
      <c r="B239" s="407" t="s">
        <v>3372</v>
      </c>
      <c r="C239" s="407" t="s">
        <v>3373</v>
      </c>
      <c r="D239" s="407" t="s">
        <v>3432</v>
      </c>
      <c r="E239" s="407" t="s">
        <v>3433</v>
      </c>
      <c r="F239" s="410">
        <v>2</v>
      </c>
      <c r="G239" s="410">
        <v>620</v>
      </c>
      <c r="H239" s="410">
        <v>1</v>
      </c>
      <c r="I239" s="410">
        <v>310</v>
      </c>
      <c r="J239" s="410">
        <v>12</v>
      </c>
      <c r="K239" s="410">
        <v>3732</v>
      </c>
      <c r="L239" s="410">
        <v>6.0193548387096776</v>
      </c>
      <c r="M239" s="410">
        <v>311</v>
      </c>
      <c r="N239" s="410">
        <v>3</v>
      </c>
      <c r="O239" s="410">
        <v>936</v>
      </c>
      <c r="P239" s="493">
        <v>1.5096774193548388</v>
      </c>
      <c r="Q239" s="411">
        <v>312</v>
      </c>
    </row>
    <row r="240" spans="1:17" ht="14.4" customHeight="1" x14ac:dyDescent="0.3">
      <c r="A240" s="406" t="s">
        <v>3555</v>
      </c>
      <c r="B240" s="407" t="s">
        <v>3372</v>
      </c>
      <c r="C240" s="407" t="s">
        <v>3373</v>
      </c>
      <c r="D240" s="407" t="s">
        <v>3434</v>
      </c>
      <c r="E240" s="407" t="s">
        <v>3435</v>
      </c>
      <c r="F240" s="410"/>
      <c r="G240" s="410"/>
      <c r="H240" s="410"/>
      <c r="I240" s="410"/>
      <c r="J240" s="410">
        <v>2</v>
      </c>
      <c r="K240" s="410">
        <v>46</v>
      </c>
      <c r="L240" s="410"/>
      <c r="M240" s="410">
        <v>23</v>
      </c>
      <c r="N240" s="410">
        <v>3</v>
      </c>
      <c r="O240" s="410">
        <v>69</v>
      </c>
      <c r="P240" s="493"/>
      <c r="Q240" s="411">
        <v>23</v>
      </c>
    </row>
    <row r="241" spans="1:17" ht="14.4" customHeight="1" x14ac:dyDescent="0.3">
      <c r="A241" s="406" t="s">
        <v>3555</v>
      </c>
      <c r="B241" s="407" t="s">
        <v>3372</v>
      </c>
      <c r="C241" s="407" t="s">
        <v>3373</v>
      </c>
      <c r="D241" s="407" t="s">
        <v>3440</v>
      </c>
      <c r="E241" s="407" t="s">
        <v>3441</v>
      </c>
      <c r="F241" s="410"/>
      <c r="G241" s="410"/>
      <c r="H241" s="410"/>
      <c r="I241" s="410"/>
      <c r="J241" s="410">
        <v>5</v>
      </c>
      <c r="K241" s="410">
        <v>1745</v>
      </c>
      <c r="L241" s="410"/>
      <c r="M241" s="410">
        <v>349</v>
      </c>
      <c r="N241" s="410">
        <v>5</v>
      </c>
      <c r="O241" s="410">
        <v>1750</v>
      </c>
      <c r="P241" s="493"/>
      <c r="Q241" s="411">
        <v>350</v>
      </c>
    </row>
    <row r="242" spans="1:17" ht="14.4" customHeight="1" x14ac:dyDescent="0.3">
      <c r="A242" s="406" t="s">
        <v>3555</v>
      </c>
      <c r="B242" s="407" t="s">
        <v>3372</v>
      </c>
      <c r="C242" s="407" t="s">
        <v>3373</v>
      </c>
      <c r="D242" s="407" t="s">
        <v>3442</v>
      </c>
      <c r="E242" s="407" t="s">
        <v>3443</v>
      </c>
      <c r="F242" s="410"/>
      <c r="G242" s="410"/>
      <c r="H242" s="410"/>
      <c r="I242" s="410"/>
      <c r="J242" s="410">
        <v>2</v>
      </c>
      <c r="K242" s="410">
        <v>2536</v>
      </c>
      <c r="L242" s="410"/>
      <c r="M242" s="410">
        <v>1268</v>
      </c>
      <c r="N242" s="410">
        <v>3</v>
      </c>
      <c r="O242" s="410">
        <v>3849</v>
      </c>
      <c r="P242" s="493"/>
      <c r="Q242" s="411">
        <v>1283</v>
      </c>
    </row>
    <row r="243" spans="1:17" ht="14.4" customHeight="1" x14ac:dyDescent="0.3">
      <c r="A243" s="406" t="s">
        <v>3555</v>
      </c>
      <c r="B243" s="407" t="s">
        <v>3372</v>
      </c>
      <c r="C243" s="407" t="s">
        <v>3373</v>
      </c>
      <c r="D243" s="407" t="s">
        <v>3452</v>
      </c>
      <c r="E243" s="407" t="s">
        <v>3453</v>
      </c>
      <c r="F243" s="410"/>
      <c r="G243" s="410"/>
      <c r="H243" s="410"/>
      <c r="I243" s="410"/>
      <c r="J243" s="410">
        <v>1</v>
      </c>
      <c r="K243" s="410">
        <v>39</v>
      </c>
      <c r="L243" s="410"/>
      <c r="M243" s="410">
        <v>39</v>
      </c>
      <c r="N243" s="410"/>
      <c r="O243" s="410"/>
      <c r="P243" s="493"/>
      <c r="Q243" s="411"/>
    </row>
    <row r="244" spans="1:17" ht="14.4" customHeight="1" x14ac:dyDescent="0.3">
      <c r="A244" s="406" t="s">
        <v>3555</v>
      </c>
      <c r="B244" s="407" t="s">
        <v>3372</v>
      </c>
      <c r="C244" s="407" t="s">
        <v>3373</v>
      </c>
      <c r="D244" s="407" t="s">
        <v>3454</v>
      </c>
      <c r="E244" s="407" t="s">
        <v>3455</v>
      </c>
      <c r="F244" s="410"/>
      <c r="G244" s="410"/>
      <c r="H244" s="410"/>
      <c r="I244" s="410"/>
      <c r="J244" s="410">
        <v>1</v>
      </c>
      <c r="K244" s="410">
        <v>5003</v>
      </c>
      <c r="L244" s="410"/>
      <c r="M244" s="410">
        <v>5003</v>
      </c>
      <c r="N244" s="410">
        <v>1</v>
      </c>
      <c r="O244" s="410">
        <v>5022</v>
      </c>
      <c r="P244" s="493"/>
      <c r="Q244" s="411">
        <v>5022</v>
      </c>
    </row>
    <row r="245" spans="1:17" ht="14.4" customHeight="1" x14ac:dyDescent="0.3">
      <c r="A245" s="406" t="s">
        <v>3555</v>
      </c>
      <c r="B245" s="407" t="s">
        <v>3372</v>
      </c>
      <c r="C245" s="407" t="s">
        <v>3373</v>
      </c>
      <c r="D245" s="407" t="s">
        <v>3456</v>
      </c>
      <c r="E245" s="407" t="s">
        <v>3457</v>
      </c>
      <c r="F245" s="410"/>
      <c r="G245" s="410"/>
      <c r="H245" s="410"/>
      <c r="I245" s="410"/>
      <c r="J245" s="410">
        <v>1</v>
      </c>
      <c r="K245" s="410">
        <v>170</v>
      </c>
      <c r="L245" s="410"/>
      <c r="M245" s="410">
        <v>170</v>
      </c>
      <c r="N245" s="410"/>
      <c r="O245" s="410"/>
      <c r="P245" s="493"/>
      <c r="Q245" s="411"/>
    </row>
    <row r="246" spans="1:17" ht="14.4" customHeight="1" x14ac:dyDescent="0.3">
      <c r="A246" s="406" t="s">
        <v>3555</v>
      </c>
      <c r="B246" s="407" t="s">
        <v>3372</v>
      </c>
      <c r="C246" s="407" t="s">
        <v>3373</v>
      </c>
      <c r="D246" s="407" t="s">
        <v>3460</v>
      </c>
      <c r="E246" s="407" t="s">
        <v>3461</v>
      </c>
      <c r="F246" s="410">
        <v>2</v>
      </c>
      <c r="G246" s="410">
        <v>1372</v>
      </c>
      <c r="H246" s="410">
        <v>1</v>
      </c>
      <c r="I246" s="410">
        <v>686</v>
      </c>
      <c r="J246" s="410">
        <v>5</v>
      </c>
      <c r="K246" s="410">
        <v>3440</v>
      </c>
      <c r="L246" s="410">
        <v>2.5072886297376091</v>
      </c>
      <c r="M246" s="410">
        <v>688</v>
      </c>
      <c r="N246" s="410">
        <v>3</v>
      </c>
      <c r="O246" s="410">
        <v>2070</v>
      </c>
      <c r="P246" s="493">
        <v>1.5087463556851313</v>
      </c>
      <c r="Q246" s="411">
        <v>690</v>
      </c>
    </row>
    <row r="247" spans="1:17" ht="14.4" customHeight="1" x14ac:dyDescent="0.3">
      <c r="A247" s="406" t="s">
        <v>3555</v>
      </c>
      <c r="B247" s="407" t="s">
        <v>3372</v>
      </c>
      <c r="C247" s="407" t="s">
        <v>3373</v>
      </c>
      <c r="D247" s="407" t="s">
        <v>3462</v>
      </c>
      <c r="E247" s="407" t="s">
        <v>3463</v>
      </c>
      <c r="F247" s="410"/>
      <c r="G247" s="410"/>
      <c r="H247" s="410"/>
      <c r="I247" s="410"/>
      <c r="J247" s="410">
        <v>1</v>
      </c>
      <c r="K247" s="410">
        <v>348</v>
      </c>
      <c r="L247" s="410"/>
      <c r="M247" s="410">
        <v>348</v>
      </c>
      <c r="N247" s="410"/>
      <c r="O247" s="410"/>
      <c r="P247" s="493"/>
      <c r="Q247" s="411"/>
    </row>
    <row r="248" spans="1:17" ht="14.4" customHeight="1" x14ac:dyDescent="0.3">
      <c r="A248" s="406" t="s">
        <v>3555</v>
      </c>
      <c r="B248" s="407" t="s">
        <v>3372</v>
      </c>
      <c r="C248" s="407" t="s">
        <v>3373</v>
      </c>
      <c r="D248" s="407" t="s">
        <v>3464</v>
      </c>
      <c r="E248" s="407" t="s">
        <v>3465</v>
      </c>
      <c r="F248" s="410"/>
      <c r="G248" s="410"/>
      <c r="H248" s="410"/>
      <c r="I248" s="410"/>
      <c r="J248" s="410">
        <v>1</v>
      </c>
      <c r="K248" s="410">
        <v>173</v>
      </c>
      <c r="L248" s="410"/>
      <c r="M248" s="410">
        <v>173</v>
      </c>
      <c r="N248" s="410">
        <v>1</v>
      </c>
      <c r="O248" s="410">
        <v>174</v>
      </c>
      <c r="P248" s="493"/>
      <c r="Q248" s="411">
        <v>174</v>
      </c>
    </row>
    <row r="249" spans="1:17" ht="14.4" customHeight="1" x14ac:dyDescent="0.3">
      <c r="A249" s="406" t="s">
        <v>3555</v>
      </c>
      <c r="B249" s="407" t="s">
        <v>3372</v>
      </c>
      <c r="C249" s="407" t="s">
        <v>3373</v>
      </c>
      <c r="D249" s="407" t="s">
        <v>3468</v>
      </c>
      <c r="E249" s="407" t="s">
        <v>3469</v>
      </c>
      <c r="F249" s="410">
        <v>2</v>
      </c>
      <c r="G249" s="410">
        <v>1300</v>
      </c>
      <c r="H249" s="410">
        <v>1</v>
      </c>
      <c r="I249" s="410">
        <v>650</v>
      </c>
      <c r="J249" s="410">
        <v>5</v>
      </c>
      <c r="K249" s="410">
        <v>3260</v>
      </c>
      <c r="L249" s="410">
        <v>2.5076923076923077</v>
      </c>
      <c r="M249" s="410">
        <v>652</v>
      </c>
      <c r="N249" s="410">
        <v>3</v>
      </c>
      <c r="O249" s="410">
        <v>1962</v>
      </c>
      <c r="P249" s="493">
        <v>1.5092307692307692</v>
      </c>
      <c r="Q249" s="411">
        <v>654</v>
      </c>
    </row>
    <row r="250" spans="1:17" ht="14.4" customHeight="1" x14ac:dyDescent="0.3">
      <c r="A250" s="406" t="s">
        <v>3555</v>
      </c>
      <c r="B250" s="407" t="s">
        <v>3372</v>
      </c>
      <c r="C250" s="407" t="s">
        <v>3373</v>
      </c>
      <c r="D250" s="407" t="s">
        <v>3470</v>
      </c>
      <c r="E250" s="407" t="s">
        <v>3471</v>
      </c>
      <c r="F250" s="410">
        <v>2</v>
      </c>
      <c r="G250" s="410">
        <v>1300</v>
      </c>
      <c r="H250" s="410">
        <v>1</v>
      </c>
      <c r="I250" s="410">
        <v>650</v>
      </c>
      <c r="J250" s="410">
        <v>5</v>
      </c>
      <c r="K250" s="410">
        <v>3260</v>
      </c>
      <c r="L250" s="410">
        <v>2.5076923076923077</v>
      </c>
      <c r="M250" s="410">
        <v>652</v>
      </c>
      <c r="N250" s="410">
        <v>3</v>
      </c>
      <c r="O250" s="410">
        <v>1962</v>
      </c>
      <c r="P250" s="493">
        <v>1.5092307692307692</v>
      </c>
      <c r="Q250" s="411">
        <v>654</v>
      </c>
    </row>
    <row r="251" spans="1:17" ht="14.4" customHeight="1" x14ac:dyDescent="0.3">
      <c r="A251" s="406" t="s">
        <v>3555</v>
      </c>
      <c r="B251" s="407" t="s">
        <v>3372</v>
      </c>
      <c r="C251" s="407" t="s">
        <v>3373</v>
      </c>
      <c r="D251" s="407" t="s">
        <v>3472</v>
      </c>
      <c r="E251" s="407" t="s">
        <v>3473</v>
      </c>
      <c r="F251" s="410"/>
      <c r="G251" s="410"/>
      <c r="H251" s="410"/>
      <c r="I251" s="410"/>
      <c r="J251" s="410">
        <v>8</v>
      </c>
      <c r="K251" s="410">
        <v>3456</v>
      </c>
      <c r="L251" s="410"/>
      <c r="M251" s="410">
        <v>432</v>
      </c>
      <c r="N251" s="410">
        <v>12</v>
      </c>
      <c r="O251" s="410">
        <v>5220</v>
      </c>
      <c r="P251" s="493"/>
      <c r="Q251" s="411">
        <v>435</v>
      </c>
    </row>
    <row r="252" spans="1:17" ht="14.4" customHeight="1" x14ac:dyDescent="0.3">
      <c r="A252" s="406" t="s">
        <v>3555</v>
      </c>
      <c r="B252" s="407" t="s">
        <v>3372</v>
      </c>
      <c r="C252" s="407" t="s">
        <v>3373</v>
      </c>
      <c r="D252" s="407" t="s">
        <v>3478</v>
      </c>
      <c r="E252" s="407" t="s">
        <v>3479</v>
      </c>
      <c r="F252" s="410"/>
      <c r="G252" s="410"/>
      <c r="H252" s="410"/>
      <c r="I252" s="410"/>
      <c r="J252" s="410">
        <v>1</v>
      </c>
      <c r="K252" s="410">
        <v>475</v>
      </c>
      <c r="L252" s="410"/>
      <c r="M252" s="410">
        <v>475</v>
      </c>
      <c r="N252" s="410"/>
      <c r="O252" s="410"/>
      <c r="P252" s="493"/>
      <c r="Q252" s="411"/>
    </row>
    <row r="253" spans="1:17" ht="14.4" customHeight="1" x14ac:dyDescent="0.3">
      <c r="A253" s="406" t="s">
        <v>3555</v>
      </c>
      <c r="B253" s="407" t="s">
        <v>3372</v>
      </c>
      <c r="C253" s="407" t="s">
        <v>3373</v>
      </c>
      <c r="D253" s="407" t="s">
        <v>3484</v>
      </c>
      <c r="E253" s="407" t="s">
        <v>3485</v>
      </c>
      <c r="F253" s="410"/>
      <c r="G253" s="410"/>
      <c r="H253" s="410"/>
      <c r="I253" s="410"/>
      <c r="J253" s="410">
        <v>8</v>
      </c>
      <c r="K253" s="410">
        <v>8064</v>
      </c>
      <c r="L253" s="410"/>
      <c r="M253" s="410">
        <v>1008</v>
      </c>
      <c r="N253" s="410">
        <v>12</v>
      </c>
      <c r="O253" s="410">
        <v>12132</v>
      </c>
      <c r="P253" s="493"/>
      <c r="Q253" s="411">
        <v>1011</v>
      </c>
    </row>
    <row r="254" spans="1:17" ht="14.4" customHeight="1" x14ac:dyDescent="0.3">
      <c r="A254" s="406" t="s">
        <v>3555</v>
      </c>
      <c r="B254" s="407" t="s">
        <v>3372</v>
      </c>
      <c r="C254" s="407" t="s">
        <v>3373</v>
      </c>
      <c r="D254" s="407" t="s">
        <v>3486</v>
      </c>
      <c r="E254" s="407" t="s">
        <v>3487</v>
      </c>
      <c r="F254" s="410"/>
      <c r="G254" s="410"/>
      <c r="H254" s="410"/>
      <c r="I254" s="410"/>
      <c r="J254" s="410">
        <v>1</v>
      </c>
      <c r="K254" s="410">
        <v>167</v>
      </c>
      <c r="L254" s="410"/>
      <c r="M254" s="410">
        <v>167</v>
      </c>
      <c r="N254" s="410"/>
      <c r="O254" s="410"/>
      <c r="P254" s="493"/>
      <c r="Q254" s="411"/>
    </row>
    <row r="255" spans="1:17" ht="14.4" customHeight="1" x14ac:dyDescent="0.3">
      <c r="A255" s="406" t="s">
        <v>3555</v>
      </c>
      <c r="B255" s="407" t="s">
        <v>3372</v>
      </c>
      <c r="C255" s="407" t="s">
        <v>3373</v>
      </c>
      <c r="D255" s="407" t="s">
        <v>3500</v>
      </c>
      <c r="E255" s="407" t="s">
        <v>3501</v>
      </c>
      <c r="F255" s="410">
        <v>2</v>
      </c>
      <c r="G255" s="410">
        <v>2790</v>
      </c>
      <c r="H255" s="410">
        <v>1</v>
      </c>
      <c r="I255" s="410">
        <v>1395</v>
      </c>
      <c r="J255" s="410">
        <v>5</v>
      </c>
      <c r="K255" s="410">
        <v>6985</v>
      </c>
      <c r="L255" s="410">
        <v>2.5035842293906811</v>
      </c>
      <c r="M255" s="410">
        <v>1397</v>
      </c>
      <c r="N255" s="410">
        <v>3</v>
      </c>
      <c r="O255" s="410">
        <v>4197</v>
      </c>
      <c r="P255" s="493">
        <v>1.5043010752688173</v>
      </c>
      <c r="Q255" s="411">
        <v>1399</v>
      </c>
    </row>
    <row r="256" spans="1:17" ht="14.4" customHeight="1" x14ac:dyDescent="0.3">
      <c r="A256" s="406" t="s">
        <v>3555</v>
      </c>
      <c r="B256" s="407" t="s">
        <v>3372</v>
      </c>
      <c r="C256" s="407" t="s">
        <v>3373</v>
      </c>
      <c r="D256" s="407" t="s">
        <v>3502</v>
      </c>
      <c r="E256" s="407" t="s">
        <v>3503</v>
      </c>
      <c r="F256" s="410"/>
      <c r="G256" s="410"/>
      <c r="H256" s="410"/>
      <c r="I256" s="410"/>
      <c r="J256" s="410">
        <v>1</v>
      </c>
      <c r="K256" s="410">
        <v>1018</v>
      </c>
      <c r="L256" s="410"/>
      <c r="M256" s="410">
        <v>1018</v>
      </c>
      <c r="N256" s="410">
        <v>2</v>
      </c>
      <c r="O256" s="410">
        <v>2044</v>
      </c>
      <c r="P256" s="493"/>
      <c r="Q256" s="411">
        <v>1022</v>
      </c>
    </row>
    <row r="257" spans="1:17" ht="14.4" customHeight="1" x14ac:dyDescent="0.3">
      <c r="A257" s="406" t="s">
        <v>3555</v>
      </c>
      <c r="B257" s="407" t="s">
        <v>3372</v>
      </c>
      <c r="C257" s="407" t="s">
        <v>3373</v>
      </c>
      <c r="D257" s="407" t="s">
        <v>3504</v>
      </c>
      <c r="E257" s="407" t="s">
        <v>3505</v>
      </c>
      <c r="F257" s="410"/>
      <c r="G257" s="410"/>
      <c r="H257" s="410"/>
      <c r="I257" s="410"/>
      <c r="J257" s="410"/>
      <c r="K257" s="410"/>
      <c r="L257" s="410"/>
      <c r="M257" s="410"/>
      <c r="N257" s="410">
        <v>1</v>
      </c>
      <c r="O257" s="410">
        <v>190</v>
      </c>
      <c r="P257" s="493"/>
      <c r="Q257" s="411">
        <v>190</v>
      </c>
    </row>
    <row r="258" spans="1:17" ht="14.4" customHeight="1" x14ac:dyDescent="0.3">
      <c r="A258" s="406" t="s">
        <v>3556</v>
      </c>
      <c r="B258" s="407" t="s">
        <v>3372</v>
      </c>
      <c r="C258" s="407" t="s">
        <v>3373</v>
      </c>
      <c r="D258" s="407" t="s">
        <v>3374</v>
      </c>
      <c r="E258" s="407" t="s">
        <v>3375</v>
      </c>
      <c r="F258" s="410">
        <v>3</v>
      </c>
      <c r="G258" s="410">
        <v>3540</v>
      </c>
      <c r="H258" s="410">
        <v>1</v>
      </c>
      <c r="I258" s="410">
        <v>1180</v>
      </c>
      <c r="J258" s="410">
        <v>4</v>
      </c>
      <c r="K258" s="410">
        <v>4736</v>
      </c>
      <c r="L258" s="410">
        <v>1.3378531073446327</v>
      </c>
      <c r="M258" s="410">
        <v>1184</v>
      </c>
      <c r="N258" s="410">
        <v>2</v>
      </c>
      <c r="O258" s="410">
        <v>2374</v>
      </c>
      <c r="P258" s="493">
        <v>0.67062146892655372</v>
      </c>
      <c r="Q258" s="411">
        <v>1187</v>
      </c>
    </row>
    <row r="259" spans="1:17" ht="14.4" customHeight="1" x14ac:dyDescent="0.3">
      <c r="A259" s="406" t="s">
        <v>3556</v>
      </c>
      <c r="B259" s="407" t="s">
        <v>3372</v>
      </c>
      <c r="C259" s="407" t="s">
        <v>3373</v>
      </c>
      <c r="D259" s="407" t="s">
        <v>3376</v>
      </c>
      <c r="E259" s="407" t="s">
        <v>3377</v>
      </c>
      <c r="F259" s="410"/>
      <c r="G259" s="410"/>
      <c r="H259" s="410"/>
      <c r="I259" s="410"/>
      <c r="J259" s="410">
        <v>4</v>
      </c>
      <c r="K259" s="410">
        <v>15524</v>
      </c>
      <c r="L259" s="410"/>
      <c r="M259" s="410">
        <v>3881</v>
      </c>
      <c r="N259" s="410">
        <v>19</v>
      </c>
      <c r="O259" s="410">
        <v>74328</v>
      </c>
      <c r="P259" s="493"/>
      <c r="Q259" s="411">
        <v>3912</v>
      </c>
    </row>
    <row r="260" spans="1:17" ht="14.4" customHeight="1" x14ac:dyDescent="0.3">
      <c r="A260" s="406" t="s">
        <v>3556</v>
      </c>
      <c r="B260" s="407" t="s">
        <v>3372</v>
      </c>
      <c r="C260" s="407" t="s">
        <v>3373</v>
      </c>
      <c r="D260" s="407" t="s">
        <v>3378</v>
      </c>
      <c r="E260" s="407" t="s">
        <v>3379</v>
      </c>
      <c r="F260" s="410"/>
      <c r="G260" s="410"/>
      <c r="H260" s="410"/>
      <c r="I260" s="410"/>
      <c r="J260" s="410"/>
      <c r="K260" s="410"/>
      <c r="L260" s="410"/>
      <c r="M260" s="410"/>
      <c r="N260" s="410">
        <v>1</v>
      </c>
      <c r="O260" s="410">
        <v>657</v>
      </c>
      <c r="P260" s="493"/>
      <c r="Q260" s="411">
        <v>657</v>
      </c>
    </row>
    <row r="261" spans="1:17" ht="14.4" customHeight="1" x14ac:dyDescent="0.3">
      <c r="A261" s="406" t="s">
        <v>3556</v>
      </c>
      <c r="B261" s="407" t="s">
        <v>3372</v>
      </c>
      <c r="C261" s="407" t="s">
        <v>3373</v>
      </c>
      <c r="D261" s="407" t="s">
        <v>3380</v>
      </c>
      <c r="E261" s="407" t="s">
        <v>3381</v>
      </c>
      <c r="F261" s="410"/>
      <c r="G261" s="410"/>
      <c r="H261" s="410"/>
      <c r="I261" s="410"/>
      <c r="J261" s="410">
        <v>1</v>
      </c>
      <c r="K261" s="410">
        <v>318</v>
      </c>
      <c r="L261" s="410"/>
      <c r="M261" s="410">
        <v>318</v>
      </c>
      <c r="N261" s="410">
        <v>4</v>
      </c>
      <c r="O261" s="410">
        <v>1332</v>
      </c>
      <c r="P261" s="493"/>
      <c r="Q261" s="411">
        <v>333</v>
      </c>
    </row>
    <row r="262" spans="1:17" ht="14.4" customHeight="1" x14ac:dyDescent="0.3">
      <c r="A262" s="406" t="s">
        <v>3556</v>
      </c>
      <c r="B262" s="407" t="s">
        <v>3372</v>
      </c>
      <c r="C262" s="407" t="s">
        <v>3373</v>
      </c>
      <c r="D262" s="407" t="s">
        <v>3386</v>
      </c>
      <c r="E262" s="407" t="s">
        <v>3387</v>
      </c>
      <c r="F262" s="410">
        <v>5</v>
      </c>
      <c r="G262" s="410">
        <v>4130</v>
      </c>
      <c r="H262" s="410">
        <v>1</v>
      </c>
      <c r="I262" s="410">
        <v>826</v>
      </c>
      <c r="J262" s="410"/>
      <c r="K262" s="410"/>
      <c r="L262" s="410"/>
      <c r="M262" s="410"/>
      <c r="N262" s="410"/>
      <c r="O262" s="410"/>
      <c r="P262" s="493"/>
      <c r="Q262" s="411"/>
    </row>
    <row r="263" spans="1:17" ht="14.4" customHeight="1" x14ac:dyDescent="0.3">
      <c r="A263" s="406" t="s">
        <v>3556</v>
      </c>
      <c r="B263" s="407" t="s">
        <v>3372</v>
      </c>
      <c r="C263" s="407" t="s">
        <v>3373</v>
      </c>
      <c r="D263" s="407" t="s">
        <v>3390</v>
      </c>
      <c r="E263" s="407" t="s">
        <v>3391</v>
      </c>
      <c r="F263" s="410">
        <v>1</v>
      </c>
      <c r="G263" s="410">
        <v>809</v>
      </c>
      <c r="H263" s="410">
        <v>1</v>
      </c>
      <c r="I263" s="410">
        <v>809</v>
      </c>
      <c r="J263" s="410">
        <v>2</v>
      </c>
      <c r="K263" s="410">
        <v>1624</v>
      </c>
      <c r="L263" s="410">
        <v>2.0074165636588379</v>
      </c>
      <c r="M263" s="410">
        <v>812</v>
      </c>
      <c r="N263" s="410">
        <v>3</v>
      </c>
      <c r="O263" s="410">
        <v>2439</v>
      </c>
      <c r="P263" s="493">
        <v>3.0148331273176763</v>
      </c>
      <c r="Q263" s="411">
        <v>813</v>
      </c>
    </row>
    <row r="264" spans="1:17" ht="14.4" customHeight="1" x14ac:dyDescent="0.3">
      <c r="A264" s="406" t="s">
        <v>3556</v>
      </c>
      <c r="B264" s="407" t="s">
        <v>3372</v>
      </c>
      <c r="C264" s="407" t="s">
        <v>3373</v>
      </c>
      <c r="D264" s="407" t="s">
        <v>3392</v>
      </c>
      <c r="E264" s="407" t="s">
        <v>3393</v>
      </c>
      <c r="F264" s="410">
        <v>1</v>
      </c>
      <c r="G264" s="410">
        <v>809</v>
      </c>
      <c r="H264" s="410">
        <v>1</v>
      </c>
      <c r="I264" s="410">
        <v>809</v>
      </c>
      <c r="J264" s="410">
        <v>2</v>
      </c>
      <c r="K264" s="410">
        <v>1624</v>
      </c>
      <c r="L264" s="410">
        <v>2.0074165636588379</v>
      </c>
      <c r="M264" s="410">
        <v>812</v>
      </c>
      <c r="N264" s="410">
        <v>3</v>
      </c>
      <c r="O264" s="410">
        <v>2439</v>
      </c>
      <c r="P264" s="493">
        <v>3.0148331273176763</v>
      </c>
      <c r="Q264" s="411">
        <v>813</v>
      </c>
    </row>
    <row r="265" spans="1:17" ht="14.4" customHeight="1" x14ac:dyDescent="0.3">
      <c r="A265" s="406" t="s">
        <v>3556</v>
      </c>
      <c r="B265" s="407" t="s">
        <v>3372</v>
      </c>
      <c r="C265" s="407" t="s">
        <v>3373</v>
      </c>
      <c r="D265" s="407" t="s">
        <v>3394</v>
      </c>
      <c r="E265" s="407" t="s">
        <v>3395</v>
      </c>
      <c r="F265" s="410">
        <v>69</v>
      </c>
      <c r="G265" s="410">
        <v>11454</v>
      </c>
      <c r="H265" s="410">
        <v>1</v>
      </c>
      <c r="I265" s="410">
        <v>166</v>
      </c>
      <c r="J265" s="410">
        <v>59</v>
      </c>
      <c r="K265" s="410">
        <v>9853</v>
      </c>
      <c r="L265" s="410">
        <v>0.86022350270647807</v>
      </c>
      <c r="M265" s="410">
        <v>167</v>
      </c>
      <c r="N265" s="410">
        <v>69</v>
      </c>
      <c r="O265" s="410">
        <v>11592</v>
      </c>
      <c r="P265" s="493">
        <v>1.0120481927710843</v>
      </c>
      <c r="Q265" s="411">
        <v>168</v>
      </c>
    </row>
    <row r="266" spans="1:17" ht="14.4" customHeight="1" x14ac:dyDescent="0.3">
      <c r="A266" s="406" t="s">
        <v>3556</v>
      </c>
      <c r="B266" s="407" t="s">
        <v>3372</v>
      </c>
      <c r="C266" s="407" t="s">
        <v>3373</v>
      </c>
      <c r="D266" s="407" t="s">
        <v>3396</v>
      </c>
      <c r="E266" s="407" t="s">
        <v>3397</v>
      </c>
      <c r="F266" s="410">
        <v>16</v>
      </c>
      <c r="G266" s="410">
        <v>2752</v>
      </c>
      <c r="H266" s="410">
        <v>1</v>
      </c>
      <c r="I266" s="410">
        <v>172</v>
      </c>
      <c r="J266" s="410">
        <v>20</v>
      </c>
      <c r="K266" s="410">
        <v>3460</v>
      </c>
      <c r="L266" s="410">
        <v>1.257267441860465</v>
      </c>
      <c r="M266" s="410">
        <v>173</v>
      </c>
      <c r="N266" s="410">
        <v>20</v>
      </c>
      <c r="O266" s="410">
        <v>3480</v>
      </c>
      <c r="P266" s="493">
        <v>1.2645348837209303</v>
      </c>
      <c r="Q266" s="411">
        <v>174</v>
      </c>
    </row>
    <row r="267" spans="1:17" ht="14.4" customHeight="1" x14ac:dyDescent="0.3">
      <c r="A267" s="406" t="s">
        <v>3556</v>
      </c>
      <c r="B267" s="407" t="s">
        <v>3372</v>
      </c>
      <c r="C267" s="407" t="s">
        <v>3373</v>
      </c>
      <c r="D267" s="407" t="s">
        <v>3398</v>
      </c>
      <c r="E267" s="407" t="s">
        <v>3399</v>
      </c>
      <c r="F267" s="410">
        <v>36</v>
      </c>
      <c r="G267" s="410">
        <v>12564</v>
      </c>
      <c r="H267" s="410">
        <v>1</v>
      </c>
      <c r="I267" s="410">
        <v>349</v>
      </c>
      <c r="J267" s="410">
        <v>43</v>
      </c>
      <c r="K267" s="410">
        <v>15093</v>
      </c>
      <c r="L267" s="410">
        <v>1.2012893982808024</v>
      </c>
      <c r="M267" s="410">
        <v>351</v>
      </c>
      <c r="N267" s="410">
        <v>38</v>
      </c>
      <c r="O267" s="410">
        <v>13376</v>
      </c>
      <c r="P267" s="493">
        <v>1.0646290990130531</v>
      </c>
      <c r="Q267" s="411">
        <v>352</v>
      </c>
    </row>
    <row r="268" spans="1:17" ht="14.4" customHeight="1" x14ac:dyDescent="0.3">
      <c r="A268" s="406" t="s">
        <v>3556</v>
      </c>
      <c r="B268" s="407" t="s">
        <v>3372</v>
      </c>
      <c r="C268" s="407" t="s">
        <v>3373</v>
      </c>
      <c r="D268" s="407" t="s">
        <v>3521</v>
      </c>
      <c r="E268" s="407" t="s">
        <v>3522</v>
      </c>
      <c r="F268" s="410">
        <v>2</v>
      </c>
      <c r="G268" s="410">
        <v>2070</v>
      </c>
      <c r="H268" s="410">
        <v>1</v>
      </c>
      <c r="I268" s="410">
        <v>1035</v>
      </c>
      <c r="J268" s="410"/>
      <c r="K268" s="410"/>
      <c r="L268" s="410"/>
      <c r="M268" s="410"/>
      <c r="N268" s="410"/>
      <c r="O268" s="410"/>
      <c r="P268" s="493"/>
      <c r="Q268" s="411"/>
    </row>
    <row r="269" spans="1:17" ht="14.4" customHeight="1" x14ac:dyDescent="0.3">
      <c r="A269" s="406" t="s">
        <v>3556</v>
      </c>
      <c r="B269" s="407" t="s">
        <v>3372</v>
      </c>
      <c r="C269" s="407" t="s">
        <v>3373</v>
      </c>
      <c r="D269" s="407" t="s">
        <v>3400</v>
      </c>
      <c r="E269" s="407" t="s">
        <v>3401</v>
      </c>
      <c r="F269" s="410">
        <v>1</v>
      </c>
      <c r="G269" s="410">
        <v>188</v>
      </c>
      <c r="H269" s="410">
        <v>1</v>
      </c>
      <c r="I269" s="410">
        <v>188</v>
      </c>
      <c r="J269" s="410">
        <v>5</v>
      </c>
      <c r="K269" s="410">
        <v>945</v>
      </c>
      <c r="L269" s="410">
        <v>5.0265957446808507</v>
      </c>
      <c r="M269" s="410">
        <v>189</v>
      </c>
      <c r="N269" s="410">
        <v>2</v>
      </c>
      <c r="O269" s="410">
        <v>380</v>
      </c>
      <c r="P269" s="493">
        <v>2.021276595744681</v>
      </c>
      <c r="Q269" s="411">
        <v>190</v>
      </c>
    </row>
    <row r="270" spans="1:17" ht="14.4" customHeight="1" x14ac:dyDescent="0.3">
      <c r="A270" s="406" t="s">
        <v>3556</v>
      </c>
      <c r="B270" s="407" t="s">
        <v>3372</v>
      </c>
      <c r="C270" s="407" t="s">
        <v>3373</v>
      </c>
      <c r="D270" s="407" t="s">
        <v>3402</v>
      </c>
      <c r="E270" s="407" t="s">
        <v>3403</v>
      </c>
      <c r="F270" s="410">
        <v>8</v>
      </c>
      <c r="G270" s="410">
        <v>6568</v>
      </c>
      <c r="H270" s="410">
        <v>1</v>
      </c>
      <c r="I270" s="410">
        <v>821</v>
      </c>
      <c r="J270" s="410">
        <v>4</v>
      </c>
      <c r="K270" s="410">
        <v>3288</v>
      </c>
      <c r="L270" s="410">
        <v>0.50060901339829478</v>
      </c>
      <c r="M270" s="410">
        <v>822</v>
      </c>
      <c r="N270" s="410">
        <v>3</v>
      </c>
      <c r="O270" s="410">
        <v>2469</v>
      </c>
      <c r="P270" s="493">
        <v>0.37591352009744217</v>
      </c>
      <c r="Q270" s="411">
        <v>823</v>
      </c>
    </row>
    <row r="271" spans="1:17" ht="14.4" customHeight="1" x14ac:dyDescent="0.3">
      <c r="A271" s="406" t="s">
        <v>3556</v>
      </c>
      <c r="B271" s="407" t="s">
        <v>3372</v>
      </c>
      <c r="C271" s="407" t="s">
        <v>3373</v>
      </c>
      <c r="D271" s="407" t="s">
        <v>3406</v>
      </c>
      <c r="E271" s="407" t="s">
        <v>3407</v>
      </c>
      <c r="F271" s="410">
        <v>10</v>
      </c>
      <c r="G271" s="410">
        <v>5450</v>
      </c>
      <c r="H271" s="410">
        <v>1</v>
      </c>
      <c r="I271" s="410">
        <v>545</v>
      </c>
      <c r="J271" s="410">
        <v>11</v>
      </c>
      <c r="K271" s="410">
        <v>6017</v>
      </c>
      <c r="L271" s="410">
        <v>1.1040366972477065</v>
      </c>
      <c r="M271" s="410">
        <v>547</v>
      </c>
      <c r="N271" s="410">
        <v>12</v>
      </c>
      <c r="O271" s="410">
        <v>6588</v>
      </c>
      <c r="P271" s="493">
        <v>1.2088073394495413</v>
      </c>
      <c r="Q271" s="411">
        <v>549</v>
      </c>
    </row>
    <row r="272" spans="1:17" ht="14.4" customHeight="1" x14ac:dyDescent="0.3">
      <c r="A272" s="406" t="s">
        <v>3556</v>
      </c>
      <c r="B272" s="407" t="s">
        <v>3372</v>
      </c>
      <c r="C272" s="407" t="s">
        <v>3373</v>
      </c>
      <c r="D272" s="407" t="s">
        <v>3408</v>
      </c>
      <c r="E272" s="407" t="s">
        <v>3409</v>
      </c>
      <c r="F272" s="410">
        <v>1</v>
      </c>
      <c r="G272" s="410">
        <v>650</v>
      </c>
      <c r="H272" s="410">
        <v>1</v>
      </c>
      <c r="I272" s="410">
        <v>650</v>
      </c>
      <c r="J272" s="410">
        <v>1</v>
      </c>
      <c r="K272" s="410">
        <v>652</v>
      </c>
      <c r="L272" s="410">
        <v>1.003076923076923</v>
      </c>
      <c r="M272" s="410">
        <v>652</v>
      </c>
      <c r="N272" s="410">
        <v>1</v>
      </c>
      <c r="O272" s="410">
        <v>654</v>
      </c>
      <c r="P272" s="493">
        <v>1.0061538461538462</v>
      </c>
      <c r="Q272" s="411">
        <v>654</v>
      </c>
    </row>
    <row r="273" spans="1:17" ht="14.4" customHeight="1" x14ac:dyDescent="0.3">
      <c r="A273" s="406" t="s">
        <v>3556</v>
      </c>
      <c r="B273" s="407" t="s">
        <v>3372</v>
      </c>
      <c r="C273" s="407" t="s">
        <v>3373</v>
      </c>
      <c r="D273" s="407" t="s">
        <v>3410</v>
      </c>
      <c r="E273" s="407" t="s">
        <v>3411</v>
      </c>
      <c r="F273" s="410">
        <v>1</v>
      </c>
      <c r="G273" s="410">
        <v>650</v>
      </c>
      <c r="H273" s="410">
        <v>1</v>
      </c>
      <c r="I273" s="410">
        <v>650</v>
      </c>
      <c r="J273" s="410">
        <v>1</v>
      </c>
      <c r="K273" s="410">
        <v>652</v>
      </c>
      <c r="L273" s="410">
        <v>1.003076923076923</v>
      </c>
      <c r="M273" s="410">
        <v>652</v>
      </c>
      <c r="N273" s="410">
        <v>1</v>
      </c>
      <c r="O273" s="410">
        <v>654</v>
      </c>
      <c r="P273" s="493">
        <v>1.0061538461538462</v>
      </c>
      <c r="Q273" s="411">
        <v>654</v>
      </c>
    </row>
    <row r="274" spans="1:17" ht="14.4" customHeight="1" x14ac:dyDescent="0.3">
      <c r="A274" s="406" t="s">
        <v>3556</v>
      </c>
      <c r="B274" s="407" t="s">
        <v>3372</v>
      </c>
      <c r="C274" s="407" t="s">
        <v>3373</v>
      </c>
      <c r="D274" s="407" t="s">
        <v>3412</v>
      </c>
      <c r="E274" s="407" t="s">
        <v>3413</v>
      </c>
      <c r="F274" s="410">
        <v>9</v>
      </c>
      <c r="G274" s="410">
        <v>6066</v>
      </c>
      <c r="H274" s="410">
        <v>1</v>
      </c>
      <c r="I274" s="410">
        <v>674</v>
      </c>
      <c r="J274" s="410">
        <v>8</v>
      </c>
      <c r="K274" s="410">
        <v>5408</v>
      </c>
      <c r="L274" s="410">
        <v>0.89152654137817344</v>
      </c>
      <c r="M274" s="410">
        <v>676</v>
      </c>
      <c r="N274" s="410">
        <v>4</v>
      </c>
      <c r="O274" s="410">
        <v>2712</v>
      </c>
      <c r="P274" s="493">
        <v>0.44708209693372897</v>
      </c>
      <c r="Q274" s="411">
        <v>678</v>
      </c>
    </row>
    <row r="275" spans="1:17" ht="14.4" customHeight="1" x14ac:dyDescent="0.3">
      <c r="A275" s="406" t="s">
        <v>3556</v>
      </c>
      <c r="B275" s="407" t="s">
        <v>3372</v>
      </c>
      <c r="C275" s="407" t="s">
        <v>3373</v>
      </c>
      <c r="D275" s="407" t="s">
        <v>3414</v>
      </c>
      <c r="E275" s="407" t="s">
        <v>3415</v>
      </c>
      <c r="F275" s="410">
        <v>3</v>
      </c>
      <c r="G275" s="410">
        <v>1527</v>
      </c>
      <c r="H275" s="410">
        <v>1</v>
      </c>
      <c r="I275" s="410">
        <v>509</v>
      </c>
      <c r="J275" s="410">
        <v>4</v>
      </c>
      <c r="K275" s="410">
        <v>2044</v>
      </c>
      <c r="L275" s="410">
        <v>1.3385723641126392</v>
      </c>
      <c r="M275" s="410">
        <v>511</v>
      </c>
      <c r="N275" s="410">
        <v>10</v>
      </c>
      <c r="O275" s="410">
        <v>5130</v>
      </c>
      <c r="P275" s="493">
        <v>3.3595284872298623</v>
      </c>
      <c r="Q275" s="411">
        <v>513</v>
      </c>
    </row>
    <row r="276" spans="1:17" ht="14.4" customHeight="1" x14ac:dyDescent="0.3">
      <c r="A276" s="406" t="s">
        <v>3556</v>
      </c>
      <c r="B276" s="407" t="s">
        <v>3372</v>
      </c>
      <c r="C276" s="407" t="s">
        <v>3373</v>
      </c>
      <c r="D276" s="407" t="s">
        <v>3416</v>
      </c>
      <c r="E276" s="407" t="s">
        <v>3417</v>
      </c>
      <c r="F276" s="410">
        <v>3</v>
      </c>
      <c r="G276" s="410">
        <v>1257</v>
      </c>
      <c r="H276" s="410">
        <v>1</v>
      </c>
      <c r="I276" s="410">
        <v>419</v>
      </c>
      <c r="J276" s="410">
        <v>4</v>
      </c>
      <c r="K276" s="410">
        <v>1684</v>
      </c>
      <c r="L276" s="410">
        <v>1.33969769291965</v>
      </c>
      <c r="M276" s="410">
        <v>421</v>
      </c>
      <c r="N276" s="410">
        <v>10</v>
      </c>
      <c r="O276" s="410">
        <v>4230</v>
      </c>
      <c r="P276" s="493">
        <v>3.3651551312649164</v>
      </c>
      <c r="Q276" s="411">
        <v>423</v>
      </c>
    </row>
    <row r="277" spans="1:17" ht="14.4" customHeight="1" x14ac:dyDescent="0.3">
      <c r="A277" s="406" t="s">
        <v>3556</v>
      </c>
      <c r="B277" s="407" t="s">
        <v>3372</v>
      </c>
      <c r="C277" s="407" t="s">
        <v>3373</v>
      </c>
      <c r="D277" s="407" t="s">
        <v>3418</v>
      </c>
      <c r="E277" s="407" t="s">
        <v>3419</v>
      </c>
      <c r="F277" s="410">
        <v>24</v>
      </c>
      <c r="G277" s="410">
        <v>8256</v>
      </c>
      <c r="H277" s="410">
        <v>1</v>
      </c>
      <c r="I277" s="410">
        <v>344</v>
      </c>
      <c r="J277" s="410">
        <v>16</v>
      </c>
      <c r="K277" s="410">
        <v>5552</v>
      </c>
      <c r="L277" s="410">
        <v>0.67248062015503873</v>
      </c>
      <c r="M277" s="410">
        <v>347</v>
      </c>
      <c r="N277" s="410">
        <v>21</v>
      </c>
      <c r="O277" s="410">
        <v>7329</v>
      </c>
      <c r="P277" s="493">
        <v>0.88771802325581395</v>
      </c>
      <c r="Q277" s="411">
        <v>349</v>
      </c>
    </row>
    <row r="278" spans="1:17" ht="14.4" customHeight="1" x14ac:dyDescent="0.3">
      <c r="A278" s="406" t="s">
        <v>3556</v>
      </c>
      <c r="B278" s="407" t="s">
        <v>3372</v>
      </c>
      <c r="C278" s="407" t="s">
        <v>3373</v>
      </c>
      <c r="D278" s="407" t="s">
        <v>3420</v>
      </c>
      <c r="E278" s="407" t="s">
        <v>3421</v>
      </c>
      <c r="F278" s="410">
        <v>1</v>
      </c>
      <c r="G278" s="410">
        <v>217</v>
      </c>
      <c r="H278" s="410">
        <v>1</v>
      </c>
      <c r="I278" s="410">
        <v>217</v>
      </c>
      <c r="J278" s="410">
        <v>3</v>
      </c>
      <c r="K278" s="410">
        <v>657</v>
      </c>
      <c r="L278" s="410">
        <v>3.0276497695852536</v>
      </c>
      <c r="M278" s="410">
        <v>219</v>
      </c>
      <c r="N278" s="410">
        <v>20</v>
      </c>
      <c r="O278" s="410">
        <v>4420</v>
      </c>
      <c r="P278" s="493">
        <v>20.368663594470046</v>
      </c>
      <c r="Q278" s="411">
        <v>221</v>
      </c>
    </row>
    <row r="279" spans="1:17" ht="14.4" customHeight="1" x14ac:dyDescent="0.3">
      <c r="A279" s="406" t="s">
        <v>3556</v>
      </c>
      <c r="B279" s="407" t="s">
        <v>3372</v>
      </c>
      <c r="C279" s="407" t="s">
        <v>3373</v>
      </c>
      <c r="D279" s="407" t="s">
        <v>3422</v>
      </c>
      <c r="E279" s="407" t="s">
        <v>3423</v>
      </c>
      <c r="F279" s="410">
        <v>24</v>
      </c>
      <c r="G279" s="410">
        <v>11928</v>
      </c>
      <c r="H279" s="410">
        <v>1</v>
      </c>
      <c r="I279" s="410">
        <v>497</v>
      </c>
      <c r="J279" s="410">
        <v>4</v>
      </c>
      <c r="K279" s="410">
        <v>2012</v>
      </c>
      <c r="L279" s="410">
        <v>0.16867873910127432</v>
      </c>
      <c r="M279" s="410">
        <v>503</v>
      </c>
      <c r="N279" s="410">
        <v>4</v>
      </c>
      <c r="O279" s="410">
        <v>2032</v>
      </c>
      <c r="P279" s="493">
        <v>0.17035546613011401</v>
      </c>
      <c r="Q279" s="411">
        <v>508</v>
      </c>
    </row>
    <row r="280" spans="1:17" ht="14.4" customHeight="1" x14ac:dyDescent="0.3">
      <c r="A280" s="406" t="s">
        <v>3556</v>
      </c>
      <c r="B280" s="407" t="s">
        <v>3372</v>
      </c>
      <c r="C280" s="407" t="s">
        <v>3373</v>
      </c>
      <c r="D280" s="407" t="s">
        <v>3426</v>
      </c>
      <c r="E280" s="407" t="s">
        <v>3427</v>
      </c>
      <c r="F280" s="410">
        <v>32</v>
      </c>
      <c r="G280" s="410">
        <v>7584</v>
      </c>
      <c r="H280" s="410">
        <v>1</v>
      </c>
      <c r="I280" s="410">
        <v>237</v>
      </c>
      <c r="J280" s="410">
        <v>39</v>
      </c>
      <c r="K280" s="410">
        <v>9282</v>
      </c>
      <c r="L280" s="410">
        <v>1.2238924050632911</v>
      </c>
      <c r="M280" s="410">
        <v>238</v>
      </c>
      <c r="N280" s="410">
        <v>36</v>
      </c>
      <c r="O280" s="410">
        <v>8604</v>
      </c>
      <c r="P280" s="493">
        <v>1.134493670886076</v>
      </c>
      <c r="Q280" s="411">
        <v>239</v>
      </c>
    </row>
    <row r="281" spans="1:17" ht="14.4" customHeight="1" x14ac:dyDescent="0.3">
      <c r="A281" s="406" t="s">
        <v>3556</v>
      </c>
      <c r="B281" s="407" t="s">
        <v>3372</v>
      </c>
      <c r="C281" s="407" t="s">
        <v>3373</v>
      </c>
      <c r="D281" s="407" t="s">
        <v>3428</v>
      </c>
      <c r="E281" s="407" t="s">
        <v>3429</v>
      </c>
      <c r="F281" s="410">
        <v>1</v>
      </c>
      <c r="G281" s="410">
        <v>110</v>
      </c>
      <c r="H281" s="410">
        <v>1</v>
      </c>
      <c r="I281" s="410">
        <v>110</v>
      </c>
      <c r="J281" s="410">
        <v>4</v>
      </c>
      <c r="K281" s="410">
        <v>444</v>
      </c>
      <c r="L281" s="410">
        <v>4.0363636363636362</v>
      </c>
      <c r="M281" s="410">
        <v>111</v>
      </c>
      <c r="N281" s="410">
        <v>2</v>
      </c>
      <c r="O281" s="410">
        <v>222</v>
      </c>
      <c r="P281" s="493">
        <v>2.0181818181818181</v>
      </c>
      <c r="Q281" s="411">
        <v>111</v>
      </c>
    </row>
    <row r="282" spans="1:17" ht="14.4" customHeight="1" x14ac:dyDescent="0.3">
      <c r="A282" s="406" t="s">
        <v>3556</v>
      </c>
      <c r="B282" s="407" t="s">
        <v>3372</v>
      </c>
      <c r="C282" s="407" t="s">
        <v>3373</v>
      </c>
      <c r="D282" s="407" t="s">
        <v>3432</v>
      </c>
      <c r="E282" s="407" t="s">
        <v>3433</v>
      </c>
      <c r="F282" s="410">
        <v>1</v>
      </c>
      <c r="G282" s="410">
        <v>310</v>
      </c>
      <c r="H282" s="410">
        <v>1</v>
      </c>
      <c r="I282" s="410">
        <v>310</v>
      </c>
      <c r="J282" s="410">
        <v>2</v>
      </c>
      <c r="K282" s="410">
        <v>622</v>
      </c>
      <c r="L282" s="410">
        <v>2.0064516129032257</v>
      </c>
      <c r="M282" s="410">
        <v>311</v>
      </c>
      <c r="N282" s="410">
        <v>2</v>
      </c>
      <c r="O282" s="410">
        <v>624</v>
      </c>
      <c r="P282" s="493">
        <v>2.0129032258064514</v>
      </c>
      <c r="Q282" s="411">
        <v>312</v>
      </c>
    </row>
    <row r="283" spans="1:17" ht="14.4" customHeight="1" x14ac:dyDescent="0.3">
      <c r="A283" s="406" t="s">
        <v>3556</v>
      </c>
      <c r="B283" s="407" t="s">
        <v>3372</v>
      </c>
      <c r="C283" s="407" t="s">
        <v>3373</v>
      </c>
      <c r="D283" s="407" t="s">
        <v>3434</v>
      </c>
      <c r="E283" s="407" t="s">
        <v>3435</v>
      </c>
      <c r="F283" s="410">
        <v>1</v>
      </c>
      <c r="G283" s="410">
        <v>23</v>
      </c>
      <c r="H283" s="410">
        <v>1</v>
      </c>
      <c r="I283" s="410">
        <v>23</v>
      </c>
      <c r="J283" s="410">
        <v>3</v>
      </c>
      <c r="K283" s="410">
        <v>69</v>
      </c>
      <c r="L283" s="410">
        <v>3</v>
      </c>
      <c r="M283" s="410">
        <v>23</v>
      </c>
      <c r="N283" s="410">
        <v>38</v>
      </c>
      <c r="O283" s="410">
        <v>874</v>
      </c>
      <c r="P283" s="493">
        <v>38</v>
      </c>
      <c r="Q283" s="411">
        <v>23</v>
      </c>
    </row>
    <row r="284" spans="1:17" ht="14.4" customHeight="1" x14ac:dyDescent="0.3">
      <c r="A284" s="406" t="s">
        <v>3556</v>
      </c>
      <c r="B284" s="407" t="s">
        <v>3372</v>
      </c>
      <c r="C284" s="407" t="s">
        <v>3373</v>
      </c>
      <c r="D284" s="407" t="s">
        <v>3436</v>
      </c>
      <c r="E284" s="407" t="s">
        <v>3437</v>
      </c>
      <c r="F284" s="410">
        <v>11</v>
      </c>
      <c r="G284" s="410">
        <v>176</v>
      </c>
      <c r="H284" s="410">
        <v>1</v>
      </c>
      <c r="I284" s="410">
        <v>16</v>
      </c>
      <c r="J284" s="410">
        <v>2</v>
      </c>
      <c r="K284" s="410">
        <v>32</v>
      </c>
      <c r="L284" s="410">
        <v>0.18181818181818182</v>
      </c>
      <c r="M284" s="410">
        <v>16</v>
      </c>
      <c r="N284" s="410">
        <v>5</v>
      </c>
      <c r="O284" s="410">
        <v>85</v>
      </c>
      <c r="P284" s="493">
        <v>0.48295454545454547</v>
      </c>
      <c r="Q284" s="411">
        <v>17</v>
      </c>
    </row>
    <row r="285" spans="1:17" ht="14.4" customHeight="1" x14ac:dyDescent="0.3">
      <c r="A285" s="406" t="s">
        <v>3556</v>
      </c>
      <c r="B285" s="407" t="s">
        <v>3372</v>
      </c>
      <c r="C285" s="407" t="s">
        <v>3373</v>
      </c>
      <c r="D285" s="407" t="s">
        <v>3440</v>
      </c>
      <c r="E285" s="407" t="s">
        <v>3441</v>
      </c>
      <c r="F285" s="410">
        <v>84</v>
      </c>
      <c r="G285" s="410">
        <v>29232</v>
      </c>
      <c r="H285" s="410">
        <v>1</v>
      </c>
      <c r="I285" s="410">
        <v>348</v>
      </c>
      <c r="J285" s="410">
        <v>23</v>
      </c>
      <c r="K285" s="410">
        <v>8027</v>
      </c>
      <c r="L285" s="410">
        <v>0.27459633278598794</v>
      </c>
      <c r="M285" s="410">
        <v>349</v>
      </c>
      <c r="N285" s="410">
        <v>28</v>
      </c>
      <c r="O285" s="410">
        <v>9800</v>
      </c>
      <c r="P285" s="493">
        <v>0.33524904214559387</v>
      </c>
      <c r="Q285" s="411">
        <v>350</v>
      </c>
    </row>
    <row r="286" spans="1:17" ht="14.4" customHeight="1" x14ac:dyDescent="0.3">
      <c r="A286" s="406" t="s">
        <v>3556</v>
      </c>
      <c r="B286" s="407" t="s">
        <v>3372</v>
      </c>
      <c r="C286" s="407" t="s">
        <v>3373</v>
      </c>
      <c r="D286" s="407" t="s">
        <v>3442</v>
      </c>
      <c r="E286" s="407" t="s">
        <v>3443</v>
      </c>
      <c r="F286" s="410">
        <v>1</v>
      </c>
      <c r="G286" s="410">
        <v>1245</v>
      </c>
      <c r="H286" s="410">
        <v>1</v>
      </c>
      <c r="I286" s="410">
        <v>1245</v>
      </c>
      <c r="J286" s="410">
        <v>4</v>
      </c>
      <c r="K286" s="410">
        <v>5072</v>
      </c>
      <c r="L286" s="410">
        <v>4.0738955823293175</v>
      </c>
      <c r="M286" s="410">
        <v>1268</v>
      </c>
      <c r="N286" s="410">
        <v>19</v>
      </c>
      <c r="O286" s="410">
        <v>24377</v>
      </c>
      <c r="P286" s="493">
        <v>19.579919678714859</v>
      </c>
      <c r="Q286" s="411">
        <v>1283</v>
      </c>
    </row>
    <row r="287" spans="1:17" ht="14.4" customHeight="1" x14ac:dyDescent="0.3">
      <c r="A287" s="406" t="s">
        <v>3556</v>
      </c>
      <c r="B287" s="407" t="s">
        <v>3372</v>
      </c>
      <c r="C287" s="407" t="s">
        <v>3373</v>
      </c>
      <c r="D287" s="407" t="s">
        <v>3448</v>
      </c>
      <c r="E287" s="407" t="s">
        <v>3449</v>
      </c>
      <c r="F287" s="410">
        <v>34</v>
      </c>
      <c r="G287" s="410">
        <v>9962</v>
      </c>
      <c r="H287" s="410">
        <v>1</v>
      </c>
      <c r="I287" s="410">
        <v>293</v>
      </c>
      <c r="J287" s="410">
        <v>40</v>
      </c>
      <c r="K287" s="410">
        <v>11760</v>
      </c>
      <c r="L287" s="410">
        <v>1.1804858462156194</v>
      </c>
      <c r="M287" s="410">
        <v>294</v>
      </c>
      <c r="N287" s="410">
        <v>36</v>
      </c>
      <c r="O287" s="410">
        <v>10620</v>
      </c>
      <c r="P287" s="493">
        <v>1.06605099377635</v>
      </c>
      <c r="Q287" s="411">
        <v>295</v>
      </c>
    </row>
    <row r="288" spans="1:17" ht="14.4" customHeight="1" x14ac:dyDescent="0.3">
      <c r="A288" s="406" t="s">
        <v>3556</v>
      </c>
      <c r="B288" s="407" t="s">
        <v>3372</v>
      </c>
      <c r="C288" s="407" t="s">
        <v>3373</v>
      </c>
      <c r="D288" s="407" t="s">
        <v>3450</v>
      </c>
      <c r="E288" s="407" t="s">
        <v>3451</v>
      </c>
      <c r="F288" s="410">
        <v>27</v>
      </c>
      <c r="G288" s="410">
        <v>5508</v>
      </c>
      <c r="H288" s="410">
        <v>1</v>
      </c>
      <c r="I288" s="410">
        <v>204</v>
      </c>
      <c r="J288" s="410">
        <v>14</v>
      </c>
      <c r="K288" s="410">
        <v>2898</v>
      </c>
      <c r="L288" s="410">
        <v>0.52614379084967322</v>
      </c>
      <c r="M288" s="410">
        <v>207</v>
      </c>
      <c r="N288" s="410">
        <v>23</v>
      </c>
      <c r="O288" s="410">
        <v>4807</v>
      </c>
      <c r="P288" s="493">
        <v>0.87273057371096585</v>
      </c>
      <c r="Q288" s="411">
        <v>209</v>
      </c>
    </row>
    <row r="289" spans="1:17" ht="14.4" customHeight="1" x14ac:dyDescent="0.3">
      <c r="A289" s="406" t="s">
        <v>3556</v>
      </c>
      <c r="B289" s="407" t="s">
        <v>3372</v>
      </c>
      <c r="C289" s="407" t="s">
        <v>3373</v>
      </c>
      <c r="D289" s="407" t="s">
        <v>3452</v>
      </c>
      <c r="E289" s="407" t="s">
        <v>3453</v>
      </c>
      <c r="F289" s="410">
        <v>12</v>
      </c>
      <c r="G289" s="410">
        <v>456</v>
      </c>
      <c r="H289" s="410">
        <v>1</v>
      </c>
      <c r="I289" s="410">
        <v>38</v>
      </c>
      <c r="J289" s="410">
        <v>13</v>
      </c>
      <c r="K289" s="410">
        <v>507</v>
      </c>
      <c r="L289" s="410">
        <v>1.111842105263158</v>
      </c>
      <c r="M289" s="410">
        <v>39</v>
      </c>
      <c r="N289" s="410">
        <v>22</v>
      </c>
      <c r="O289" s="410">
        <v>880</v>
      </c>
      <c r="P289" s="493">
        <v>1.9298245614035088</v>
      </c>
      <c r="Q289" s="411">
        <v>40</v>
      </c>
    </row>
    <row r="290" spans="1:17" ht="14.4" customHeight="1" x14ac:dyDescent="0.3">
      <c r="A290" s="406" t="s">
        <v>3556</v>
      </c>
      <c r="B290" s="407" t="s">
        <v>3372</v>
      </c>
      <c r="C290" s="407" t="s">
        <v>3373</v>
      </c>
      <c r="D290" s="407" t="s">
        <v>3454</v>
      </c>
      <c r="E290" s="407" t="s">
        <v>3455</v>
      </c>
      <c r="F290" s="410">
        <v>2</v>
      </c>
      <c r="G290" s="410">
        <v>9986</v>
      </c>
      <c r="H290" s="410">
        <v>1</v>
      </c>
      <c r="I290" s="410">
        <v>4993</v>
      </c>
      <c r="J290" s="410"/>
      <c r="K290" s="410"/>
      <c r="L290" s="410"/>
      <c r="M290" s="410"/>
      <c r="N290" s="410">
        <v>2</v>
      </c>
      <c r="O290" s="410">
        <v>10044</v>
      </c>
      <c r="P290" s="493">
        <v>1.0058081313839375</v>
      </c>
      <c r="Q290" s="411">
        <v>5022</v>
      </c>
    </row>
    <row r="291" spans="1:17" ht="14.4" customHeight="1" x14ac:dyDescent="0.3">
      <c r="A291" s="406" t="s">
        <v>3556</v>
      </c>
      <c r="B291" s="407" t="s">
        <v>3372</v>
      </c>
      <c r="C291" s="407" t="s">
        <v>3373</v>
      </c>
      <c r="D291" s="407" t="s">
        <v>3456</v>
      </c>
      <c r="E291" s="407" t="s">
        <v>3457</v>
      </c>
      <c r="F291" s="410">
        <v>50</v>
      </c>
      <c r="G291" s="410">
        <v>8450</v>
      </c>
      <c r="H291" s="410">
        <v>1</v>
      </c>
      <c r="I291" s="410">
        <v>169</v>
      </c>
      <c r="J291" s="410">
        <v>40</v>
      </c>
      <c r="K291" s="410">
        <v>6800</v>
      </c>
      <c r="L291" s="410">
        <v>0.80473372781065089</v>
      </c>
      <c r="M291" s="410">
        <v>170</v>
      </c>
      <c r="N291" s="410">
        <v>52</v>
      </c>
      <c r="O291" s="410">
        <v>8892</v>
      </c>
      <c r="P291" s="493">
        <v>1.0523076923076924</v>
      </c>
      <c r="Q291" s="411">
        <v>171</v>
      </c>
    </row>
    <row r="292" spans="1:17" ht="14.4" customHeight="1" x14ac:dyDescent="0.3">
      <c r="A292" s="406" t="s">
        <v>3556</v>
      </c>
      <c r="B292" s="407" t="s">
        <v>3372</v>
      </c>
      <c r="C292" s="407" t="s">
        <v>3373</v>
      </c>
      <c r="D292" s="407" t="s">
        <v>3458</v>
      </c>
      <c r="E292" s="407" t="s">
        <v>3459</v>
      </c>
      <c r="F292" s="410">
        <v>17</v>
      </c>
      <c r="G292" s="410">
        <v>5508</v>
      </c>
      <c r="H292" s="410">
        <v>1</v>
      </c>
      <c r="I292" s="410">
        <v>324</v>
      </c>
      <c r="J292" s="410">
        <v>11</v>
      </c>
      <c r="K292" s="410">
        <v>3586</v>
      </c>
      <c r="L292" s="410">
        <v>0.65105301379811187</v>
      </c>
      <c r="M292" s="410">
        <v>326</v>
      </c>
      <c r="N292" s="410">
        <v>16</v>
      </c>
      <c r="O292" s="410">
        <v>5232</v>
      </c>
      <c r="P292" s="493">
        <v>0.94989106753812635</v>
      </c>
      <c r="Q292" s="411">
        <v>327</v>
      </c>
    </row>
    <row r="293" spans="1:17" ht="14.4" customHeight="1" x14ac:dyDescent="0.3">
      <c r="A293" s="406" t="s">
        <v>3556</v>
      </c>
      <c r="B293" s="407" t="s">
        <v>3372</v>
      </c>
      <c r="C293" s="407" t="s">
        <v>3373</v>
      </c>
      <c r="D293" s="407" t="s">
        <v>3460</v>
      </c>
      <c r="E293" s="407" t="s">
        <v>3461</v>
      </c>
      <c r="F293" s="410">
        <v>1</v>
      </c>
      <c r="G293" s="410">
        <v>686</v>
      </c>
      <c r="H293" s="410">
        <v>1</v>
      </c>
      <c r="I293" s="410">
        <v>686</v>
      </c>
      <c r="J293" s="410">
        <v>1</v>
      </c>
      <c r="K293" s="410">
        <v>688</v>
      </c>
      <c r="L293" s="410">
        <v>1.0029154518950438</v>
      </c>
      <c r="M293" s="410">
        <v>688</v>
      </c>
      <c r="N293" s="410">
        <v>1</v>
      </c>
      <c r="O293" s="410">
        <v>690</v>
      </c>
      <c r="P293" s="493">
        <v>1.0058309037900874</v>
      </c>
      <c r="Q293" s="411">
        <v>690</v>
      </c>
    </row>
    <row r="294" spans="1:17" ht="14.4" customHeight="1" x14ac:dyDescent="0.3">
      <c r="A294" s="406" t="s">
        <v>3556</v>
      </c>
      <c r="B294" s="407" t="s">
        <v>3372</v>
      </c>
      <c r="C294" s="407" t="s">
        <v>3373</v>
      </c>
      <c r="D294" s="407" t="s">
        <v>3462</v>
      </c>
      <c r="E294" s="407" t="s">
        <v>3463</v>
      </c>
      <c r="F294" s="410">
        <v>27</v>
      </c>
      <c r="G294" s="410">
        <v>9369</v>
      </c>
      <c r="H294" s="410">
        <v>1</v>
      </c>
      <c r="I294" s="410">
        <v>347</v>
      </c>
      <c r="J294" s="410">
        <v>29</v>
      </c>
      <c r="K294" s="410">
        <v>10092</v>
      </c>
      <c r="L294" s="410">
        <v>1.0771693884085816</v>
      </c>
      <c r="M294" s="410">
        <v>348</v>
      </c>
      <c r="N294" s="410">
        <v>25</v>
      </c>
      <c r="O294" s="410">
        <v>8750</v>
      </c>
      <c r="P294" s="493">
        <v>0.93393104920482439</v>
      </c>
      <c r="Q294" s="411">
        <v>350</v>
      </c>
    </row>
    <row r="295" spans="1:17" ht="14.4" customHeight="1" x14ac:dyDescent="0.3">
      <c r="A295" s="406" t="s">
        <v>3556</v>
      </c>
      <c r="B295" s="407" t="s">
        <v>3372</v>
      </c>
      <c r="C295" s="407" t="s">
        <v>3373</v>
      </c>
      <c r="D295" s="407" t="s">
        <v>3464</v>
      </c>
      <c r="E295" s="407" t="s">
        <v>3465</v>
      </c>
      <c r="F295" s="410">
        <v>40</v>
      </c>
      <c r="G295" s="410">
        <v>6880</v>
      </c>
      <c r="H295" s="410">
        <v>1</v>
      </c>
      <c r="I295" s="410">
        <v>172</v>
      </c>
      <c r="J295" s="410">
        <v>28</v>
      </c>
      <c r="K295" s="410">
        <v>4844</v>
      </c>
      <c r="L295" s="410">
        <v>0.70406976744186045</v>
      </c>
      <c r="M295" s="410">
        <v>173</v>
      </c>
      <c r="N295" s="410">
        <v>43</v>
      </c>
      <c r="O295" s="410">
        <v>7482</v>
      </c>
      <c r="P295" s="493">
        <v>1.0874999999999999</v>
      </c>
      <c r="Q295" s="411">
        <v>174</v>
      </c>
    </row>
    <row r="296" spans="1:17" ht="14.4" customHeight="1" x14ac:dyDescent="0.3">
      <c r="A296" s="406" t="s">
        <v>3556</v>
      </c>
      <c r="B296" s="407" t="s">
        <v>3372</v>
      </c>
      <c r="C296" s="407" t="s">
        <v>3373</v>
      </c>
      <c r="D296" s="407" t="s">
        <v>3466</v>
      </c>
      <c r="E296" s="407" t="s">
        <v>3467</v>
      </c>
      <c r="F296" s="410">
        <v>20</v>
      </c>
      <c r="G296" s="410">
        <v>7980</v>
      </c>
      <c r="H296" s="410">
        <v>1</v>
      </c>
      <c r="I296" s="410">
        <v>399</v>
      </c>
      <c r="J296" s="410">
        <v>4</v>
      </c>
      <c r="K296" s="410">
        <v>1600</v>
      </c>
      <c r="L296" s="410">
        <v>0.20050125313283207</v>
      </c>
      <c r="M296" s="410">
        <v>400</v>
      </c>
      <c r="N296" s="410">
        <v>28</v>
      </c>
      <c r="O296" s="410">
        <v>11228</v>
      </c>
      <c r="P296" s="493">
        <v>1.4070175438596491</v>
      </c>
      <c r="Q296" s="411">
        <v>401</v>
      </c>
    </row>
    <row r="297" spans="1:17" ht="14.4" customHeight="1" x14ac:dyDescent="0.3">
      <c r="A297" s="406" t="s">
        <v>3556</v>
      </c>
      <c r="B297" s="407" t="s">
        <v>3372</v>
      </c>
      <c r="C297" s="407" t="s">
        <v>3373</v>
      </c>
      <c r="D297" s="407" t="s">
        <v>3468</v>
      </c>
      <c r="E297" s="407" t="s">
        <v>3469</v>
      </c>
      <c r="F297" s="410">
        <v>1</v>
      </c>
      <c r="G297" s="410">
        <v>650</v>
      </c>
      <c r="H297" s="410">
        <v>1</v>
      </c>
      <c r="I297" s="410">
        <v>650</v>
      </c>
      <c r="J297" s="410">
        <v>1</v>
      </c>
      <c r="K297" s="410">
        <v>652</v>
      </c>
      <c r="L297" s="410">
        <v>1.003076923076923</v>
      </c>
      <c r="M297" s="410">
        <v>652</v>
      </c>
      <c r="N297" s="410">
        <v>1</v>
      </c>
      <c r="O297" s="410">
        <v>654</v>
      </c>
      <c r="P297" s="493">
        <v>1.0061538461538462</v>
      </c>
      <c r="Q297" s="411">
        <v>654</v>
      </c>
    </row>
    <row r="298" spans="1:17" ht="14.4" customHeight="1" x14ac:dyDescent="0.3">
      <c r="A298" s="406" t="s">
        <v>3556</v>
      </c>
      <c r="B298" s="407" t="s">
        <v>3372</v>
      </c>
      <c r="C298" s="407" t="s">
        <v>3373</v>
      </c>
      <c r="D298" s="407" t="s">
        <v>3470</v>
      </c>
      <c r="E298" s="407" t="s">
        <v>3471</v>
      </c>
      <c r="F298" s="410">
        <v>1</v>
      </c>
      <c r="G298" s="410">
        <v>650</v>
      </c>
      <c r="H298" s="410">
        <v>1</v>
      </c>
      <c r="I298" s="410">
        <v>650</v>
      </c>
      <c r="J298" s="410">
        <v>1</v>
      </c>
      <c r="K298" s="410">
        <v>652</v>
      </c>
      <c r="L298" s="410">
        <v>1.003076923076923</v>
      </c>
      <c r="M298" s="410">
        <v>652</v>
      </c>
      <c r="N298" s="410">
        <v>1</v>
      </c>
      <c r="O298" s="410">
        <v>654</v>
      </c>
      <c r="P298" s="493">
        <v>1.0061538461538462</v>
      </c>
      <c r="Q298" s="411">
        <v>654</v>
      </c>
    </row>
    <row r="299" spans="1:17" ht="14.4" customHeight="1" x14ac:dyDescent="0.3">
      <c r="A299" s="406" t="s">
        <v>3556</v>
      </c>
      <c r="B299" s="407" t="s">
        <v>3372</v>
      </c>
      <c r="C299" s="407" t="s">
        <v>3373</v>
      </c>
      <c r="D299" s="407" t="s">
        <v>3472</v>
      </c>
      <c r="E299" s="407" t="s">
        <v>3473</v>
      </c>
      <c r="F299" s="410">
        <v>5</v>
      </c>
      <c r="G299" s="410">
        <v>2120</v>
      </c>
      <c r="H299" s="410">
        <v>1</v>
      </c>
      <c r="I299" s="410">
        <v>424</v>
      </c>
      <c r="J299" s="410">
        <v>125</v>
      </c>
      <c r="K299" s="410">
        <v>54000</v>
      </c>
      <c r="L299" s="410">
        <v>25.471698113207548</v>
      </c>
      <c r="M299" s="410">
        <v>432</v>
      </c>
      <c r="N299" s="410">
        <v>132</v>
      </c>
      <c r="O299" s="410">
        <v>57420</v>
      </c>
      <c r="P299" s="493">
        <v>27.084905660377359</v>
      </c>
      <c r="Q299" s="411">
        <v>435</v>
      </c>
    </row>
    <row r="300" spans="1:17" ht="14.4" customHeight="1" x14ac:dyDescent="0.3">
      <c r="A300" s="406" t="s">
        <v>3556</v>
      </c>
      <c r="B300" s="407" t="s">
        <v>3372</v>
      </c>
      <c r="C300" s="407" t="s">
        <v>3373</v>
      </c>
      <c r="D300" s="407" t="s">
        <v>3476</v>
      </c>
      <c r="E300" s="407" t="s">
        <v>3477</v>
      </c>
      <c r="F300" s="410">
        <v>9</v>
      </c>
      <c r="G300" s="410">
        <v>6066</v>
      </c>
      <c r="H300" s="410">
        <v>1</v>
      </c>
      <c r="I300" s="410">
        <v>674</v>
      </c>
      <c r="J300" s="410">
        <v>8</v>
      </c>
      <c r="K300" s="410">
        <v>5408</v>
      </c>
      <c r="L300" s="410">
        <v>0.89152654137817344</v>
      </c>
      <c r="M300" s="410">
        <v>676</v>
      </c>
      <c r="N300" s="410">
        <v>4</v>
      </c>
      <c r="O300" s="410">
        <v>2712</v>
      </c>
      <c r="P300" s="493">
        <v>0.44708209693372897</v>
      </c>
      <c r="Q300" s="411">
        <v>678</v>
      </c>
    </row>
    <row r="301" spans="1:17" ht="14.4" customHeight="1" x14ac:dyDescent="0.3">
      <c r="A301" s="406" t="s">
        <v>3556</v>
      </c>
      <c r="B301" s="407" t="s">
        <v>3372</v>
      </c>
      <c r="C301" s="407" t="s">
        <v>3373</v>
      </c>
      <c r="D301" s="407" t="s">
        <v>3478</v>
      </c>
      <c r="E301" s="407" t="s">
        <v>3479</v>
      </c>
      <c r="F301" s="410">
        <v>9</v>
      </c>
      <c r="G301" s="410">
        <v>4257</v>
      </c>
      <c r="H301" s="410">
        <v>1</v>
      </c>
      <c r="I301" s="410">
        <v>473</v>
      </c>
      <c r="J301" s="410">
        <v>7</v>
      </c>
      <c r="K301" s="410">
        <v>3325</v>
      </c>
      <c r="L301" s="410">
        <v>0.7810664787408973</v>
      </c>
      <c r="M301" s="410">
        <v>475</v>
      </c>
      <c r="N301" s="410">
        <v>6</v>
      </c>
      <c r="O301" s="410">
        <v>2862</v>
      </c>
      <c r="P301" s="493">
        <v>0.67230443974630016</v>
      </c>
      <c r="Q301" s="411">
        <v>477</v>
      </c>
    </row>
    <row r="302" spans="1:17" ht="14.4" customHeight="1" x14ac:dyDescent="0.3">
      <c r="A302" s="406" t="s">
        <v>3556</v>
      </c>
      <c r="B302" s="407" t="s">
        <v>3372</v>
      </c>
      <c r="C302" s="407" t="s">
        <v>3373</v>
      </c>
      <c r="D302" s="407" t="s">
        <v>3480</v>
      </c>
      <c r="E302" s="407" t="s">
        <v>3481</v>
      </c>
      <c r="F302" s="410">
        <v>3</v>
      </c>
      <c r="G302" s="410">
        <v>861</v>
      </c>
      <c r="H302" s="410">
        <v>1</v>
      </c>
      <c r="I302" s="410">
        <v>287</v>
      </c>
      <c r="J302" s="410">
        <v>4</v>
      </c>
      <c r="K302" s="410">
        <v>1156</v>
      </c>
      <c r="L302" s="410">
        <v>1.3426248548199768</v>
      </c>
      <c r="M302" s="410">
        <v>289</v>
      </c>
      <c r="N302" s="410">
        <v>10</v>
      </c>
      <c r="O302" s="410">
        <v>2910</v>
      </c>
      <c r="P302" s="493">
        <v>3.3797909407665507</v>
      </c>
      <c r="Q302" s="411">
        <v>291</v>
      </c>
    </row>
    <row r="303" spans="1:17" ht="14.4" customHeight="1" x14ac:dyDescent="0.3">
      <c r="A303" s="406" t="s">
        <v>3556</v>
      </c>
      <c r="B303" s="407" t="s">
        <v>3372</v>
      </c>
      <c r="C303" s="407" t="s">
        <v>3373</v>
      </c>
      <c r="D303" s="407" t="s">
        <v>3482</v>
      </c>
      <c r="E303" s="407" t="s">
        <v>3483</v>
      </c>
      <c r="F303" s="410">
        <v>1</v>
      </c>
      <c r="G303" s="410">
        <v>809</v>
      </c>
      <c r="H303" s="410">
        <v>1</v>
      </c>
      <c r="I303" s="410">
        <v>809</v>
      </c>
      <c r="J303" s="410">
        <v>2</v>
      </c>
      <c r="K303" s="410">
        <v>1624</v>
      </c>
      <c r="L303" s="410">
        <v>2.0074165636588379</v>
      </c>
      <c r="M303" s="410">
        <v>812</v>
      </c>
      <c r="N303" s="410">
        <v>3</v>
      </c>
      <c r="O303" s="410">
        <v>2439</v>
      </c>
      <c r="P303" s="493">
        <v>3.0148331273176763</v>
      </c>
      <c r="Q303" s="411">
        <v>813</v>
      </c>
    </row>
    <row r="304" spans="1:17" ht="14.4" customHeight="1" x14ac:dyDescent="0.3">
      <c r="A304" s="406" t="s">
        <v>3556</v>
      </c>
      <c r="B304" s="407" t="s">
        <v>3372</v>
      </c>
      <c r="C304" s="407" t="s">
        <v>3373</v>
      </c>
      <c r="D304" s="407" t="s">
        <v>3484</v>
      </c>
      <c r="E304" s="407" t="s">
        <v>3485</v>
      </c>
      <c r="F304" s="410">
        <v>5</v>
      </c>
      <c r="G304" s="410">
        <v>5010</v>
      </c>
      <c r="H304" s="410">
        <v>1</v>
      </c>
      <c r="I304" s="410">
        <v>1002</v>
      </c>
      <c r="J304" s="410">
        <v>125</v>
      </c>
      <c r="K304" s="410">
        <v>126000</v>
      </c>
      <c r="L304" s="410">
        <v>25.149700598802394</v>
      </c>
      <c r="M304" s="410">
        <v>1008</v>
      </c>
      <c r="N304" s="410">
        <v>132</v>
      </c>
      <c r="O304" s="410">
        <v>133452</v>
      </c>
      <c r="P304" s="493">
        <v>26.637125748502996</v>
      </c>
      <c r="Q304" s="411">
        <v>1011</v>
      </c>
    </row>
    <row r="305" spans="1:17" ht="14.4" customHeight="1" x14ac:dyDescent="0.3">
      <c r="A305" s="406" t="s">
        <v>3556</v>
      </c>
      <c r="B305" s="407" t="s">
        <v>3372</v>
      </c>
      <c r="C305" s="407" t="s">
        <v>3373</v>
      </c>
      <c r="D305" s="407" t="s">
        <v>3486</v>
      </c>
      <c r="E305" s="407" t="s">
        <v>3487</v>
      </c>
      <c r="F305" s="410">
        <v>15</v>
      </c>
      <c r="G305" s="410">
        <v>2490</v>
      </c>
      <c r="H305" s="410">
        <v>1</v>
      </c>
      <c r="I305" s="410">
        <v>166</v>
      </c>
      <c r="J305" s="410">
        <v>20</v>
      </c>
      <c r="K305" s="410">
        <v>3340</v>
      </c>
      <c r="L305" s="410">
        <v>1.3413654618473896</v>
      </c>
      <c r="M305" s="410">
        <v>167</v>
      </c>
      <c r="N305" s="410">
        <v>20</v>
      </c>
      <c r="O305" s="410">
        <v>3360</v>
      </c>
      <c r="P305" s="493">
        <v>1.3493975903614457</v>
      </c>
      <c r="Q305" s="411">
        <v>168</v>
      </c>
    </row>
    <row r="306" spans="1:17" ht="14.4" customHeight="1" x14ac:dyDescent="0.3">
      <c r="A306" s="406" t="s">
        <v>3556</v>
      </c>
      <c r="B306" s="407" t="s">
        <v>3372</v>
      </c>
      <c r="C306" s="407" t="s">
        <v>3373</v>
      </c>
      <c r="D306" s="407" t="s">
        <v>3488</v>
      </c>
      <c r="E306" s="407" t="s">
        <v>3489</v>
      </c>
      <c r="F306" s="410">
        <v>1</v>
      </c>
      <c r="G306" s="410">
        <v>852</v>
      </c>
      <c r="H306" s="410">
        <v>1</v>
      </c>
      <c r="I306" s="410">
        <v>852</v>
      </c>
      <c r="J306" s="410">
        <v>1</v>
      </c>
      <c r="K306" s="410">
        <v>853</v>
      </c>
      <c r="L306" s="410">
        <v>1.0011737089201878</v>
      </c>
      <c r="M306" s="410">
        <v>853</v>
      </c>
      <c r="N306" s="410"/>
      <c r="O306" s="410"/>
      <c r="P306" s="493"/>
      <c r="Q306" s="411"/>
    </row>
    <row r="307" spans="1:17" ht="14.4" customHeight="1" x14ac:dyDescent="0.3">
      <c r="A307" s="406" t="s">
        <v>3556</v>
      </c>
      <c r="B307" s="407" t="s">
        <v>3372</v>
      </c>
      <c r="C307" s="407" t="s">
        <v>3373</v>
      </c>
      <c r="D307" s="407" t="s">
        <v>3490</v>
      </c>
      <c r="E307" s="407" t="s">
        <v>3491</v>
      </c>
      <c r="F307" s="410">
        <v>5</v>
      </c>
      <c r="G307" s="410">
        <v>2860</v>
      </c>
      <c r="H307" s="410">
        <v>1</v>
      </c>
      <c r="I307" s="410">
        <v>572</v>
      </c>
      <c r="J307" s="410">
        <v>1</v>
      </c>
      <c r="K307" s="410">
        <v>573</v>
      </c>
      <c r="L307" s="410">
        <v>0.20034965034965035</v>
      </c>
      <c r="M307" s="410">
        <v>573</v>
      </c>
      <c r="N307" s="410">
        <v>7</v>
      </c>
      <c r="O307" s="410">
        <v>4018</v>
      </c>
      <c r="P307" s="493">
        <v>1.4048951048951048</v>
      </c>
      <c r="Q307" s="411">
        <v>574</v>
      </c>
    </row>
    <row r="308" spans="1:17" ht="14.4" customHeight="1" x14ac:dyDescent="0.3">
      <c r="A308" s="406" t="s">
        <v>3556</v>
      </c>
      <c r="B308" s="407" t="s">
        <v>3372</v>
      </c>
      <c r="C308" s="407" t="s">
        <v>3373</v>
      </c>
      <c r="D308" s="407" t="s">
        <v>3494</v>
      </c>
      <c r="E308" s="407" t="s">
        <v>3495</v>
      </c>
      <c r="F308" s="410">
        <v>1</v>
      </c>
      <c r="G308" s="410">
        <v>185</v>
      </c>
      <c r="H308" s="410">
        <v>1</v>
      </c>
      <c r="I308" s="410">
        <v>185</v>
      </c>
      <c r="J308" s="410">
        <v>5</v>
      </c>
      <c r="K308" s="410">
        <v>930</v>
      </c>
      <c r="L308" s="410">
        <v>5.0270270270270272</v>
      </c>
      <c r="M308" s="410">
        <v>186</v>
      </c>
      <c r="N308" s="410">
        <v>2</v>
      </c>
      <c r="O308" s="410">
        <v>374</v>
      </c>
      <c r="P308" s="493">
        <v>2.0216216216216214</v>
      </c>
      <c r="Q308" s="411">
        <v>187</v>
      </c>
    </row>
    <row r="309" spans="1:17" ht="14.4" customHeight="1" x14ac:dyDescent="0.3">
      <c r="A309" s="406" t="s">
        <v>3556</v>
      </c>
      <c r="B309" s="407" t="s">
        <v>3372</v>
      </c>
      <c r="C309" s="407" t="s">
        <v>3373</v>
      </c>
      <c r="D309" s="407" t="s">
        <v>3496</v>
      </c>
      <c r="E309" s="407" t="s">
        <v>3497</v>
      </c>
      <c r="F309" s="410">
        <v>30</v>
      </c>
      <c r="G309" s="410">
        <v>17220</v>
      </c>
      <c r="H309" s="410">
        <v>1</v>
      </c>
      <c r="I309" s="410">
        <v>574</v>
      </c>
      <c r="J309" s="410">
        <v>20</v>
      </c>
      <c r="K309" s="410">
        <v>11500</v>
      </c>
      <c r="L309" s="410">
        <v>0.66782810685249705</v>
      </c>
      <c r="M309" s="410">
        <v>575</v>
      </c>
      <c r="N309" s="410">
        <v>29</v>
      </c>
      <c r="O309" s="410">
        <v>16704</v>
      </c>
      <c r="P309" s="493">
        <v>0.97003484320557487</v>
      </c>
      <c r="Q309" s="411">
        <v>576</v>
      </c>
    </row>
    <row r="310" spans="1:17" ht="14.4" customHeight="1" x14ac:dyDescent="0.3">
      <c r="A310" s="406" t="s">
        <v>3556</v>
      </c>
      <c r="B310" s="407" t="s">
        <v>3372</v>
      </c>
      <c r="C310" s="407" t="s">
        <v>3373</v>
      </c>
      <c r="D310" s="407" t="s">
        <v>3500</v>
      </c>
      <c r="E310" s="407" t="s">
        <v>3501</v>
      </c>
      <c r="F310" s="410">
        <v>1</v>
      </c>
      <c r="G310" s="410">
        <v>1395</v>
      </c>
      <c r="H310" s="410">
        <v>1</v>
      </c>
      <c r="I310" s="410">
        <v>1395</v>
      </c>
      <c r="J310" s="410">
        <v>1</v>
      </c>
      <c r="K310" s="410">
        <v>1397</v>
      </c>
      <c r="L310" s="410">
        <v>1.0014336917562725</v>
      </c>
      <c r="M310" s="410">
        <v>1397</v>
      </c>
      <c r="N310" s="410">
        <v>1</v>
      </c>
      <c r="O310" s="410">
        <v>1399</v>
      </c>
      <c r="P310" s="493">
        <v>1.0028673835125448</v>
      </c>
      <c r="Q310" s="411">
        <v>1399</v>
      </c>
    </row>
    <row r="311" spans="1:17" ht="14.4" customHeight="1" x14ac:dyDescent="0.3">
      <c r="A311" s="406" t="s">
        <v>3556</v>
      </c>
      <c r="B311" s="407" t="s">
        <v>3372</v>
      </c>
      <c r="C311" s="407" t="s">
        <v>3373</v>
      </c>
      <c r="D311" s="407" t="s">
        <v>3502</v>
      </c>
      <c r="E311" s="407" t="s">
        <v>3503</v>
      </c>
      <c r="F311" s="410">
        <v>5</v>
      </c>
      <c r="G311" s="410">
        <v>5080</v>
      </c>
      <c r="H311" s="410">
        <v>1</v>
      </c>
      <c r="I311" s="410">
        <v>1016</v>
      </c>
      <c r="J311" s="410">
        <v>3</v>
      </c>
      <c r="K311" s="410">
        <v>3054</v>
      </c>
      <c r="L311" s="410">
        <v>0.60118110236220468</v>
      </c>
      <c r="M311" s="410">
        <v>1018</v>
      </c>
      <c r="N311" s="410">
        <v>10</v>
      </c>
      <c r="O311" s="410">
        <v>10220</v>
      </c>
      <c r="P311" s="493">
        <v>2.0118110236220472</v>
      </c>
      <c r="Q311" s="411">
        <v>1022</v>
      </c>
    </row>
    <row r="312" spans="1:17" ht="14.4" customHeight="1" x14ac:dyDescent="0.3">
      <c r="A312" s="406" t="s">
        <v>3556</v>
      </c>
      <c r="B312" s="407" t="s">
        <v>3372</v>
      </c>
      <c r="C312" s="407" t="s">
        <v>3373</v>
      </c>
      <c r="D312" s="407" t="s">
        <v>3504</v>
      </c>
      <c r="E312" s="407" t="s">
        <v>3505</v>
      </c>
      <c r="F312" s="410">
        <v>15</v>
      </c>
      <c r="G312" s="410">
        <v>2820</v>
      </c>
      <c r="H312" s="410">
        <v>1</v>
      </c>
      <c r="I312" s="410">
        <v>188</v>
      </c>
      <c r="J312" s="410">
        <v>4</v>
      </c>
      <c r="K312" s="410">
        <v>756</v>
      </c>
      <c r="L312" s="410">
        <v>0.26808510638297872</v>
      </c>
      <c r="M312" s="410">
        <v>189</v>
      </c>
      <c r="N312" s="410">
        <v>7</v>
      </c>
      <c r="O312" s="410">
        <v>1330</v>
      </c>
      <c r="P312" s="493">
        <v>0.47163120567375888</v>
      </c>
      <c r="Q312" s="411">
        <v>190</v>
      </c>
    </row>
    <row r="313" spans="1:17" ht="14.4" customHeight="1" x14ac:dyDescent="0.3">
      <c r="A313" s="406" t="s">
        <v>3556</v>
      </c>
      <c r="B313" s="407" t="s">
        <v>3372</v>
      </c>
      <c r="C313" s="407" t="s">
        <v>3373</v>
      </c>
      <c r="D313" s="407" t="s">
        <v>3506</v>
      </c>
      <c r="E313" s="407" t="s">
        <v>3507</v>
      </c>
      <c r="F313" s="410">
        <v>1</v>
      </c>
      <c r="G313" s="410">
        <v>809</v>
      </c>
      <c r="H313" s="410">
        <v>1</v>
      </c>
      <c r="I313" s="410">
        <v>809</v>
      </c>
      <c r="J313" s="410">
        <v>2</v>
      </c>
      <c r="K313" s="410">
        <v>1624</v>
      </c>
      <c r="L313" s="410">
        <v>2.0074165636588379</v>
      </c>
      <c r="M313" s="410">
        <v>812</v>
      </c>
      <c r="N313" s="410">
        <v>3</v>
      </c>
      <c r="O313" s="410">
        <v>2439</v>
      </c>
      <c r="P313" s="493">
        <v>3.0148331273176763</v>
      </c>
      <c r="Q313" s="411">
        <v>813</v>
      </c>
    </row>
    <row r="314" spans="1:17" ht="14.4" customHeight="1" x14ac:dyDescent="0.3">
      <c r="A314" s="406" t="s">
        <v>3556</v>
      </c>
      <c r="B314" s="407" t="s">
        <v>3372</v>
      </c>
      <c r="C314" s="407" t="s">
        <v>3373</v>
      </c>
      <c r="D314" s="407" t="s">
        <v>3510</v>
      </c>
      <c r="E314" s="407" t="s">
        <v>3511</v>
      </c>
      <c r="F314" s="410">
        <v>4</v>
      </c>
      <c r="G314" s="410">
        <v>1024</v>
      </c>
      <c r="H314" s="410">
        <v>1</v>
      </c>
      <c r="I314" s="410">
        <v>256</v>
      </c>
      <c r="J314" s="410">
        <v>2</v>
      </c>
      <c r="K314" s="410">
        <v>516</v>
      </c>
      <c r="L314" s="410">
        <v>0.50390625</v>
      </c>
      <c r="M314" s="410">
        <v>258</v>
      </c>
      <c r="N314" s="410">
        <v>1</v>
      </c>
      <c r="O314" s="410">
        <v>260</v>
      </c>
      <c r="P314" s="493">
        <v>0.25390625</v>
      </c>
      <c r="Q314" s="411">
        <v>260</v>
      </c>
    </row>
    <row r="315" spans="1:17" ht="14.4" customHeight="1" x14ac:dyDescent="0.3">
      <c r="A315" s="406" t="s">
        <v>3557</v>
      </c>
      <c r="B315" s="407" t="s">
        <v>3372</v>
      </c>
      <c r="C315" s="407" t="s">
        <v>3373</v>
      </c>
      <c r="D315" s="407" t="s">
        <v>3374</v>
      </c>
      <c r="E315" s="407" t="s">
        <v>3375</v>
      </c>
      <c r="F315" s="410">
        <v>1</v>
      </c>
      <c r="G315" s="410">
        <v>1180</v>
      </c>
      <c r="H315" s="410">
        <v>1</v>
      </c>
      <c r="I315" s="410">
        <v>1180</v>
      </c>
      <c r="J315" s="410">
        <v>1</v>
      </c>
      <c r="K315" s="410">
        <v>1184</v>
      </c>
      <c r="L315" s="410">
        <v>1.0033898305084745</v>
      </c>
      <c r="M315" s="410">
        <v>1184</v>
      </c>
      <c r="N315" s="410">
        <v>1</v>
      </c>
      <c r="O315" s="410">
        <v>1187</v>
      </c>
      <c r="P315" s="493">
        <v>1.0059322033898306</v>
      </c>
      <c r="Q315" s="411">
        <v>1187</v>
      </c>
    </row>
    <row r="316" spans="1:17" ht="14.4" customHeight="1" x14ac:dyDescent="0.3">
      <c r="A316" s="406" t="s">
        <v>3557</v>
      </c>
      <c r="B316" s="407" t="s">
        <v>3372</v>
      </c>
      <c r="C316" s="407" t="s">
        <v>3373</v>
      </c>
      <c r="D316" s="407" t="s">
        <v>3378</v>
      </c>
      <c r="E316" s="407" t="s">
        <v>3379</v>
      </c>
      <c r="F316" s="410"/>
      <c r="G316" s="410"/>
      <c r="H316" s="410"/>
      <c r="I316" s="410"/>
      <c r="J316" s="410"/>
      <c r="K316" s="410"/>
      <c r="L316" s="410"/>
      <c r="M316" s="410"/>
      <c r="N316" s="410">
        <v>1</v>
      </c>
      <c r="O316" s="410">
        <v>657</v>
      </c>
      <c r="P316" s="493"/>
      <c r="Q316" s="411">
        <v>657</v>
      </c>
    </row>
    <row r="317" spans="1:17" ht="14.4" customHeight="1" x14ac:dyDescent="0.3">
      <c r="A317" s="406" t="s">
        <v>3557</v>
      </c>
      <c r="B317" s="407" t="s">
        <v>3372</v>
      </c>
      <c r="C317" s="407" t="s">
        <v>3373</v>
      </c>
      <c r="D317" s="407" t="s">
        <v>3386</v>
      </c>
      <c r="E317" s="407" t="s">
        <v>3387</v>
      </c>
      <c r="F317" s="410"/>
      <c r="G317" s="410"/>
      <c r="H317" s="410"/>
      <c r="I317" s="410"/>
      <c r="J317" s="410"/>
      <c r="K317" s="410"/>
      <c r="L317" s="410"/>
      <c r="M317" s="410"/>
      <c r="N317" s="410">
        <v>2</v>
      </c>
      <c r="O317" s="410">
        <v>1684</v>
      </c>
      <c r="P317" s="493"/>
      <c r="Q317" s="411">
        <v>842</v>
      </c>
    </row>
    <row r="318" spans="1:17" ht="14.4" customHeight="1" x14ac:dyDescent="0.3">
      <c r="A318" s="406" t="s">
        <v>3557</v>
      </c>
      <c r="B318" s="407" t="s">
        <v>3372</v>
      </c>
      <c r="C318" s="407" t="s">
        <v>3373</v>
      </c>
      <c r="D318" s="407" t="s">
        <v>3394</v>
      </c>
      <c r="E318" s="407" t="s">
        <v>3395</v>
      </c>
      <c r="F318" s="410"/>
      <c r="G318" s="410"/>
      <c r="H318" s="410"/>
      <c r="I318" s="410"/>
      <c r="J318" s="410"/>
      <c r="K318" s="410"/>
      <c r="L318" s="410"/>
      <c r="M318" s="410"/>
      <c r="N318" s="410">
        <v>1</v>
      </c>
      <c r="O318" s="410">
        <v>168</v>
      </c>
      <c r="P318" s="493"/>
      <c r="Q318" s="411">
        <v>168</v>
      </c>
    </row>
    <row r="319" spans="1:17" ht="14.4" customHeight="1" x14ac:dyDescent="0.3">
      <c r="A319" s="406" t="s">
        <v>3557</v>
      </c>
      <c r="B319" s="407" t="s">
        <v>3372</v>
      </c>
      <c r="C319" s="407" t="s">
        <v>3373</v>
      </c>
      <c r="D319" s="407" t="s">
        <v>3398</v>
      </c>
      <c r="E319" s="407" t="s">
        <v>3399</v>
      </c>
      <c r="F319" s="410"/>
      <c r="G319" s="410"/>
      <c r="H319" s="410"/>
      <c r="I319" s="410"/>
      <c r="J319" s="410">
        <v>1</v>
      </c>
      <c r="K319" s="410">
        <v>351</v>
      </c>
      <c r="L319" s="410"/>
      <c r="M319" s="410">
        <v>351</v>
      </c>
      <c r="N319" s="410">
        <v>1</v>
      </c>
      <c r="O319" s="410">
        <v>352</v>
      </c>
      <c r="P319" s="493"/>
      <c r="Q319" s="411">
        <v>352</v>
      </c>
    </row>
    <row r="320" spans="1:17" ht="14.4" customHeight="1" x14ac:dyDescent="0.3">
      <c r="A320" s="406" t="s">
        <v>3557</v>
      </c>
      <c r="B320" s="407" t="s">
        <v>3372</v>
      </c>
      <c r="C320" s="407" t="s">
        <v>3373</v>
      </c>
      <c r="D320" s="407" t="s">
        <v>3406</v>
      </c>
      <c r="E320" s="407" t="s">
        <v>3407</v>
      </c>
      <c r="F320" s="410"/>
      <c r="G320" s="410"/>
      <c r="H320" s="410"/>
      <c r="I320" s="410"/>
      <c r="J320" s="410"/>
      <c r="K320" s="410"/>
      <c r="L320" s="410"/>
      <c r="M320" s="410"/>
      <c r="N320" s="410">
        <v>1</v>
      </c>
      <c r="O320" s="410">
        <v>549</v>
      </c>
      <c r="P320" s="493"/>
      <c r="Q320" s="411">
        <v>549</v>
      </c>
    </row>
    <row r="321" spans="1:17" ht="14.4" customHeight="1" x14ac:dyDescent="0.3">
      <c r="A321" s="406" t="s">
        <v>3557</v>
      </c>
      <c r="B321" s="407" t="s">
        <v>3372</v>
      </c>
      <c r="C321" s="407" t="s">
        <v>3373</v>
      </c>
      <c r="D321" s="407" t="s">
        <v>3414</v>
      </c>
      <c r="E321" s="407" t="s">
        <v>3415</v>
      </c>
      <c r="F321" s="410"/>
      <c r="G321" s="410"/>
      <c r="H321" s="410"/>
      <c r="I321" s="410"/>
      <c r="J321" s="410"/>
      <c r="K321" s="410"/>
      <c r="L321" s="410"/>
      <c r="M321" s="410"/>
      <c r="N321" s="410">
        <v>3</v>
      </c>
      <c r="O321" s="410">
        <v>1539</v>
      </c>
      <c r="P321" s="493"/>
      <c r="Q321" s="411">
        <v>513</v>
      </c>
    </row>
    <row r="322" spans="1:17" ht="14.4" customHeight="1" x14ac:dyDescent="0.3">
      <c r="A322" s="406" t="s">
        <v>3557</v>
      </c>
      <c r="B322" s="407" t="s">
        <v>3372</v>
      </c>
      <c r="C322" s="407" t="s">
        <v>3373</v>
      </c>
      <c r="D322" s="407" t="s">
        <v>3416</v>
      </c>
      <c r="E322" s="407" t="s">
        <v>3417</v>
      </c>
      <c r="F322" s="410"/>
      <c r="G322" s="410"/>
      <c r="H322" s="410"/>
      <c r="I322" s="410"/>
      <c r="J322" s="410"/>
      <c r="K322" s="410"/>
      <c r="L322" s="410"/>
      <c r="M322" s="410"/>
      <c r="N322" s="410">
        <v>3</v>
      </c>
      <c r="O322" s="410">
        <v>1269</v>
      </c>
      <c r="P322" s="493"/>
      <c r="Q322" s="411">
        <v>423</v>
      </c>
    </row>
    <row r="323" spans="1:17" ht="14.4" customHeight="1" x14ac:dyDescent="0.3">
      <c r="A323" s="406" t="s">
        <v>3557</v>
      </c>
      <c r="B323" s="407" t="s">
        <v>3372</v>
      </c>
      <c r="C323" s="407" t="s">
        <v>3373</v>
      </c>
      <c r="D323" s="407" t="s">
        <v>3418</v>
      </c>
      <c r="E323" s="407" t="s">
        <v>3419</v>
      </c>
      <c r="F323" s="410">
        <v>1</v>
      </c>
      <c r="G323" s="410">
        <v>344</v>
      </c>
      <c r="H323" s="410">
        <v>1</v>
      </c>
      <c r="I323" s="410">
        <v>344</v>
      </c>
      <c r="J323" s="410"/>
      <c r="K323" s="410"/>
      <c r="L323" s="410"/>
      <c r="M323" s="410"/>
      <c r="N323" s="410">
        <v>1</v>
      </c>
      <c r="O323" s="410">
        <v>349</v>
      </c>
      <c r="P323" s="493">
        <v>1.0145348837209303</v>
      </c>
      <c r="Q323" s="411">
        <v>349</v>
      </c>
    </row>
    <row r="324" spans="1:17" ht="14.4" customHeight="1" x14ac:dyDescent="0.3">
      <c r="A324" s="406" t="s">
        <v>3557</v>
      </c>
      <c r="B324" s="407" t="s">
        <v>3372</v>
      </c>
      <c r="C324" s="407" t="s">
        <v>3373</v>
      </c>
      <c r="D324" s="407" t="s">
        <v>3420</v>
      </c>
      <c r="E324" s="407" t="s">
        <v>3421</v>
      </c>
      <c r="F324" s="410"/>
      <c r="G324" s="410"/>
      <c r="H324" s="410"/>
      <c r="I324" s="410"/>
      <c r="J324" s="410"/>
      <c r="K324" s="410"/>
      <c r="L324" s="410"/>
      <c r="M324" s="410"/>
      <c r="N324" s="410">
        <v>1</v>
      </c>
      <c r="O324" s="410">
        <v>221</v>
      </c>
      <c r="P324" s="493"/>
      <c r="Q324" s="411">
        <v>221</v>
      </c>
    </row>
    <row r="325" spans="1:17" ht="14.4" customHeight="1" x14ac:dyDescent="0.3">
      <c r="A325" s="406" t="s">
        <v>3557</v>
      </c>
      <c r="B325" s="407" t="s">
        <v>3372</v>
      </c>
      <c r="C325" s="407" t="s">
        <v>3373</v>
      </c>
      <c r="D325" s="407" t="s">
        <v>3428</v>
      </c>
      <c r="E325" s="407" t="s">
        <v>3429</v>
      </c>
      <c r="F325" s="410"/>
      <c r="G325" s="410"/>
      <c r="H325" s="410"/>
      <c r="I325" s="410"/>
      <c r="J325" s="410">
        <v>1</v>
      </c>
      <c r="K325" s="410">
        <v>111</v>
      </c>
      <c r="L325" s="410"/>
      <c r="M325" s="410">
        <v>111</v>
      </c>
      <c r="N325" s="410">
        <v>1</v>
      </c>
      <c r="O325" s="410">
        <v>111</v>
      </c>
      <c r="P325" s="493"/>
      <c r="Q325" s="411">
        <v>111</v>
      </c>
    </row>
    <row r="326" spans="1:17" ht="14.4" customHeight="1" x14ac:dyDescent="0.3">
      <c r="A326" s="406" t="s">
        <v>3557</v>
      </c>
      <c r="B326" s="407" t="s">
        <v>3372</v>
      </c>
      <c r="C326" s="407" t="s">
        <v>3373</v>
      </c>
      <c r="D326" s="407" t="s">
        <v>3450</v>
      </c>
      <c r="E326" s="407" t="s">
        <v>3451</v>
      </c>
      <c r="F326" s="410">
        <v>1</v>
      </c>
      <c r="G326" s="410">
        <v>204</v>
      </c>
      <c r="H326" s="410">
        <v>1</v>
      </c>
      <c r="I326" s="410">
        <v>204</v>
      </c>
      <c r="J326" s="410"/>
      <c r="K326" s="410"/>
      <c r="L326" s="410"/>
      <c r="M326" s="410"/>
      <c r="N326" s="410">
        <v>1</v>
      </c>
      <c r="O326" s="410">
        <v>209</v>
      </c>
      <c r="P326" s="493">
        <v>1.0245098039215685</v>
      </c>
      <c r="Q326" s="411">
        <v>209</v>
      </c>
    </row>
    <row r="327" spans="1:17" ht="14.4" customHeight="1" x14ac:dyDescent="0.3">
      <c r="A327" s="406" t="s">
        <v>3557</v>
      </c>
      <c r="B327" s="407" t="s">
        <v>3372</v>
      </c>
      <c r="C327" s="407" t="s">
        <v>3373</v>
      </c>
      <c r="D327" s="407" t="s">
        <v>3452</v>
      </c>
      <c r="E327" s="407" t="s">
        <v>3453</v>
      </c>
      <c r="F327" s="410"/>
      <c r="G327" s="410"/>
      <c r="H327" s="410"/>
      <c r="I327" s="410"/>
      <c r="J327" s="410"/>
      <c r="K327" s="410"/>
      <c r="L327" s="410"/>
      <c r="M327" s="410"/>
      <c r="N327" s="410">
        <v>1</v>
      </c>
      <c r="O327" s="410">
        <v>40</v>
      </c>
      <c r="P327" s="493"/>
      <c r="Q327" s="411">
        <v>40</v>
      </c>
    </row>
    <row r="328" spans="1:17" ht="14.4" customHeight="1" x14ac:dyDescent="0.3">
      <c r="A328" s="406" t="s">
        <v>3557</v>
      </c>
      <c r="B328" s="407" t="s">
        <v>3372</v>
      </c>
      <c r="C328" s="407" t="s">
        <v>3373</v>
      </c>
      <c r="D328" s="407" t="s">
        <v>3456</v>
      </c>
      <c r="E328" s="407" t="s">
        <v>3457</v>
      </c>
      <c r="F328" s="410"/>
      <c r="G328" s="410"/>
      <c r="H328" s="410"/>
      <c r="I328" s="410"/>
      <c r="J328" s="410"/>
      <c r="K328" s="410"/>
      <c r="L328" s="410"/>
      <c r="M328" s="410"/>
      <c r="N328" s="410">
        <v>1</v>
      </c>
      <c r="O328" s="410">
        <v>171</v>
      </c>
      <c r="P328" s="493"/>
      <c r="Q328" s="411">
        <v>171</v>
      </c>
    </row>
    <row r="329" spans="1:17" ht="14.4" customHeight="1" x14ac:dyDescent="0.3">
      <c r="A329" s="406" t="s">
        <v>3557</v>
      </c>
      <c r="B329" s="407" t="s">
        <v>3372</v>
      </c>
      <c r="C329" s="407" t="s">
        <v>3373</v>
      </c>
      <c r="D329" s="407" t="s">
        <v>3464</v>
      </c>
      <c r="E329" s="407" t="s">
        <v>3465</v>
      </c>
      <c r="F329" s="410"/>
      <c r="G329" s="410"/>
      <c r="H329" s="410"/>
      <c r="I329" s="410"/>
      <c r="J329" s="410"/>
      <c r="K329" s="410"/>
      <c r="L329" s="410"/>
      <c r="M329" s="410"/>
      <c r="N329" s="410">
        <v>1</v>
      </c>
      <c r="O329" s="410">
        <v>174</v>
      </c>
      <c r="P329" s="493"/>
      <c r="Q329" s="411">
        <v>174</v>
      </c>
    </row>
    <row r="330" spans="1:17" ht="14.4" customHeight="1" x14ac:dyDescent="0.3">
      <c r="A330" s="406" t="s">
        <v>3557</v>
      </c>
      <c r="B330" s="407" t="s">
        <v>3372</v>
      </c>
      <c r="C330" s="407" t="s">
        <v>3373</v>
      </c>
      <c r="D330" s="407" t="s">
        <v>3478</v>
      </c>
      <c r="E330" s="407" t="s">
        <v>3479</v>
      </c>
      <c r="F330" s="410"/>
      <c r="G330" s="410"/>
      <c r="H330" s="410"/>
      <c r="I330" s="410"/>
      <c r="J330" s="410"/>
      <c r="K330" s="410"/>
      <c r="L330" s="410"/>
      <c r="M330" s="410"/>
      <c r="N330" s="410">
        <v>1</v>
      </c>
      <c r="O330" s="410">
        <v>477</v>
      </c>
      <c r="P330" s="493"/>
      <c r="Q330" s="411">
        <v>477</v>
      </c>
    </row>
    <row r="331" spans="1:17" ht="14.4" customHeight="1" x14ac:dyDescent="0.3">
      <c r="A331" s="406" t="s">
        <v>3557</v>
      </c>
      <c r="B331" s="407" t="s">
        <v>3372</v>
      </c>
      <c r="C331" s="407" t="s">
        <v>3373</v>
      </c>
      <c r="D331" s="407" t="s">
        <v>3480</v>
      </c>
      <c r="E331" s="407" t="s">
        <v>3481</v>
      </c>
      <c r="F331" s="410"/>
      <c r="G331" s="410"/>
      <c r="H331" s="410"/>
      <c r="I331" s="410"/>
      <c r="J331" s="410"/>
      <c r="K331" s="410"/>
      <c r="L331" s="410"/>
      <c r="M331" s="410"/>
      <c r="N331" s="410">
        <v>3</v>
      </c>
      <c r="O331" s="410">
        <v>873</v>
      </c>
      <c r="P331" s="493"/>
      <c r="Q331" s="411">
        <v>291</v>
      </c>
    </row>
    <row r="332" spans="1:17" ht="14.4" customHeight="1" x14ac:dyDescent="0.3">
      <c r="A332" s="406" t="s">
        <v>3558</v>
      </c>
      <c r="B332" s="407" t="s">
        <v>3372</v>
      </c>
      <c r="C332" s="407" t="s">
        <v>3373</v>
      </c>
      <c r="D332" s="407" t="s">
        <v>3374</v>
      </c>
      <c r="E332" s="407" t="s">
        <v>3375</v>
      </c>
      <c r="F332" s="410"/>
      <c r="G332" s="410"/>
      <c r="H332" s="410"/>
      <c r="I332" s="410"/>
      <c r="J332" s="410"/>
      <c r="K332" s="410"/>
      <c r="L332" s="410"/>
      <c r="M332" s="410"/>
      <c r="N332" s="410">
        <v>1</v>
      </c>
      <c r="O332" s="410">
        <v>1187</v>
      </c>
      <c r="P332" s="493"/>
      <c r="Q332" s="411">
        <v>1187</v>
      </c>
    </row>
    <row r="333" spans="1:17" ht="14.4" customHeight="1" x14ac:dyDescent="0.3">
      <c r="A333" s="406" t="s">
        <v>3558</v>
      </c>
      <c r="B333" s="407" t="s">
        <v>3372</v>
      </c>
      <c r="C333" s="407" t="s">
        <v>3373</v>
      </c>
      <c r="D333" s="407" t="s">
        <v>3386</v>
      </c>
      <c r="E333" s="407" t="s">
        <v>3387</v>
      </c>
      <c r="F333" s="410"/>
      <c r="G333" s="410"/>
      <c r="H333" s="410"/>
      <c r="I333" s="410"/>
      <c r="J333" s="410"/>
      <c r="K333" s="410"/>
      <c r="L333" s="410"/>
      <c r="M333" s="410"/>
      <c r="N333" s="410">
        <v>1</v>
      </c>
      <c r="O333" s="410">
        <v>842</v>
      </c>
      <c r="P333" s="493"/>
      <c r="Q333" s="411">
        <v>842</v>
      </c>
    </row>
    <row r="334" spans="1:17" ht="14.4" customHeight="1" x14ac:dyDescent="0.3">
      <c r="A334" s="406" t="s">
        <v>3558</v>
      </c>
      <c r="B334" s="407" t="s">
        <v>3372</v>
      </c>
      <c r="C334" s="407" t="s">
        <v>3373</v>
      </c>
      <c r="D334" s="407" t="s">
        <v>3390</v>
      </c>
      <c r="E334" s="407" t="s">
        <v>3391</v>
      </c>
      <c r="F334" s="410"/>
      <c r="G334" s="410"/>
      <c r="H334" s="410"/>
      <c r="I334" s="410"/>
      <c r="J334" s="410"/>
      <c r="K334" s="410"/>
      <c r="L334" s="410"/>
      <c r="M334" s="410"/>
      <c r="N334" s="410">
        <v>1</v>
      </c>
      <c r="O334" s="410">
        <v>813</v>
      </c>
      <c r="P334" s="493"/>
      <c r="Q334" s="411">
        <v>813</v>
      </c>
    </row>
    <row r="335" spans="1:17" ht="14.4" customHeight="1" x14ac:dyDescent="0.3">
      <c r="A335" s="406" t="s">
        <v>3558</v>
      </c>
      <c r="B335" s="407" t="s">
        <v>3372</v>
      </c>
      <c r="C335" s="407" t="s">
        <v>3373</v>
      </c>
      <c r="D335" s="407" t="s">
        <v>3392</v>
      </c>
      <c r="E335" s="407" t="s">
        <v>3393</v>
      </c>
      <c r="F335" s="410"/>
      <c r="G335" s="410"/>
      <c r="H335" s="410"/>
      <c r="I335" s="410"/>
      <c r="J335" s="410"/>
      <c r="K335" s="410"/>
      <c r="L335" s="410"/>
      <c r="M335" s="410"/>
      <c r="N335" s="410">
        <v>1</v>
      </c>
      <c r="O335" s="410">
        <v>813</v>
      </c>
      <c r="P335" s="493"/>
      <c r="Q335" s="411">
        <v>813</v>
      </c>
    </row>
    <row r="336" spans="1:17" ht="14.4" customHeight="1" x14ac:dyDescent="0.3">
      <c r="A336" s="406" t="s">
        <v>3558</v>
      </c>
      <c r="B336" s="407" t="s">
        <v>3372</v>
      </c>
      <c r="C336" s="407" t="s">
        <v>3373</v>
      </c>
      <c r="D336" s="407" t="s">
        <v>3394</v>
      </c>
      <c r="E336" s="407" t="s">
        <v>3395</v>
      </c>
      <c r="F336" s="410"/>
      <c r="G336" s="410"/>
      <c r="H336" s="410"/>
      <c r="I336" s="410"/>
      <c r="J336" s="410"/>
      <c r="K336" s="410"/>
      <c r="L336" s="410"/>
      <c r="M336" s="410"/>
      <c r="N336" s="410">
        <v>1</v>
      </c>
      <c r="O336" s="410">
        <v>168</v>
      </c>
      <c r="P336" s="493"/>
      <c r="Q336" s="411">
        <v>168</v>
      </c>
    </row>
    <row r="337" spans="1:17" ht="14.4" customHeight="1" x14ac:dyDescent="0.3">
      <c r="A337" s="406" t="s">
        <v>3558</v>
      </c>
      <c r="B337" s="407" t="s">
        <v>3372</v>
      </c>
      <c r="C337" s="407" t="s">
        <v>3373</v>
      </c>
      <c r="D337" s="407" t="s">
        <v>3396</v>
      </c>
      <c r="E337" s="407" t="s">
        <v>3397</v>
      </c>
      <c r="F337" s="410"/>
      <c r="G337" s="410"/>
      <c r="H337" s="410"/>
      <c r="I337" s="410"/>
      <c r="J337" s="410"/>
      <c r="K337" s="410"/>
      <c r="L337" s="410"/>
      <c r="M337" s="410"/>
      <c r="N337" s="410">
        <v>1</v>
      </c>
      <c r="O337" s="410">
        <v>174</v>
      </c>
      <c r="P337" s="493"/>
      <c r="Q337" s="411">
        <v>174</v>
      </c>
    </row>
    <row r="338" spans="1:17" ht="14.4" customHeight="1" x14ac:dyDescent="0.3">
      <c r="A338" s="406" t="s">
        <v>3558</v>
      </c>
      <c r="B338" s="407" t="s">
        <v>3372</v>
      </c>
      <c r="C338" s="407" t="s">
        <v>3373</v>
      </c>
      <c r="D338" s="407" t="s">
        <v>3398</v>
      </c>
      <c r="E338" s="407" t="s">
        <v>3399</v>
      </c>
      <c r="F338" s="410"/>
      <c r="G338" s="410"/>
      <c r="H338" s="410"/>
      <c r="I338" s="410"/>
      <c r="J338" s="410"/>
      <c r="K338" s="410"/>
      <c r="L338" s="410"/>
      <c r="M338" s="410"/>
      <c r="N338" s="410">
        <v>1</v>
      </c>
      <c r="O338" s="410">
        <v>352</v>
      </c>
      <c r="P338" s="493"/>
      <c r="Q338" s="411">
        <v>352</v>
      </c>
    </row>
    <row r="339" spans="1:17" ht="14.4" customHeight="1" x14ac:dyDescent="0.3">
      <c r="A339" s="406" t="s">
        <v>3558</v>
      </c>
      <c r="B339" s="407" t="s">
        <v>3372</v>
      </c>
      <c r="C339" s="407" t="s">
        <v>3373</v>
      </c>
      <c r="D339" s="407" t="s">
        <v>3406</v>
      </c>
      <c r="E339" s="407" t="s">
        <v>3407</v>
      </c>
      <c r="F339" s="410"/>
      <c r="G339" s="410"/>
      <c r="H339" s="410"/>
      <c r="I339" s="410"/>
      <c r="J339" s="410"/>
      <c r="K339" s="410"/>
      <c r="L339" s="410"/>
      <c r="M339" s="410"/>
      <c r="N339" s="410">
        <v>2</v>
      </c>
      <c r="O339" s="410">
        <v>1098</v>
      </c>
      <c r="P339" s="493"/>
      <c r="Q339" s="411">
        <v>549</v>
      </c>
    </row>
    <row r="340" spans="1:17" ht="14.4" customHeight="1" x14ac:dyDescent="0.3">
      <c r="A340" s="406" t="s">
        <v>3558</v>
      </c>
      <c r="B340" s="407" t="s">
        <v>3372</v>
      </c>
      <c r="C340" s="407" t="s">
        <v>3373</v>
      </c>
      <c r="D340" s="407" t="s">
        <v>3408</v>
      </c>
      <c r="E340" s="407" t="s">
        <v>3409</v>
      </c>
      <c r="F340" s="410"/>
      <c r="G340" s="410"/>
      <c r="H340" s="410"/>
      <c r="I340" s="410"/>
      <c r="J340" s="410"/>
      <c r="K340" s="410"/>
      <c r="L340" s="410"/>
      <c r="M340" s="410"/>
      <c r="N340" s="410">
        <v>1</v>
      </c>
      <c r="O340" s="410">
        <v>654</v>
      </c>
      <c r="P340" s="493"/>
      <c r="Q340" s="411">
        <v>654</v>
      </c>
    </row>
    <row r="341" spans="1:17" ht="14.4" customHeight="1" x14ac:dyDescent="0.3">
      <c r="A341" s="406" t="s">
        <v>3558</v>
      </c>
      <c r="B341" s="407" t="s">
        <v>3372</v>
      </c>
      <c r="C341" s="407" t="s">
        <v>3373</v>
      </c>
      <c r="D341" s="407" t="s">
        <v>3410</v>
      </c>
      <c r="E341" s="407" t="s">
        <v>3411</v>
      </c>
      <c r="F341" s="410"/>
      <c r="G341" s="410"/>
      <c r="H341" s="410"/>
      <c r="I341" s="410"/>
      <c r="J341" s="410"/>
      <c r="K341" s="410"/>
      <c r="L341" s="410"/>
      <c r="M341" s="410"/>
      <c r="N341" s="410">
        <v>1</v>
      </c>
      <c r="O341" s="410">
        <v>654</v>
      </c>
      <c r="P341" s="493"/>
      <c r="Q341" s="411">
        <v>654</v>
      </c>
    </row>
    <row r="342" spans="1:17" ht="14.4" customHeight="1" x14ac:dyDescent="0.3">
      <c r="A342" s="406" t="s">
        <v>3558</v>
      </c>
      <c r="B342" s="407" t="s">
        <v>3372</v>
      </c>
      <c r="C342" s="407" t="s">
        <v>3373</v>
      </c>
      <c r="D342" s="407" t="s">
        <v>3414</v>
      </c>
      <c r="E342" s="407" t="s">
        <v>3415</v>
      </c>
      <c r="F342" s="410"/>
      <c r="G342" s="410"/>
      <c r="H342" s="410"/>
      <c r="I342" s="410"/>
      <c r="J342" s="410"/>
      <c r="K342" s="410"/>
      <c r="L342" s="410"/>
      <c r="M342" s="410"/>
      <c r="N342" s="410">
        <v>1</v>
      </c>
      <c r="O342" s="410">
        <v>513</v>
      </c>
      <c r="P342" s="493"/>
      <c r="Q342" s="411">
        <v>513</v>
      </c>
    </row>
    <row r="343" spans="1:17" ht="14.4" customHeight="1" x14ac:dyDescent="0.3">
      <c r="A343" s="406" t="s">
        <v>3558</v>
      </c>
      <c r="B343" s="407" t="s">
        <v>3372</v>
      </c>
      <c r="C343" s="407" t="s">
        <v>3373</v>
      </c>
      <c r="D343" s="407" t="s">
        <v>3416</v>
      </c>
      <c r="E343" s="407" t="s">
        <v>3417</v>
      </c>
      <c r="F343" s="410"/>
      <c r="G343" s="410"/>
      <c r="H343" s="410"/>
      <c r="I343" s="410"/>
      <c r="J343" s="410"/>
      <c r="K343" s="410"/>
      <c r="L343" s="410"/>
      <c r="M343" s="410"/>
      <c r="N343" s="410">
        <v>1</v>
      </c>
      <c r="O343" s="410">
        <v>423</v>
      </c>
      <c r="P343" s="493"/>
      <c r="Q343" s="411">
        <v>423</v>
      </c>
    </row>
    <row r="344" spans="1:17" ht="14.4" customHeight="1" x14ac:dyDescent="0.3">
      <c r="A344" s="406" t="s">
        <v>3558</v>
      </c>
      <c r="B344" s="407" t="s">
        <v>3372</v>
      </c>
      <c r="C344" s="407" t="s">
        <v>3373</v>
      </c>
      <c r="D344" s="407" t="s">
        <v>3418</v>
      </c>
      <c r="E344" s="407" t="s">
        <v>3419</v>
      </c>
      <c r="F344" s="410"/>
      <c r="G344" s="410"/>
      <c r="H344" s="410"/>
      <c r="I344" s="410"/>
      <c r="J344" s="410"/>
      <c r="K344" s="410"/>
      <c r="L344" s="410"/>
      <c r="M344" s="410"/>
      <c r="N344" s="410">
        <v>2</v>
      </c>
      <c r="O344" s="410">
        <v>698</v>
      </c>
      <c r="P344" s="493"/>
      <c r="Q344" s="411">
        <v>349</v>
      </c>
    </row>
    <row r="345" spans="1:17" ht="14.4" customHeight="1" x14ac:dyDescent="0.3">
      <c r="A345" s="406" t="s">
        <v>3558</v>
      </c>
      <c r="B345" s="407" t="s">
        <v>3372</v>
      </c>
      <c r="C345" s="407" t="s">
        <v>3373</v>
      </c>
      <c r="D345" s="407" t="s">
        <v>3428</v>
      </c>
      <c r="E345" s="407" t="s">
        <v>3429</v>
      </c>
      <c r="F345" s="410"/>
      <c r="G345" s="410"/>
      <c r="H345" s="410"/>
      <c r="I345" s="410"/>
      <c r="J345" s="410"/>
      <c r="K345" s="410"/>
      <c r="L345" s="410"/>
      <c r="M345" s="410"/>
      <c r="N345" s="410">
        <v>1</v>
      </c>
      <c r="O345" s="410">
        <v>111</v>
      </c>
      <c r="P345" s="493"/>
      <c r="Q345" s="411">
        <v>111</v>
      </c>
    </row>
    <row r="346" spans="1:17" ht="14.4" customHeight="1" x14ac:dyDescent="0.3">
      <c r="A346" s="406" t="s">
        <v>3558</v>
      </c>
      <c r="B346" s="407" t="s">
        <v>3372</v>
      </c>
      <c r="C346" s="407" t="s">
        <v>3373</v>
      </c>
      <c r="D346" s="407" t="s">
        <v>3432</v>
      </c>
      <c r="E346" s="407" t="s">
        <v>3433</v>
      </c>
      <c r="F346" s="410"/>
      <c r="G346" s="410"/>
      <c r="H346" s="410"/>
      <c r="I346" s="410"/>
      <c r="J346" s="410"/>
      <c r="K346" s="410"/>
      <c r="L346" s="410"/>
      <c r="M346" s="410"/>
      <c r="N346" s="410">
        <v>13</v>
      </c>
      <c r="O346" s="410">
        <v>4056</v>
      </c>
      <c r="P346" s="493"/>
      <c r="Q346" s="411">
        <v>312</v>
      </c>
    </row>
    <row r="347" spans="1:17" ht="14.4" customHeight="1" x14ac:dyDescent="0.3">
      <c r="A347" s="406" t="s">
        <v>3558</v>
      </c>
      <c r="B347" s="407" t="s">
        <v>3372</v>
      </c>
      <c r="C347" s="407" t="s">
        <v>3373</v>
      </c>
      <c r="D347" s="407" t="s">
        <v>3440</v>
      </c>
      <c r="E347" s="407" t="s">
        <v>3441</v>
      </c>
      <c r="F347" s="410"/>
      <c r="G347" s="410"/>
      <c r="H347" s="410"/>
      <c r="I347" s="410"/>
      <c r="J347" s="410"/>
      <c r="K347" s="410"/>
      <c r="L347" s="410"/>
      <c r="M347" s="410"/>
      <c r="N347" s="410">
        <v>5</v>
      </c>
      <c r="O347" s="410">
        <v>1750</v>
      </c>
      <c r="P347" s="493"/>
      <c r="Q347" s="411">
        <v>350</v>
      </c>
    </row>
    <row r="348" spans="1:17" ht="14.4" customHeight="1" x14ac:dyDescent="0.3">
      <c r="A348" s="406" t="s">
        <v>3558</v>
      </c>
      <c r="B348" s="407" t="s">
        <v>3372</v>
      </c>
      <c r="C348" s="407" t="s">
        <v>3373</v>
      </c>
      <c r="D348" s="407" t="s">
        <v>3450</v>
      </c>
      <c r="E348" s="407" t="s">
        <v>3451</v>
      </c>
      <c r="F348" s="410"/>
      <c r="G348" s="410"/>
      <c r="H348" s="410"/>
      <c r="I348" s="410"/>
      <c r="J348" s="410"/>
      <c r="K348" s="410"/>
      <c r="L348" s="410"/>
      <c r="M348" s="410"/>
      <c r="N348" s="410">
        <v>1</v>
      </c>
      <c r="O348" s="410">
        <v>209</v>
      </c>
      <c r="P348" s="493"/>
      <c r="Q348" s="411">
        <v>209</v>
      </c>
    </row>
    <row r="349" spans="1:17" ht="14.4" customHeight="1" x14ac:dyDescent="0.3">
      <c r="A349" s="406" t="s">
        <v>3558</v>
      </c>
      <c r="B349" s="407" t="s">
        <v>3372</v>
      </c>
      <c r="C349" s="407" t="s">
        <v>3373</v>
      </c>
      <c r="D349" s="407" t="s">
        <v>3456</v>
      </c>
      <c r="E349" s="407" t="s">
        <v>3457</v>
      </c>
      <c r="F349" s="410"/>
      <c r="G349" s="410"/>
      <c r="H349" s="410"/>
      <c r="I349" s="410"/>
      <c r="J349" s="410"/>
      <c r="K349" s="410"/>
      <c r="L349" s="410"/>
      <c r="M349" s="410"/>
      <c r="N349" s="410">
        <v>1</v>
      </c>
      <c r="O349" s="410">
        <v>171</v>
      </c>
      <c r="P349" s="493"/>
      <c r="Q349" s="411">
        <v>171</v>
      </c>
    </row>
    <row r="350" spans="1:17" ht="14.4" customHeight="1" x14ac:dyDescent="0.3">
      <c r="A350" s="406" t="s">
        <v>3558</v>
      </c>
      <c r="B350" s="407" t="s">
        <v>3372</v>
      </c>
      <c r="C350" s="407" t="s">
        <v>3373</v>
      </c>
      <c r="D350" s="407" t="s">
        <v>3460</v>
      </c>
      <c r="E350" s="407" t="s">
        <v>3461</v>
      </c>
      <c r="F350" s="410"/>
      <c r="G350" s="410"/>
      <c r="H350" s="410"/>
      <c r="I350" s="410"/>
      <c r="J350" s="410"/>
      <c r="K350" s="410"/>
      <c r="L350" s="410"/>
      <c r="M350" s="410"/>
      <c r="N350" s="410">
        <v>2</v>
      </c>
      <c r="O350" s="410">
        <v>1380</v>
      </c>
      <c r="P350" s="493"/>
      <c r="Q350" s="411">
        <v>690</v>
      </c>
    </row>
    <row r="351" spans="1:17" ht="14.4" customHeight="1" x14ac:dyDescent="0.3">
      <c r="A351" s="406" t="s">
        <v>3558</v>
      </c>
      <c r="B351" s="407" t="s">
        <v>3372</v>
      </c>
      <c r="C351" s="407" t="s">
        <v>3373</v>
      </c>
      <c r="D351" s="407" t="s">
        <v>3464</v>
      </c>
      <c r="E351" s="407" t="s">
        <v>3465</v>
      </c>
      <c r="F351" s="410"/>
      <c r="G351" s="410"/>
      <c r="H351" s="410"/>
      <c r="I351" s="410"/>
      <c r="J351" s="410"/>
      <c r="K351" s="410"/>
      <c r="L351" s="410"/>
      <c r="M351" s="410"/>
      <c r="N351" s="410">
        <v>1</v>
      </c>
      <c r="O351" s="410">
        <v>174</v>
      </c>
      <c r="P351" s="493"/>
      <c r="Q351" s="411">
        <v>174</v>
      </c>
    </row>
    <row r="352" spans="1:17" ht="14.4" customHeight="1" x14ac:dyDescent="0.3">
      <c r="A352" s="406" t="s">
        <v>3558</v>
      </c>
      <c r="B352" s="407" t="s">
        <v>3372</v>
      </c>
      <c r="C352" s="407" t="s">
        <v>3373</v>
      </c>
      <c r="D352" s="407" t="s">
        <v>3466</v>
      </c>
      <c r="E352" s="407" t="s">
        <v>3467</v>
      </c>
      <c r="F352" s="410"/>
      <c r="G352" s="410"/>
      <c r="H352" s="410"/>
      <c r="I352" s="410"/>
      <c r="J352" s="410"/>
      <c r="K352" s="410"/>
      <c r="L352" s="410"/>
      <c r="M352" s="410"/>
      <c r="N352" s="410">
        <v>4</v>
      </c>
      <c r="O352" s="410">
        <v>1604</v>
      </c>
      <c r="P352" s="493"/>
      <c r="Q352" s="411">
        <v>401</v>
      </c>
    </row>
    <row r="353" spans="1:17" ht="14.4" customHeight="1" x14ac:dyDescent="0.3">
      <c r="A353" s="406" t="s">
        <v>3558</v>
      </c>
      <c r="B353" s="407" t="s">
        <v>3372</v>
      </c>
      <c r="C353" s="407" t="s">
        <v>3373</v>
      </c>
      <c r="D353" s="407" t="s">
        <v>3468</v>
      </c>
      <c r="E353" s="407" t="s">
        <v>3469</v>
      </c>
      <c r="F353" s="410"/>
      <c r="G353" s="410"/>
      <c r="H353" s="410"/>
      <c r="I353" s="410"/>
      <c r="J353" s="410"/>
      <c r="K353" s="410"/>
      <c r="L353" s="410"/>
      <c r="M353" s="410"/>
      <c r="N353" s="410">
        <v>1</v>
      </c>
      <c r="O353" s="410">
        <v>654</v>
      </c>
      <c r="P353" s="493"/>
      <c r="Q353" s="411">
        <v>654</v>
      </c>
    </row>
    <row r="354" spans="1:17" ht="14.4" customHeight="1" x14ac:dyDescent="0.3">
      <c r="A354" s="406" t="s">
        <v>3558</v>
      </c>
      <c r="B354" s="407" t="s">
        <v>3372</v>
      </c>
      <c r="C354" s="407" t="s">
        <v>3373</v>
      </c>
      <c r="D354" s="407" t="s">
        <v>3470</v>
      </c>
      <c r="E354" s="407" t="s">
        <v>3471</v>
      </c>
      <c r="F354" s="410"/>
      <c r="G354" s="410"/>
      <c r="H354" s="410"/>
      <c r="I354" s="410"/>
      <c r="J354" s="410"/>
      <c r="K354" s="410"/>
      <c r="L354" s="410"/>
      <c r="M354" s="410"/>
      <c r="N354" s="410">
        <v>1</v>
      </c>
      <c r="O354" s="410">
        <v>654</v>
      </c>
      <c r="P354" s="493"/>
      <c r="Q354" s="411">
        <v>654</v>
      </c>
    </row>
    <row r="355" spans="1:17" ht="14.4" customHeight="1" x14ac:dyDescent="0.3">
      <c r="A355" s="406" t="s">
        <v>3558</v>
      </c>
      <c r="B355" s="407" t="s">
        <v>3372</v>
      </c>
      <c r="C355" s="407" t="s">
        <v>3373</v>
      </c>
      <c r="D355" s="407" t="s">
        <v>3474</v>
      </c>
      <c r="E355" s="407" t="s">
        <v>3475</v>
      </c>
      <c r="F355" s="410"/>
      <c r="G355" s="410"/>
      <c r="H355" s="410"/>
      <c r="I355" s="410"/>
      <c r="J355" s="410"/>
      <c r="K355" s="410"/>
      <c r="L355" s="410"/>
      <c r="M355" s="410"/>
      <c r="N355" s="410">
        <v>1</v>
      </c>
      <c r="O355" s="410">
        <v>694</v>
      </c>
      <c r="P355" s="493"/>
      <c r="Q355" s="411">
        <v>694</v>
      </c>
    </row>
    <row r="356" spans="1:17" ht="14.4" customHeight="1" x14ac:dyDescent="0.3">
      <c r="A356" s="406" t="s">
        <v>3558</v>
      </c>
      <c r="B356" s="407" t="s">
        <v>3372</v>
      </c>
      <c r="C356" s="407" t="s">
        <v>3373</v>
      </c>
      <c r="D356" s="407" t="s">
        <v>3478</v>
      </c>
      <c r="E356" s="407" t="s">
        <v>3479</v>
      </c>
      <c r="F356" s="410"/>
      <c r="G356" s="410"/>
      <c r="H356" s="410"/>
      <c r="I356" s="410"/>
      <c r="J356" s="410"/>
      <c r="K356" s="410"/>
      <c r="L356" s="410"/>
      <c r="M356" s="410"/>
      <c r="N356" s="410">
        <v>1</v>
      </c>
      <c r="O356" s="410">
        <v>477</v>
      </c>
      <c r="P356" s="493"/>
      <c r="Q356" s="411">
        <v>477</v>
      </c>
    </row>
    <row r="357" spans="1:17" ht="14.4" customHeight="1" x14ac:dyDescent="0.3">
      <c r="A357" s="406" t="s">
        <v>3558</v>
      </c>
      <c r="B357" s="407" t="s">
        <v>3372</v>
      </c>
      <c r="C357" s="407" t="s">
        <v>3373</v>
      </c>
      <c r="D357" s="407" t="s">
        <v>3480</v>
      </c>
      <c r="E357" s="407" t="s">
        <v>3481</v>
      </c>
      <c r="F357" s="410"/>
      <c r="G357" s="410"/>
      <c r="H357" s="410"/>
      <c r="I357" s="410"/>
      <c r="J357" s="410"/>
      <c r="K357" s="410"/>
      <c r="L357" s="410"/>
      <c r="M357" s="410"/>
      <c r="N357" s="410">
        <v>1</v>
      </c>
      <c r="O357" s="410">
        <v>291</v>
      </c>
      <c r="P357" s="493"/>
      <c r="Q357" s="411">
        <v>291</v>
      </c>
    </row>
    <row r="358" spans="1:17" ht="14.4" customHeight="1" x14ac:dyDescent="0.3">
      <c r="A358" s="406" t="s">
        <v>3558</v>
      </c>
      <c r="B358" s="407" t="s">
        <v>3372</v>
      </c>
      <c r="C358" s="407" t="s">
        <v>3373</v>
      </c>
      <c r="D358" s="407" t="s">
        <v>3482</v>
      </c>
      <c r="E358" s="407" t="s">
        <v>3483</v>
      </c>
      <c r="F358" s="410"/>
      <c r="G358" s="410"/>
      <c r="H358" s="410"/>
      <c r="I358" s="410"/>
      <c r="J358" s="410"/>
      <c r="K358" s="410"/>
      <c r="L358" s="410"/>
      <c r="M358" s="410"/>
      <c r="N358" s="410">
        <v>1</v>
      </c>
      <c r="O358" s="410">
        <v>813</v>
      </c>
      <c r="P358" s="493"/>
      <c r="Q358" s="411">
        <v>813</v>
      </c>
    </row>
    <row r="359" spans="1:17" ht="14.4" customHeight="1" x14ac:dyDescent="0.3">
      <c r="A359" s="406" t="s">
        <v>3558</v>
      </c>
      <c r="B359" s="407" t="s">
        <v>3372</v>
      </c>
      <c r="C359" s="407" t="s">
        <v>3373</v>
      </c>
      <c r="D359" s="407" t="s">
        <v>3486</v>
      </c>
      <c r="E359" s="407" t="s">
        <v>3487</v>
      </c>
      <c r="F359" s="410"/>
      <c r="G359" s="410"/>
      <c r="H359" s="410"/>
      <c r="I359" s="410"/>
      <c r="J359" s="410"/>
      <c r="K359" s="410"/>
      <c r="L359" s="410"/>
      <c r="M359" s="410"/>
      <c r="N359" s="410">
        <v>1</v>
      </c>
      <c r="O359" s="410">
        <v>168</v>
      </c>
      <c r="P359" s="493"/>
      <c r="Q359" s="411">
        <v>168</v>
      </c>
    </row>
    <row r="360" spans="1:17" ht="14.4" customHeight="1" x14ac:dyDescent="0.3">
      <c r="A360" s="406" t="s">
        <v>3558</v>
      </c>
      <c r="B360" s="407" t="s">
        <v>3372</v>
      </c>
      <c r="C360" s="407" t="s">
        <v>3373</v>
      </c>
      <c r="D360" s="407" t="s">
        <v>3490</v>
      </c>
      <c r="E360" s="407" t="s">
        <v>3491</v>
      </c>
      <c r="F360" s="410"/>
      <c r="G360" s="410"/>
      <c r="H360" s="410"/>
      <c r="I360" s="410"/>
      <c r="J360" s="410"/>
      <c r="K360" s="410"/>
      <c r="L360" s="410"/>
      <c r="M360" s="410"/>
      <c r="N360" s="410">
        <v>1</v>
      </c>
      <c r="O360" s="410">
        <v>574</v>
      </c>
      <c r="P360" s="493"/>
      <c r="Q360" s="411">
        <v>574</v>
      </c>
    </row>
    <row r="361" spans="1:17" ht="14.4" customHeight="1" x14ac:dyDescent="0.3">
      <c r="A361" s="406" t="s">
        <v>3558</v>
      </c>
      <c r="B361" s="407" t="s">
        <v>3372</v>
      </c>
      <c r="C361" s="407" t="s">
        <v>3373</v>
      </c>
      <c r="D361" s="407" t="s">
        <v>3500</v>
      </c>
      <c r="E361" s="407" t="s">
        <v>3501</v>
      </c>
      <c r="F361" s="410"/>
      <c r="G361" s="410"/>
      <c r="H361" s="410"/>
      <c r="I361" s="410"/>
      <c r="J361" s="410"/>
      <c r="K361" s="410"/>
      <c r="L361" s="410"/>
      <c r="M361" s="410"/>
      <c r="N361" s="410">
        <v>1</v>
      </c>
      <c r="O361" s="410">
        <v>1399</v>
      </c>
      <c r="P361" s="493"/>
      <c r="Q361" s="411">
        <v>1399</v>
      </c>
    </row>
    <row r="362" spans="1:17" ht="14.4" customHeight="1" x14ac:dyDescent="0.3">
      <c r="A362" s="406" t="s">
        <v>3558</v>
      </c>
      <c r="B362" s="407" t="s">
        <v>3372</v>
      </c>
      <c r="C362" s="407" t="s">
        <v>3373</v>
      </c>
      <c r="D362" s="407" t="s">
        <v>3506</v>
      </c>
      <c r="E362" s="407" t="s">
        <v>3507</v>
      </c>
      <c r="F362" s="410"/>
      <c r="G362" s="410"/>
      <c r="H362" s="410"/>
      <c r="I362" s="410"/>
      <c r="J362" s="410"/>
      <c r="K362" s="410"/>
      <c r="L362" s="410"/>
      <c r="M362" s="410"/>
      <c r="N362" s="410">
        <v>1</v>
      </c>
      <c r="O362" s="410">
        <v>813</v>
      </c>
      <c r="P362" s="493"/>
      <c r="Q362" s="411">
        <v>813</v>
      </c>
    </row>
    <row r="363" spans="1:17" ht="14.4" customHeight="1" x14ac:dyDescent="0.3">
      <c r="A363" s="406" t="s">
        <v>3558</v>
      </c>
      <c r="B363" s="407" t="s">
        <v>3372</v>
      </c>
      <c r="C363" s="407" t="s">
        <v>3373</v>
      </c>
      <c r="D363" s="407" t="s">
        <v>3510</v>
      </c>
      <c r="E363" s="407" t="s">
        <v>3511</v>
      </c>
      <c r="F363" s="410"/>
      <c r="G363" s="410"/>
      <c r="H363" s="410"/>
      <c r="I363" s="410"/>
      <c r="J363" s="410"/>
      <c r="K363" s="410"/>
      <c r="L363" s="410"/>
      <c r="M363" s="410"/>
      <c r="N363" s="410">
        <v>1</v>
      </c>
      <c r="O363" s="410">
        <v>260</v>
      </c>
      <c r="P363" s="493"/>
      <c r="Q363" s="411">
        <v>260</v>
      </c>
    </row>
    <row r="364" spans="1:17" ht="14.4" customHeight="1" x14ac:dyDescent="0.3">
      <c r="A364" s="406" t="s">
        <v>3559</v>
      </c>
      <c r="B364" s="407" t="s">
        <v>3372</v>
      </c>
      <c r="C364" s="407" t="s">
        <v>3373</v>
      </c>
      <c r="D364" s="407" t="s">
        <v>3394</v>
      </c>
      <c r="E364" s="407" t="s">
        <v>3395</v>
      </c>
      <c r="F364" s="410">
        <v>1</v>
      </c>
      <c r="G364" s="410">
        <v>166</v>
      </c>
      <c r="H364" s="410">
        <v>1</v>
      </c>
      <c r="I364" s="410">
        <v>166</v>
      </c>
      <c r="J364" s="410"/>
      <c r="K364" s="410"/>
      <c r="L364" s="410"/>
      <c r="M364" s="410"/>
      <c r="N364" s="410"/>
      <c r="O364" s="410"/>
      <c r="P364" s="493"/>
      <c r="Q364" s="411"/>
    </row>
    <row r="365" spans="1:17" ht="14.4" customHeight="1" x14ac:dyDescent="0.3">
      <c r="A365" s="406" t="s">
        <v>3559</v>
      </c>
      <c r="B365" s="407" t="s">
        <v>3372</v>
      </c>
      <c r="C365" s="407" t="s">
        <v>3373</v>
      </c>
      <c r="D365" s="407" t="s">
        <v>3396</v>
      </c>
      <c r="E365" s="407" t="s">
        <v>3397</v>
      </c>
      <c r="F365" s="410">
        <v>1</v>
      </c>
      <c r="G365" s="410">
        <v>172</v>
      </c>
      <c r="H365" s="410">
        <v>1</v>
      </c>
      <c r="I365" s="410">
        <v>172</v>
      </c>
      <c r="J365" s="410"/>
      <c r="K365" s="410"/>
      <c r="L365" s="410"/>
      <c r="M365" s="410"/>
      <c r="N365" s="410"/>
      <c r="O365" s="410"/>
      <c r="P365" s="493"/>
      <c r="Q365" s="411"/>
    </row>
    <row r="366" spans="1:17" ht="14.4" customHeight="1" x14ac:dyDescent="0.3">
      <c r="A366" s="406" t="s">
        <v>3559</v>
      </c>
      <c r="B366" s="407" t="s">
        <v>3372</v>
      </c>
      <c r="C366" s="407" t="s">
        <v>3373</v>
      </c>
      <c r="D366" s="407" t="s">
        <v>3402</v>
      </c>
      <c r="E366" s="407" t="s">
        <v>3403</v>
      </c>
      <c r="F366" s="410">
        <v>1</v>
      </c>
      <c r="G366" s="410">
        <v>821</v>
      </c>
      <c r="H366" s="410">
        <v>1</v>
      </c>
      <c r="I366" s="410">
        <v>821</v>
      </c>
      <c r="J366" s="410"/>
      <c r="K366" s="410"/>
      <c r="L366" s="410"/>
      <c r="M366" s="410"/>
      <c r="N366" s="410"/>
      <c r="O366" s="410"/>
      <c r="P366" s="493"/>
      <c r="Q366" s="411"/>
    </row>
    <row r="367" spans="1:17" ht="14.4" customHeight="1" x14ac:dyDescent="0.3">
      <c r="A367" s="406" t="s">
        <v>3559</v>
      </c>
      <c r="B367" s="407" t="s">
        <v>3372</v>
      </c>
      <c r="C367" s="407" t="s">
        <v>3373</v>
      </c>
      <c r="D367" s="407" t="s">
        <v>3414</v>
      </c>
      <c r="E367" s="407" t="s">
        <v>3415</v>
      </c>
      <c r="F367" s="410">
        <v>1</v>
      </c>
      <c r="G367" s="410">
        <v>509</v>
      </c>
      <c r="H367" s="410">
        <v>1</v>
      </c>
      <c r="I367" s="410">
        <v>509</v>
      </c>
      <c r="J367" s="410"/>
      <c r="K367" s="410"/>
      <c r="L367" s="410"/>
      <c r="M367" s="410"/>
      <c r="N367" s="410"/>
      <c r="O367" s="410"/>
      <c r="P367" s="493"/>
      <c r="Q367" s="411"/>
    </row>
    <row r="368" spans="1:17" ht="14.4" customHeight="1" x14ac:dyDescent="0.3">
      <c r="A368" s="406" t="s">
        <v>3559</v>
      </c>
      <c r="B368" s="407" t="s">
        <v>3372</v>
      </c>
      <c r="C368" s="407" t="s">
        <v>3373</v>
      </c>
      <c r="D368" s="407" t="s">
        <v>3416</v>
      </c>
      <c r="E368" s="407" t="s">
        <v>3417</v>
      </c>
      <c r="F368" s="410">
        <v>1</v>
      </c>
      <c r="G368" s="410">
        <v>419</v>
      </c>
      <c r="H368" s="410">
        <v>1</v>
      </c>
      <c r="I368" s="410">
        <v>419</v>
      </c>
      <c r="J368" s="410"/>
      <c r="K368" s="410"/>
      <c r="L368" s="410"/>
      <c r="M368" s="410"/>
      <c r="N368" s="410"/>
      <c r="O368" s="410"/>
      <c r="P368" s="493"/>
      <c r="Q368" s="411"/>
    </row>
    <row r="369" spans="1:17" ht="14.4" customHeight="1" x14ac:dyDescent="0.3">
      <c r="A369" s="406" t="s">
        <v>3559</v>
      </c>
      <c r="B369" s="407" t="s">
        <v>3372</v>
      </c>
      <c r="C369" s="407" t="s">
        <v>3373</v>
      </c>
      <c r="D369" s="407" t="s">
        <v>3418</v>
      </c>
      <c r="E369" s="407" t="s">
        <v>3419</v>
      </c>
      <c r="F369" s="410">
        <v>1</v>
      </c>
      <c r="G369" s="410">
        <v>344</v>
      </c>
      <c r="H369" s="410">
        <v>1</v>
      </c>
      <c r="I369" s="410">
        <v>344</v>
      </c>
      <c r="J369" s="410"/>
      <c r="K369" s="410"/>
      <c r="L369" s="410"/>
      <c r="M369" s="410"/>
      <c r="N369" s="410"/>
      <c r="O369" s="410"/>
      <c r="P369" s="493"/>
      <c r="Q369" s="411"/>
    </row>
    <row r="370" spans="1:17" ht="14.4" customHeight="1" x14ac:dyDescent="0.3">
      <c r="A370" s="406" t="s">
        <v>3559</v>
      </c>
      <c r="B370" s="407" t="s">
        <v>3372</v>
      </c>
      <c r="C370" s="407" t="s">
        <v>3373</v>
      </c>
      <c r="D370" s="407" t="s">
        <v>3428</v>
      </c>
      <c r="E370" s="407" t="s">
        <v>3429</v>
      </c>
      <c r="F370" s="410">
        <v>1</v>
      </c>
      <c r="G370" s="410">
        <v>110</v>
      </c>
      <c r="H370" s="410">
        <v>1</v>
      </c>
      <c r="I370" s="410">
        <v>110</v>
      </c>
      <c r="J370" s="410"/>
      <c r="K370" s="410"/>
      <c r="L370" s="410"/>
      <c r="M370" s="410"/>
      <c r="N370" s="410"/>
      <c r="O370" s="410"/>
      <c r="P370" s="493"/>
      <c r="Q370" s="411"/>
    </row>
    <row r="371" spans="1:17" ht="14.4" customHeight="1" x14ac:dyDescent="0.3">
      <c r="A371" s="406" t="s">
        <v>3559</v>
      </c>
      <c r="B371" s="407" t="s">
        <v>3372</v>
      </c>
      <c r="C371" s="407" t="s">
        <v>3373</v>
      </c>
      <c r="D371" s="407" t="s">
        <v>3436</v>
      </c>
      <c r="E371" s="407" t="s">
        <v>3437</v>
      </c>
      <c r="F371" s="410">
        <v>1</v>
      </c>
      <c r="G371" s="410">
        <v>16</v>
      </c>
      <c r="H371" s="410">
        <v>1</v>
      </c>
      <c r="I371" s="410">
        <v>16</v>
      </c>
      <c r="J371" s="410"/>
      <c r="K371" s="410"/>
      <c r="L371" s="410"/>
      <c r="M371" s="410"/>
      <c r="N371" s="410"/>
      <c r="O371" s="410"/>
      <c r="P371" s="493"/>
      <c r="Q371" s="411"/>
    </row>
    <row r="372" spans="1:17" ht="14.4" customHeight="1" x14ac:dyDescent="0.3">
      <c r="A372" s="406" t="s">
        <v>3559</v>
      </c>
      <c r="B372" s="407" t="s">
        <v>3372</v>
      </c>
      <c r="C372" s="407" t="s">
        <v>3373</v>
      </c>
      <c r="D372" s="407" t="s">
        <v>3452</v>
      </c>
      <c r="E372" s="407" t="s">
        <v>3453</v>
      </c>
      <c r="F372" s="410">
        <v>1</v>
      </c>
      <c r="G372" s="410">
        <v>38</v>
      </c>
      <c r="H372" s="410">
        <v>1</v>
      </c>
      <c r="I372" s="410">
        <v>38</v>
      </c>
      <c r="J372" s="410"/>
      <c r="K372" s="410"/>
      <c r="L372" s="410"/>
      <c r="M372" s="410"/>
      <c r="N372" s="410"/>
      <c r="O372" s="410"/>
      <c r="P372" s="493"/>
      <c r="Q372" s="411"/>
    </row>
    <row r="373" spans="1:17" ht="14.4" customHeight="1" x14ac:dyDescent="0.3">
      <c r="A373" s="406" t="s">
        <v>3559</v>
      </c>
      <c r="B373" s="407" t="s">
        <v>3372</v>
      </c>
      <c r="C373" s="407" t="s">
        <v>3373</v>
      </c>
      <c r="D373" s="407" t="s">
        <v>3456</v>
      </c>
      <c r="E373" s="407" t="s">
        <v>3457</v>
      </c>
      <c r="F373" s="410">
        <v>1</v>
      </c>
      <c r="G373" s="410">
        <v>169</v>
      </c>
      <c r="H373" s="410">
        <v>1</v>
      </c>
      <c r="I373" s="410">
        <v>169</v>
      </c>
      <c r="J373" s="410"/>
      <c r="K373" s="410"/>
      <c r="L373" s="410"/>
      <c r="M373" s="410"/>
      <c r="N373" s="410"/>
      <c r="O373" s="410"/>
      <c r="P373" s="493"/>
      <c r="Q373" s="411"/>
    </row>
    <row r="374" spans="1:17" ht="14.4" customHeight="1" x14ac:dyDescent="0.3">
      <c r="A374" s="406" t="s">
        <v>3559</v>
      </c>
      <c r="B374" s="407" t="s">
        <v>3372</v>
      </c>
      <c r="C374" s="407" t="s">
        <v>3373</v>
      </c>
      <c r="D374" s="407" t="s">
        <v>3462</v>
      </c>
      <c r="E374" s="407" t="s">
        <v>3463</v>
      </c>
      <c r="F374" s="410">
        <v>1</v>
      </c>
      <c r="G374" s="410">
        <v>347</v>
      </c>
      <c r="H374" s="410">
        <v>1</v>
      </c>
      <c r="I374" s="410">
        <v>347</v>
      </c>
      <c r="J374" s="410"/>
      <c r="K374" s="410"/>
      <c r="L374" s="410"/>
      <c r="M374" s="410"/>
      <c r="N374" s="410"/>
      <c r="O374" s="410"/>
      <c r="P374" s="493"/>
      <c r="Q374" s="411"/>
    </row>
    <row r="375" spans="1:17" ht="14.4" customHeight="1" x14ac:dyDescent="0.3">
      <c r="A375" s="406" t="s">
        <v>3559</v>
      </c>
      <c r="B375" s="407" t="s">
        <v>3372</v>
      </c>
      <c r="C375" s="407" t="s">
        <v>3373</v>
      </c>
      <c r="D375" s="407" t="s">
        <v>3464</v>
      </c>
      <c r="E375" s="407" t="s">
        <v>3465</v>
      </c>
      <c r="F375" s="410">
        <v>1</v>
      </c>
      <c r="G375" s="410">
        <v>172</v>
      </c>
      <c r="H375" s="410">
        <v>1</v>
      </c>
      <c r="I375" s="410">
        <v>172</v>
      </c>
      <c r="J375" s="410"/>
      <c r="K375" s="410"/>
      <c r="L375" s="410"/>
      <c r="M375" s="410"/>
      <c r="N375" s="410"/>
      <c r="O375" s="410"/>
      <c r="P375" s="493"/>
      <c r="Q375" s="411"/>
    </row>
    <row r="376" spans="1:17" ht="14.4" customHeight="1" x14ac:dyDescent="0.3">
      <c r="A376" s="406" t="s">
        <v>3559</v>
      </c>
      <c r="B376" s="407" t="s">
        <v>3372</v>
      </c>
      <c r="C376" s="407" t="s">
        <v>3373</v>
      </c>
      <c r="D376" s="407" t="s">
        <v>3480</v>
      </c>
      <c r="E376" s="407" t="s">
        <v>3481</v>
      </c>
      <c r="F376" s="410">
        <v>1</v>
      </c>
      <c r="G376" s="410">
        <v>287</v>
      </c>
      <c r="H376" s="410">
        <v>1</v>
      </c>
      <c r="I376" s="410">
        <v>287</v>
      </c>
      <c r="J376" s="410"/>
      <c r="K376" s="410"/>
      <c r="L376" s="410"/>
      <c r="M376" s="410"/>
      <c r="N376" s="410"/>
      <c r="O376" s="410"/>
      <c r="P376" s="493"/>
      <c r="Q376" s="411"/>
    </row>
    <row r="377" spans="1:17" ht="14.4" customHeight="1" x14ac:dyDescent="0.3">
      <c r="A377" s="406" t="s">
        <v>3559</v>
      </c>
      <c r="B377" s="407" t="s">
        <v>3372</v>
      </c>
      <c r="C377" s="407" t="s">
        <v>3373</v>
      </c>
      <c r="D377" s="407" t="s">
        <v>3486</v>
      </c>
      <c r="E377" s="407" t="s">
        <v>3487</v>
      </c>
      <c r="F377" s="410">
        <v>1</v>
      </c>
      <c r="G377" s="410">
        <v>166</v>
      </c>
      <c r="H377" s="410">
        <v>1</v>
      </c>
      <c r="I377" s="410">
        <v>166</v>
      </c>
      <c r="J377" s="410"/>
      <c r="K377" s="410"/>
      <c r="L377" s="410"/>
      <c r="M377" s="410"/>
      <c r="N377" s="410"/>
      <c r="O377" s="410"/>
      <c r="P377" s="493"/>
      <c r="Q377" s="411"/>
    </row>
    <row r="378" spans="1:17" ht="14.4" customHeight="1" x14ac:dyDescent="0.3">
      <c r="A378" s="406" t="s">
        <v>3559</v>
      </c>
      <c r="B378" s="407" t="s">
        <v>3372</v>
      </c>
      <c r="C378" s="407" t="s">
        <v>3373</v>
      </c>
      <c r="D378" s="407" t="s">
        <v>3496</v>
      </c>
      <c r="E378" s="407" t="s">
        <v>3497</v>
      </c>
      <c r="F378" s="410">
        <v>6</v>
      </c>
      <c r="G378" s="410">
        <v>3444</v>
      </c>
      <c r="H378" s="410">
        <v>1</v>
      </c>
      <c r="I378" s="410">
        <v>574</v>
      </c>
      <c r="J378" s="410"/>
      <c r="K378" s="410"/>
      <c r="L378" s="410"/>
      <c r="M378" s="410"/>
      <c r="N378" s="410"/>
      <c r="O378" s="410"/>
      <c r="P378" s="493"/>
      <c r="Q378" s="411"/>
    </row>
    <row r="379" spans="1:17" ht="14.4" customHeight="1" x14ac:dyDescent="0.3">
      <c r="A379" s="406" t="s">
        <v>3560</v>
      </c>
      <c r="B379" s="407" t="s">
        <v>3372</v>
      </c>
      <c r="C379" s="407" t="s">
        <v>3373</v>
      </c>
      <c r="D379" s="407" t="s">
        <v>3386</v>
      </c>
      <c r="E379" s="407" t="s">
        <v>3387</v>
      </c>
      <c r="F379" s="410">
        <v>2</v>
      </c>
      <c r="G379" s="410">
        <v>1652</v>
      </c>
      <c r="H379" s="410">
        <v>1</v>
      </c>
      <c r="I379" s="410">
        <v>826</v>
      </c>
      <c r="J379" s="410"/>
      <c r="K379" s="410"/>
      <c r="L379" s="410"/>
      <c r="M379" s="410"/>
      <c r="N379" s="410"/>
      <c r="O379" s="410"/>
      <c r="P379" s="493"/>
      <c r="Q379" s="411"/>
    </row>
    <row r="380" spans="1:17" ht="14.4" customHeight="1" x14ac:dyDescent="0.3">
      <c r="A380" s="406" t="s">
        <v>3560</v>
      </c>
      <c r="B380" s="407" t="s">
        <v>3372</v>
      </c>
      <c r="C380" s="407" t="s">
        <v>3373</v>
      </c>
      <c r="D380" s="407" t="s">
        <v>3394</v>
      </c>
      <c r="E380" s="407" t="s">
        <v>3395</v>
      </c>
      <c r="F380" s="410"/>
      <c r="G380" s="410"/>
      <c r="H380" s="410"/>
      <c r="I380" s="410"/>
      <c r="J380" s="410">
        <v>1</v>
      </c>
      <c r="K380" s="410">
        <v>167</v>
      </c>
      <c r="L380" s="410"/>
      <c r="M380" s="410">
        <v>167</v>
      </c>
      <c r="N380" s="410">
        <v>1</v>
      </c>
      <c r="O380" s="410">
        <v>168</v>
      </c>
      <c r="P380" s="493"/>
      <c r="Q380" s="411">
        <v>168</v>
      </c>
    </row>
    <row r="381" spans="1:17" ht="14.4" customHeight="1" x14ac:dyDescent="0.3">
      <c r="A381" s="406" t="s">
        <v>3560</v>
      </c>
      <c r="B381" s="407" t="s">
        <v>3372</v>
      </c>
      <c r="C381" s="407" t="s">
        <v>3373</v>
      </c>
      <c r="D381" s="407" t="s">
        <v>3396</v>
      </c>
      <c r="E381" s="407" t="s">
        <v>3397</v>
      </c>
      <c r="F381" s="410"/>
      <c r="G381" s="410"/>
      <c r="H381" s="410"/>
      <c r="I381" s="410"/>
      <c r="J381" s="410">
        <v>1</v>
      </c>
      <c r="K381" s="410">
        <v>173</v>
      </c>
      <c r="L381" s="410"/>
      <c r="M381" s="410">
        <v>173</v>
      </c>
      <c r="N381" s="410">
        <v>1</v>
      </c>
      <c r="O381" s="410">
        <v>174</v>
      </c>
      <c r="P381" s="493"/>
      <c r="Q381" s="411">
        <v>174</v>
      </c>
    </row>
    <row r="382" spans="1:17" ht="14.4" customHeight="1" x14ac:dyDescent="0.3">
      <c r="A382" s="406" t="s">
        <v>3560</v>
      </c>
      <c r="B382" s="407" t="s">
        <v>3372</v>
      </c>
      <c r="C382" s="407" t="s">
        <v>3373</v>
      </c>
      <c r="D382" s="407" t="s">
        <v>3414</v>
      </c>
      <c r="E382" s="407" t="s">
        <v>3415</v>
      </c>
      <c r="F382" s="410"/>
      <c r="G382" s="410"/>
      <c r="H382" s="410"/>
      <c r="I382" s="410"/>
      <c r="J382" s="410">
        <v>1</v>
      </c>
      <c r="K382" s="410">
        <v>511</v>
      </c>
      <c r="L382" s="410"/>
      <c r="M382" s="410">
        <v>511</v>
      </c>
      <c r="N382" s="410">
        <v>1</v>
      </c>
      <c r="O382" s="410">
        <v>513</v>
      </c>
      <c r="P382" s="493"/>
      <c r="Q382" s="411">
        <v>513</v>
      </c>
    </row>
    <row r="383" spans="1:17" ht="14.4" customHeight="1" x14ac:dyDescent="0.3">
      <c r="A383" s="406" t="s">
        <v>3560</v>
      </c>
      <c r="B383" s="407" t="s">
        <v>3372</v>
      </c>
      <c r="C383" s="407" t="s">
        <v>3373</v>
      </c>
      <c r="D383" s="407" t="s">
        <v>3416</v>
      </c>
      <c r="E383" s="407" t="s">
        <v>3417</v>
      </c>
      <c r="F383" s="410"/>
      <c r="G383" s="410"/>
      <c r="H383" s="410"/>
      <c r="I383" s="410"/>
      <c r="J383" s="410">
        <v>1</v>
      </c>
      <c r="K383" s="410">
        <v>421</v>
      </c>
      <c r="L383" s="410"/>
      <c r="M383" s="410">
        <v>421</v>
      </c>
      <c r="N383" s="410">
        <v>1</v>
      </c>
      <c r="O383" s="410">
        <v>423</v>
      </c>
      <c r="P383" s="493"/>
      <c r="Q383" s="411">
        <v>423</v>
      </c>
    </row>
    <row r="384" spans="1:17" ht="14.4" customHeight="1" x14ac:dyDescent="0.3">
      <c r="A384" s="406" t="s">
        <v>3560</v>
      </c>
      <c r="B384" s="407" t="s">
        <v>3372</v>
      </c>
      <c r="C384" s="407" t="s">
        <v>3373</v>
      </c>
      <c r="D384" s="407" t="s">
        <v>3418</v>
      </c>
      <c r="E384" s="407" t="s">
        <v>3419</v>
      </c>
      <c r="F384" s="410"/>
      <c r="G384" s="410"/>
      <c r="H384" s="410"/>
      <c r="I384" s="410"/>
      <c r="J384" s="410">
        <v>1</v>
      </c>
      <c r="K384" s="410">
        <v>347</v>
      </c>
      <c r="L384" s="410"/>
      <c r="M384" s="410">
        <v>347</v>
      </c>
      <c r="N384" s="410">
        <v>1</v>
      </c>
      <c r="O384" s="410">
        <v>349</v>
      </c>
      <c r="P384" s="493"/>
      <c r="Q384" s="411">
        <v>349</v>
      </c>
    </row>
    <row r="385" spans="1:17" ht="14.4" customHeight="1" x14ac:dyDescent="0.3">
      <c r="A385" s="406" t="s">
        <v>3560</v>
      </c>
      <c r="B385" s="407" t="s">
        <v>3372</v>
      </c>
      <c r="C385" s="407" t="s">
        <v>3373</v>
      </c>
      <c r="D385" s="407" t="s">
        <v>3450</v>
      </c>
      <c r="E385" s="407" t="s">
        <v>3451</v>
      </c>
      <c r="F385" s="410"/>
      <c r="G385" s="410"/>
      <c r="H385" s="410"/>
      <c r="I385" s="410"/>
      <c r="J385" s="410">
        <v>1</v>
      </c>
      <c r="K385" s="410">
        <v>207</v>
      </c>
      <c r="L385" s="410"/>
      <c r="M385" s="410">
        <v>207</v>
      </c>
      <c r="N385" s="410">
        <v>1</v>
      </c>
      <c r="O385" s="410">
        <v>209</v>
      </c>
      <c r="P385" s="493"/>
      <c r="Q385" s="411">
        <v>209</v>
      </c>
    </row>
    <row r="386" spans="1:17" ht="14.4" customHeight="1" x14ac:dyDescent="0.3">
      <c r="A386" s="406" t="s">
        <v>3560</v>
      </c>
      <c r="B386" s="407" t="s">
        <v>3372</v>
      </c>
      <c r="C386" s="407" t="s">
        <v>3373</v>
      </c>
      <c r="D386" s="407" t="s">
        <v>3456</v>
      </c>
      <c r="E386" s="407" t="s">
        <v>3457</v>
      </c>
      <c r="F386" s="410"/>
      <c r="G386" s="410"/>
      <c r="H386" s="410"/>
      <c r="I386" s="410"/>
      <c r="J386" s="410">
        <v>1</v>
      </c>
      <c r="K386" s="410">
        <v>170</v>
      </c>
      <c r="L386" s="410"/>
      <c r="M386" s="410">
        <v>170</v>
      </c>
      <c r="N386" s="410">
        <v>1</v>
      </c>
      <c r="O386" s="410">
        <v>171</v>
      </c>
      <c r="P386" s="493"/>
      <c r="Q386" s="411">
        <v>171</v>
      </c>
    </row>
    <row r="387" spans="1:17" ht="14.4" customHeight="1" x14ac:dyDescent="0.3">
      <c r="A387" s="406" t="s">
        <v>3560</v>
      </c>
      <c r="B387" s="407" t="s">
        <v>3372</v>
      </c>
      <c r="C387" s="407" t="s">
        <v>3373</v>
      </c>
      <c r="D387" s="407" t="s">
        <v>3462</v>
      </c>
      <c r="E387" s="407" t="s">
        <v>3463</v>
      </c>
      <c r="F387" s="410"/>
      <c r="G387" s="410"/>
      <c r="H387" s="410"/>
      <c r="I387" s="410"/>
      <c r="J387" s="410">
        <v>1</v>
      </c>
      <c r="K387" s="410">
        <v>348</v>
      </c>
      <c r="L387" s="410"/>
      <c r="M387" s="410">
        <v>348</v>
      </c>
      <c r="N387" s="410">
        <v>1</v>
      </c>
      <c r="O387" s="410">
        <v>350</v>
      </c>
      <c r="P387" s="493"/>
      <c r="Q387" s="411">
        <v>350</v>
      </c>
    </row>
    <row r="388" spans="1:17" ht="14.4" customHeight="1" x14ac:dyDescent="0.3">
      <c r="A388" s="406" t="s">
        <v>3560</v>
      </c>
      <c r="B388" s="407" t="s">
        <v>3372</v>
      </c>
      <c r="C388" s="407" t="s">
        <v>3373</v>
      </c>
      <c r="D388" s="407" t="s">
        <v>3464</v>
      </c>
      <c r="E388" s="407" t="s">
        <v>3465</v>
      </c>
      <c r="F388" s="410"/>
      <c r="G388" s="410"/>
      <c r="H388" s="410"/>
      <c r="I388" s="410"/>
      <c r="J388" s="410">
        <v>1</v>
      </c>
      <c r="K388" s="410">
        <v>173</v>
      </c>
      <c r="L388" s="410"/>
      <c r="M388" s="410">
        <v>173</v>
      </c>
      <c r="N388" s="410">
        <v>1</v>
      </c>
      <c r="O388" s="410">
        <v>174</v>
      </c>
      <c r="P388" s="493"/>
      <c r="Q388" s="411">
        <v>174</v>
      </c>
    </row>
    <row r="389" spans="1:17" ht="14.4" customHeight="1" x14ac:dyDescent="0.3">
      <c r="A389" s="406" t="s">
        <v>3560</v>
      </c>
      <c r="B389" s="407" t="s">
        <v>3372</v>
      </c>
      <c r="C389" s="407" t="s">
        <v>3373</v>
      </c>
      <c r="D389" s="407" t="s">
        <v>3480</v>
      </c>
      <c r="E389" s="407" t="s">
        <v>3481</v>
      </c>
      <c r="F389" s="410"/>
      <c r="G389" s="410"/>
      <c r="H389" s="410"/>
      <c r="I389" s="410"/>
      <c r="J389" s="410">
        <v>1</v>
      </c>
      <c r="K389" s="410">
        <v>289</v>
      </c>
      <c r="L389" s="410"/>
      <c r="M389" s="410">
        <v>289</v>
      </c>
      <c r="N389" s="410">
        <v>1</v>
      </c>
      <c r="O389" s="410">
        <v>291</v>
      </c>
      <c r="P389" s="493"/>
      <c r="Q389" s="411">
        <v>291</v>
      </c>
    </row>
    <row r="390" spans="1:17" ht="14.4" customHeight="1" x14ac:dyDescent="0.3">
      <c r="A390" s="406" t="s">
        <v>3560</v>
      </c>
      <c r="B390" s="407" t="s">
        <v>3372</v>
      </c>
      <c r="C390" s="407" t="s">
        <v>3373</v>
      </c>
      <c r="D390" s="407" t="s">
        <v>3486</v>
      </c>
      <c r="E390" s="407" t="s">
        <v>3487</v>
      </c>
      <c r="F390" s="410"/>
      <c r="G390" s="410"/>
      <c r="H390" s="410"/>
      <c r="I390" s="410"/>
      <c r="J390" s="410">
        <v>1</v>
      </c>
      <c r="K390" s="410">
        <v>167</v>
      </c>
      <c r="L390" s="410"/>
      <c r="M390" s="410">
        <v>167</v>
      </c>
      <c r="N390" s="410">
        <v>1</v>
      </c>
      <c r="O390" s="410">
        <v>168</v>
      </c>
      <c r="P390" s="493"/>
      <c r="Q390" s="411">
        <v>168</v>
      </c>
    </row>
    <row r="391" spans="1:17" ht="14.4" customHeight="1" x14ac:dyDescent="0.3">
      <c r="A391" s="406" t="s">
        <v>3560</v>
      </c>
      <c r="B391" s="407" t="s">
        <v>3372</v>
      </c>
      <c r="C391" s="407" t="s">
        <v>3373</v>
      </c>
      <c r="D391" s="407" t="s">
        <v>3513</v>
      </c>
      <c r="E391" s="407" t="s">
        <v>3514</v>
      </c>
      <c r="F391" s="410">
        <v>1</v>
      </c>
      <c r="G391" s="410">
        <v>4037</v>
      </c>
      <c r="H391" s="410">
        <v>1</v>
      </c>
      <c r="I391" s="410">
        <v>4037</v>
      </c>
      <c r="J391" s="410"/>
      <c r="K391" s="410"/>
      <c r="L391" s="410"/>
      <c r="M391" s="410"/>
      <c r="N391" s="410"/>
      <c r="O391" s="410"/>
      <c r="P391" s="493"/>
      <c r="Q391" s="411"/>
    </row>
    <row r="392" spans="1:17" ht="14.4" customHeight="1" x14ac:dyDescent="0.3">
      <c r="A392" s="406" t="s">
        <v>3561</v>
      </c>
      <c r="B392" s="407" t="s">
        <v>3372</v>
      </c>
      <c r="C392" s="407" t="s">
        <v>3373</v>
      </c>
      <c r="D392" s="407" t="s">
        <v>3374</v>
      </c>
      <c r="E392" s="407" t="s">
        <v>3375</v>
      </c>
      <c r="F392" s="410">
        <v>47</v>
      </c>
      <c r="G392" s="410">
        <v>55460</v>
      </c>
      <c r="H392" s="410">
        <v>1</v>
      </c>
      <c r="I392" s="410">
        <v>1180</v>
      </c>
      <c r="J392" s="410">
        <v>35</v>
      </c>
      <c r="K392" s="410">
        <v>41440</v>
      </c>
      <c r="L392" s="410">
        <v>0.74720519293184273</v>
      </c>
      <c r="M392" s="410">
        <v>1184</v>
      </c>
      <c r="N392" s="410">
        <v>64</v>
      </c>
      <c r="O392" s="410">
        <v>75968</v>
      </c>
      <c r="P392" s="493">
        <v>1.369780021637216</v>
      </c>
      <c r="Q392" s="411">
        <v>1187</v>
      </c>
    </row>
    <row r="393" spans="1:17" ht="14.4" customHeight="1" x14ac:dyDescent="0.3">
      <c r="A393" s="406" t="s">
        <v>3561</v>
      </c>
      <c r="B393" s="407" t="s">
        <v>3372</v>
      </c>
      <c r="C393" s="407" t="s">
        <v>3373</v>
      </c>
      <c r="D393" s="407" t="s">
        <v>3390</v>
      </c>
      <c r="E393" s="407" t="s">
        <v>3391</v>
      </c>
      <c r="F393" s="410">
        <v>3</v>
      </c>
      <c r="G393" s="410">
        <v>2427</v>
      </c>
      <c r="H393" s="410">
        <v>1</v>
      </c>
      <c r="I393" s="410">
        <v>809</v>
      </c>
      <c r="J393" s="410"/>
      <c r="K393" s="410"/>
      <c r="L393" s="410"/>
      <c r="M393" s="410"/>
      <c r="N393" s="410"/>
      <c r="O393" s="410"/>
      <c r="P393" s="493"/>
      <c r="Q393" s="411"/>
    </row>
    <row r="394" spans="1:17" ht="14.4" customHeight="1" x14ac:dyDescent="0.3">
      <c r="A394" s="406" t="s">
        <v>3561</v>
      </c>
      <c r="B394" s="407" t="s">
        <v>3372</v>
      </c>
      <c r="C394" s="407" t="s">
        <v>3373</v>
      </c>
      <c r="D394" s="407" t="s">
        <v>3392</v>
      </c>
      <c r="E394" s="407" t="s">
        <v>3393</v>
      </c>
      <c r="F394" s="410">
        <v>3</v>
      </c>
      <c r="G394" s="410">
        <v>2427</v>
      </c>
      <c r="H394" s="410">
        <v>1</v>
      </c>
      <c r="I394" s="410">
        <v>809</v>
      </c>
      <c r="J394" s="410"/>
      <c r="K394" s="410"/>
      <c r="L394" s="410"/>
      <c r="M394" s="410"/>
      <c r="N394" s="410"/>
      <c r="O394" s="410"/>
      <c r="P394" s="493"/>
      <c r="Q394" s="411"/>
    </row>
    <row r="395" spans="1:17" ht="14.4" customHeight="1" x14ac:dyDescent="0.3">
      <c r="A395" s="406" t="s">
        <v>3561</v>
      </c>
      <c r="B395" s="407" t="s">
        <v>3372</v>
      </c>
      <c r="C395" s="407" t="s">
        <v>3373</v>
      </c>
      <c r="D395" s="407" t="s">
        <v>3394</v>
      </c>
      <c r="E395" s="407" t="s">
        <v>3395</v>
      </c>
      <c r="F395" s="410">
        <v>65</v>
      </c>
      <c r="G395" s="410">
        <v>10790</v>
      </c>
      <c r="H395" s="410">
        <v>1</v>
      </c>
      <c r="I395" s="410">
        <v>166</v>
      </c>
      <c r="J395" s="410">
        <v>37</v>
      </c>
      <c r="K395" s="410">
        <v>6179</v>
      </c>
      <c r="L395" s="410">
        <v>0.57265987025023168</v>
      </c>
      <c r="M395" s="410">
        <v>167</v>
      </c>
      <c r="N395" s="410">
        <v>57</v>
      </c>
      <c r="O395" s="410">
        <v>9576</v>
      </c>
      <c r="P395" s="493">
        <v>0.88748841519925858</v>
      </c>
      <c r="Q395" s="411">
        <v>168</v>
      </c>
    </row>
    <row r="396" spans="1:17" ht="14.4" customHeight="1" x14ac:dyDescent="0.3">
      <c r="A396" s="406" t="s">
        <v>3561</v>
      </c>
      <c r="B396" s="407" t="s">
        <v>3372</v>
      </c>
      <c r="C396" s="407" t="s">
        <v>3373</v>
      </c>
      <c r="D396" s="407" t="s">
        <v>3396</v>
      </c>
      <c r="E396" s="407" t="s">
        <v>3397</v>
      </c>
      <c r="F396" s="410">
        <v>50</v>
      </c>
      <c r="G396" s="410">
        <v>8600</v>
      </c>
      <c r="H396" s="410">
        <v>1</v>
      </c>
      <c r="I396" s="410">
        <v>172</v>
      </c>
      <c r="J396" s="410">
        <v>34</v>
      </c>
      <c r="K396" s="410">
        <v>5882</v>
      </c>
      <c r="L396" s="410">
        <v>0.68395348837209302</v>
      </c>
      <c r="M396" s="410">
        <v>173</v>
      </c>
      <c r="N396" s="410">
        <v>56</v>
      </c>
      <c r="O396" s="410">
        <v>9744</v>
      </c>
      <c r="P396" s="493">
        <v>1.1330232558139535</v>
      </c>
      <c r="Q396" s="411">
        <v>174</v>
      </c>
    </row>
    <row r="397" spans="1:17" ht="14.4" customHeight="1" x14ac:dyDescent="0.3">
      <c r="A397" s="406" t="s">
        <v>3561</v>
      </c>
      <c r="B397" s="407" t="s">
        <v>3372</v>
      </c>
      <c r="C397" s="407" t="s">
        <v>3373</v>
      </c>
      <c r="D397" s="407" t="s">
        <v>3398</v>
      </c>
      <c r="E397" s="407" t="s">
        <v>3399</v>
      </c>
      <c r="F397" s="410">
        <v>2</v>
      </c>
      <c r="G397" s="410">
        <v>698</v>
      </c>
      <c r="H397" s="410">
        <v>1</v>
      </c>
      <c r="I397" s="410">
        <v>349</v>
      </c>
      <c r="J397" s="410"/>
      <c r="K397" s="410"/>
      <c r="L397" s="410"/>
      <c r="M397" s="410"/>
      <c r="N397" s="410">
        <v>2</v>
      </c>
      <c r="O397" s="410">
        <v>704</v>
      </c>
      <c r="P397" s="493">
        <v>1.0085959885386819</v>
      </c>
      <c r="Q397" s="411">
        <v>352</v>
      </c>
    </row>
    <row r="398" spans="1:17" ht="14.4" customHeight="1" x14ac:dyDescent="0.3">
      <c r="A398" s="406" t="s">
        <v>3561</v>
      </c>
      <c r="B398" s="407" t="s">
        <v>3372</v>
      </c>
      <c r="C398" s="407" t="s">
        <v>3373</v>
      </c>
      <c r="D398" s="407" t="s">
        <v>3521</v>
      </c>
      <c r="E398" s="407" t="s">
        <v>3522</v>
      </c>
      <c r="F398" s="410">
        <v>44</v>
      </c>
      <c r="G398" s="410">
        <v>45540</v>
      </c>
      <c r="H398" s="410">
        <v>1</v>
      </c>
      <c r="I398" s="410">
        <v>1035</v>
      </c>
      <c r="J398" s="410">
        <v>46</v>
      </c>
      <c r="K398" s="410">
        <v>47702</v>
      </c>
      <c r="L398" s="410">
        <v>1.0474747474747474</v>
      </c>
      <c r="M398" s="410">
        <v>1037</v>
      </c>
      <c r="N398" s="410">
        <v>20</v>
      </c>
      <c r="O398" s="410">
        <v>20760</v>
      </c>
      <c r="P398" s="493">
        <v>0.45586297760210803</v>
      </c>
      <c r="Q398" s="411">
        <v>1038</v>
      </c>
    </row>
    <row r="399" spans="1:17" ht="14.4" customHeight="1" x14ac:dyDescent="0.3">
      <c r="A399" s="406" t="s">
        <v>3561</v>
      </c>
      <c r="B399" s="407" t="s">
        <v>3372</v>
      </c>
      <c r="C399" s="407" t="s">
        <v>3373</v>
      </c>
      <c r="D399" s="407" t="s">
        <v>3402</v>
      </c>
      <c r="E399" s="407" t="s">
        <v>3403</v>
      </c>
      <c r="F399" s="410">
        <v>9</v>
      </c>
      <c r="G399" s="410">
        <v>7389</v>
      </c>
      <c r="H399" s="410">
        <v>1</v>
      </c>
      <c r="I399" s="410">
        <v>821</v>
      </c>
      <c r="J399" s="410">
        <v>2</v>
      </c>
      <c r="K399" s="410">
        <v>1644</v>
      </c>
      <c r="L399" s="410">
        <v>0.22249289484368656</v>
      </c>
      <c r="M399" s="410">
        <v>822</v>
      </c>
      <c r="N399" s="410">
        <v>5</v>
      </c>
      <c r="O399" s="410">
        <v>4115</v>
      </c>
      <c r="P399" s="493">
        <v>0.55690891866287728</v>
      </c>
      <c r="Q399" s="411">
        <v>823</v>
      </c>
    </row>
    <row r="400" spans="1:17" ht="14.4" customHeight="1" x14ac:dyDescent="0.3">
      <c r="A400" s="406" t="s">
        <v>3561</v>
      </c>
      <c r="B400" s="407" t="s">
        <v>3372</v>
      </c>
      <c r="C400" s="407" t="s">
        <v>3373</v>
      </c>
      <c r="D400" s="407" t="s">
        <v>3406</v>
      </c>
      <c r="E400" s="407" t="s">
        <v>3407</v>
      </c>
      <c r="F400" s="410">
        <v>52</v>
      </c>
      <c r="G400" s="410">
        <v>28340</v>
      </c>
      <c r="H400" s="410">
        <v>1</v>
      </c>
      <c r="I400" s="410">
        <v>545</v>
      </c>
      <c r="J400" s="410">
        <v>38</v>
      </c>
      <c r="K400" s="410">
        <v>20786</v>
      </c>
      <c r="L400" s="410">
        <v>0.73345095271700778</v>
      </c>
      <c r="M400" s="410">
        <v>547</v>
      </c>
      <c r="N400" s="410">
        <v>57</v>
      </c>
      <c r="O400" s="410">
        <v>31293</v>
      </c>
      <c r="P400" s="493">
        <v>1.1041990119971772</v>
      </c>
      <c r="Q400" s="411">
        <v>549</v>
      </c>
    </row>
    <row r="401" spans="1:17" ht="14.4" customHeight="1" x14ac:dyDescent="0.3">
      <c r="A401" s="406" t="s">
        <v>3561</v>
      </c>
      <c r="B401" s="407" t="s">
        <v>3372</v>
      </c>
      <c r="C401" s="407" t="s">
        <v>3373</v>
      </c>
      <c r="D401" s="407" t="s">
        <v>3408</v>
      </c>
      <c r="E401" s="407" t="s">
        <v>3409</v>
      </c>
      <c r="F401" s="410">
        <v>5</v>
      </c>
      <c r="G401" s="410">
        <v>3250</v>
      </c>
      <c r="H401" s="410">
        <v>1</v>
      </c>
      <c r="I401" s="410">
        <v>650</v>
      </c>
      <c r="J401" s="410">
        <v>3</v>
      </c>
      <c r="K401" s="410">
        <v>1956</v>
      </c>
      <c r="L401" s="410">
        <v>0.60184615384615381</v>
      </c>
      <c r="M401" s="410">
        <v>652</v>
      </c>
      <c r="N401" s="410">
        <v>4</v>
      </c>
      <c r="O401" s="410">
        <v>2616</v>
      </c>
      <c r="P401" s="493">
        <v>0.80492307692307696</v>
      </c>
      <c r="Q401" s="411">
        <v>654</v>
      </c>
    </row>
    <row r="402" spans="1:17" ht="14.4" customHeight="1" x14ac:dyDescent="0.3">
      <c r="A402" s="406" t="s">
        <v>3561</v>
      </c>
      <c r="B402" s="407" t="s">
        <v>3372</v>
      </c>
      <c r="C402" s="407" t="s">
        <v>3373</v>
      </c>
      <c r="D402" s="407" t="s">
        <v>3410</v>
      </c>
      <c r="E402" s="407" t="s">
        <v>3411</v>
      </c>
      <c r="F402" s="410">
        <v>5</v>
      </c>
      <c r="G402" s="410">
        <v>3250</v>
      </c>
      <c r="H402" s="410">
        <v>1</v>
      </c>
      <c r="I402" s="410">
        <v>650</v>
      </c>
      <c r="J402" s="410">
        <v>3</v>
      </c>
      <c r="K402" s="410">
        <v>1956</v>
      </c>
      <c r="L402" s="410">
        <v>0.60184615384615381</v>
      </c>
      <c r="M402" s="410">
        <v>652</v>
      </c>
      <c r="N402" s="410">
        <v>4</v>
      </c>
      <c r="O402" s="410">
        <v>2616</v>
      </c>
      <c r="P402" s="493">
        <v>0.80492307692307696</v>
      </c>
      <c r="Q402" s="411">
        <v>654</v>
      </c>
    </row>
    <row r="403" spans="1:17" ht="14.4" customHeight="1" x14ac:dyDescent="0.3">
      <c r="A403" s="406" t="s">
        <v>3561</v>
      </c>
      <c r="B403" s="407" t="s">
        <v>3372</v>
      </c>
      <c r="C403" s="407" t="s">
        <v>3373</v>
      </c>
      <c r="D403" s="407" t="s">
        <v>3412</v>
      </c>
      <c r="E403" s="407" t="s">
        <v>3413</v>
      </c>
      <c r="F403" s="410">
        <v>18</v>
      </c>
      <c r="G403" s="410">
        <v>12132</v>
      </c>
      <c r="H403" s="410">
        <v>1</v>
      </c>
      <c r="I403" s="410">
        <v>674</v>
      </c>
      <c r="J403" s="410">
        <v>13</v>
      </c>
      <c r="K403" s="410">
        <v>8788</v>
      </c>
      <c r="L403" s="410">
        <v>0.72436531486976596</v>
      </c>
      <c r="M403" s="410">
        <v>676</v>
      </c>
      <c r="N403" s="410">
        <v>9</v>
      </c>
      <c r="O403" s="410">
        <v>6102</v>
      </c>
      <c r="P403" s="493">
        <v>0.5029673590504451</v>
      </c>
      <c r="Q403" s="411">
        <v>678</v>
      </c>
    </row>
    <row r="404" spans="1:17" ht="14.4" customHeight="1" x14ac:dyDescent="0.3">
      <c r="A404" s="406" t="s">
        <v>3561</v>
      </c>
      <c r="B404" s="407" t="s">
        <v>3372</v>
      </c>
      <c r="C404" s="407" t="s">
        <v>3373</v>
      </c>
      <c r="D404" s="407" t="s">
        <v>3414</v>
      </c>
      <c r="E404" s="407" t="s">
        <v>3415</v>
      </c>
      <c r="F404" s="410">
        <v>28</v>
      </c>
      <c r="G404" s="410">
        <v>14252</v>
      </c>
      <c r="H404" s="410">
        <v>1</v>
      </c>
      <c r="I404" s="410">
        <v>509</v>
      </c>
      <c r="J404" s="410">
        <v>8</v>
      </c>
      <c r="K404" s="410">
        <v>4088</v>
      </c>
      <c r="L404" s="410">
        <v>0.2868369351669941</v>
      </c>
      <c r="M404" s="410">
        <v>511</v>
      </c>
      <c r="N404" s="410">
        <v>16</v>
      </c>
      <c r="O404" s="410">
        <v>8208</v>
      </c>
      <c r="P404" s="493">
        <v>0.575919169239405</v>
      </c>
      <c r="Q404" s="411">
        <v>513</v>
      </c>
    </row>
    <row r="405" spans="1:17" ht="14.4" customHeight="1" x14ac:dyDescent="0.3">
      <c r="A405" s="406" t="s">
        <v>3561</v>
      </c>
      <c r="B405" s="407" t="s">
        <v>3372</v>
      </c>
      <c r="C405" s="407" t="s">
        <v>3373</v>
      </c>
      <c r="D405" s="407" t="s">
        <v>3416</v>
      </c>
      <c r="E405" s="407" t="s">
        <v>3417</v>
      </c>
      <c r="F405" s="410">
        <v>28</v>
      </c>
      <c r="G405" s="410">
        <v>11732</v>
      </c>
      <c r="H405" s="410">
        <v>1</v>
      </c>
      <c r="I405" s="410">
        <v>419</v>
      </c>
      <c r="J405" s="410">
        <v>8</v>
      </c>
      <c r="K405" s="410">
        <v>3368</v>
      </c>
      <c r="L405" s="410">
        <v>0.28707807705421068</v>
      </c>
      <c r="M405" s="410">
        <v>421</v>
      </c>
      <c r="N405" s="410">
        <v>16</v>
      </c>
      <c r="O405" s="410">
        <v>6768</v>
      </c>
      <c r="P405" s="493">
        <v>0.57688373678827143</v>
      </c>
      <c r="Q405" s="411">
        <v>423</v>
      </c>
    </row>
    <row r="406" spans="1:17" ht="14.4" customHeight="1" x14ac:dyDescent="0.3">
      <c r="A406" s="406" t="s">
        <v>3561</v>
      </c>
      <c r="B406" s="407" t="s">
        <v>3372</v>
      </c>
      <c r="C406" s="407" t="s">
        <v>3373</v>
      </c>
      <c r="D406" s="407" t="s">
        <v>3418</v>
      </c>
      <c r="E406" s="407" t="s">
        <v>3419</v>
      </c>
      <c r="F406" s="410">
        <v>53</v>
      </c>
      <c r="G406" s="410">
        <v>18232</v>
      </c>
      <c r="H406" s="410">
        <v>1</v>
      </c>
      <c r="I406" s="410">
        <v>344</v>
      </c>
      <c r="J406" s="410">
        <v>38</v>
      </c>
      <c r="K406" s="410">
        <v>13186</v>
      </c>
      <c r="L406" s="410">
        <v>0.72323387450636245</v>
      </c>
      <c r="M406" s="410">
        <v>347</v>
      </c>
      <c r="N406" s="410">
        <v>56</v>
      </c>
      <c r="O406" s="410">
        <v>19544</v>
      </c>
      <c r="P406" s="493">
        <v>1.0719613865730584</v>
      </c>
      <c r="Q406" s="411">
        <v>349</v>
      </c>
    </row>
    <row r="407" spans="1:17" ht="14.4" customHeight="1" x14ac:dyDescent="0.3">
      <c r="A407" s="406" t="s">
        <v>3561</v>
      </c>
      <c r="B407" s="407" t="s">
        <v>3372</v>
      </c>
      <c r="C407" s="407" t="s">
        <v>3373</v>
      </c>
      <c r="D407" s="407" t="s">
        <v>3420</v>
      </c>
      <c r="E407" s="407" t="s">
        <v>3421</v>
      </c>
      <c r="F407" s="410">
        <v>22</v>
      </c>
      <c r="G407" s="410">
        <v>4774</v>
      </c>
      <c r="H407" s="410">
        <v>1</v>
      </c>
      <c r="I407" s="410">
        <v>217</v>
      </c>
      <c r="J407" s="410">
        <v>24</v>
      </c>
      <c r="K407" s="410">
        <v>5256</v>
      </c>
      <c r="L407" s="410">
        <v>1.1009635525764558</v>
      </c>
      <c r="M407" s="410">
        <v>219</v>
      </c>
      <c r="N407" s="410">
        <v>11</v>
      </c>
      <c r="O407" s="410">
        <v>2431</v>
      </c>
      <c r="P407" s="493">
        <v>0.50921658986175111</v>
      </c>
      <c r="Q407" s="411">
        <v>221</v>
      </c>
    </row>
    <row r="408" spans="1:17" ht="14.4" customHeight="1" x14ac:dyDescent="0.3">
      <c r="A408" s="406" t="s">
        <v>3561</v>
      </c>
      <c r="B408" s="407" t="s">
        <v>3372</v>
      </c>
      <c r="C408" s="407" t="s">
        <v>3373</v>
      </c>
      <c r="D408" s="407" t="s">
        <v>3422</v>
      </c>
      <c r="E408" s="407" t="s">
        <v>3423</v>
      </c>
      <c r="F408" s="410">
        <v>212</v>
      </c>
      <c r="G408" s="410">
        <v>105364</v>
      </c>
      <c r="H408" s="410">
        <v>1</v>
      </c>
      <c r="I408" s="410">
        <v>497</v>
      </c>
      <c r="J408" s="410">
        <v>148</v>
      </c>
      <c r="K408" s="410">
        <v>74444</v>
      </c>
      <c r="L408" s="410">
        <v>0.70654113359401693</v>
      </c>
      <c r="M408" s="410">
        <v>503</v>
      </c>
      <c r="N408" s="410">
        <v>168</v>
      </c>
      <c r="O408" s="410">
        <v>85344</v>
      </c>
      <c r="P408" s="493">
        <v>0.8099920276375232</v>
      </c>
      <c r="Q408" s="411">
        <v>508</v>
      </c>
    </row>
    <row r="409" spans="1:17" ht="14.4" customHeight="1" x14ac:dyDescent="0.3">
      <c r="A409" s="406" t="s">
        <v>3561</v>
      </c>
      <c r="B409" s="407" t="s">
        <v>3372</v>
      </c>
      <c r="C409" s="407" t="s">
        <v>3373</v>
      </c>
      <c r="D409" s="407" t="s">
        <v>3428</v>
      </c>
      <c r="E409" s="407" t="s">
        <v>3429</v>
      </c>
      <c r="F409" s="410">
        <v>22</v>
      </c>
      <c r="G409" s="410">
        <v>2420</v>
      </c>
      <c r="H409" s="410">
        <v>1</v>
      </c>
      <c r="I409" s="410">
        <v>110</v>
      </c>
      <c r="J409" s="410">
        <v>26</v>
      </c>
      <c r="K409" s="410">
        <v>2886</v>
      </c>
      <c r="L409" s="410">
        <v>1.1925619834710743</v>
      </c>
      <c r="M409" s="410">
        <v>111</v>
      </c>
      <c r="N409" s="410">
        <v>42</v>
      </c>
      <c r="O409" s="410">
        <v>4662</v>
      </c>
      <c r="P409" s="493">
        <v>1.9264462809917355</v>
      </c>
      <c r="Q409" s="411">
        <v>111</v>
      </c>
    </row>
    <row r="410" spans="1:17" ht="14.4" customHeight="1" x14ac:dyDescent="0.3">
      <c r="A410" s="406" t="s">
        <v>3561</v>
      </c>
      <c r="B410" s="407" t="s">
        <v>3372</v>
      </c>
      <c r="C410" s="407" t="s">
        <v>3373</v>
      </c>
      <c r="D410" s="407" t="s">
        <v>3432</v>
      </c>
      <c r="E410" s="407" t="s">
        <v>3433</v>
      </c>
      <c r="F410" s="410">
        <v>6</v>
      </c>
      <c r="G410" s="410">
        <v>1860</v>
      </c>
      <c r="H410" s="410">
        <v>1</v>
      </c>
      <c r="I410" s="410">
        <v>310</v>
      </c>
      <c r="J410" s="410">
        <v>10</v>
      </c>
      <c r="K410" s="410">
        <v>3110</v>
      </c>
      <c r="L410" s="410">
        <v>1.6720430107526882</v>
      </c>
      <c r="M410" s="410">
        <v>311</v>
      </c>
      <c r="N410" s="410">
        <v>5</v>
      </c>
      <c r="O410" s="410">
        <v>1560</v>
      </c>
      <c r="P410" s="493">
        <v>0.83870967741935487</v>
      </c>
      <c r="Q410" s="411">
        <v>312</v>
      </c>
    </row>
    <row r="411" spans="1:17" ht="14.4" customHeight="1" x14ac:dyDescent="0.3">
      <c r="A411" s="406" t="s">
        <v>3561</v>
      </c>
      <c r="B411" s="407" t="s">
        <v>3372</v>
      </c>
      <c r="C411" s="407" t="s">
        <v>3373</v>
      </c>
      <c r="D411" s="407" t="s">
        <v>3436</v>
      </c>
      <c r="E411" s="407" t="s">
        <v>3437</v>
      </c>
      <c r="F411" s="410">
        <v>6</v>
      </c>
      <c r="G411" s="410">
        <v>96</v>
      </c>
      <c r="H411" s="410">
        <v>1</v>
      </c>
      <c r="I411" s="410">
        <v>16</v>
      </c>
      <c r="J411" s="410">
        <v>3</v>
      </c>
      <c r="K411" s="410">
        <v>48</v>
      </c>
      <c r="L411" s="410">
        <v>0.5</v>
      </c>
      <c r="M411" s="410">
        <v>16</v>
      </c>
      <c r="N411" s="410">
        <v>5</v>
      </c>
      <c r="O411" s="410">
        <v>85</v>
      </c>
      <c r="P411" s="493">
        <v>0.88541666666666663</v>
      </c>
      <c r="Q411" s="411">
        <v>17</v>
      </c>
    </row>
    <row r="412" spans="1:17" ht="14.4" customHeight="1" x14ac:dyDescent="0.3">
      <c r="A412" s="406" t="s">
        <v>3561</v>
      </c>
      <c r="B412" s="407" t="s">
        <v>3372</v>
      </c>
      <c r="C412" s="407" t="s">
        <v>3373</v>
      </c>
      <c r="D412" s="407" t="s">
        <v>3440</v>
      </c>
      <c r="E412" s="407" t="s">
        <v>3441</v>
      </c>
      <c r="F412" s="410">
        <v>358</v>
      </c>
      <c r="G412" s="410">
        <v>124584</v>
      </c>
      <c r="H412" s="410">
        <v>1</v>
      </c>
      <c r="I412" s="410">
        <v>348</v>
      </c>
      <c r="J412" s="410">
        <v>285</v>
      </c>
      <c r="K412" s="410">
        <v>99465</v>
      </c>
      <c r="L412" s="410">
        <v>0.79837699865151224</v>
      </c>
      <c r="M412" s="410">
        <v>349</v>
      </c>
      <c r="N412" s="410">
        <v>292</v>
      </c>
      <c r="O412" s="410">
        <v>102200</v>
      </c>
      <c r="P412" s="493">
        <v>0.82033005843446993</v>
      </c>
      <c r="Q412" s="411">
        <v>350</v>
      </c>
    </row>
    <row r="413" spans="1:17" ht="14.4" customHeight="1" x14ac:dyDescent="0.3">
      <c r="A413" s="406" t="s">
        <v>3561</v>
      </c>
      <c r="B413" s="407" t="s">
        <v>3372</v>
      </c>
      <c r="C413" s="407" t="s">
        <v>3373</v>
      </c>
      <c r="D413" s="407" t="s">
        <v>3450</v>
      </c>
      <c r="E413" s="407" t="s">
        <v>3451</v>
      </c>
      <c r="F413" s="410">
        <v>53</v>
      </c>
      <c r="G413" s="410">
        <v>10812</v>
      </c>
      <c r="H413" s="410">
        <v>1</v>
      </c>
      <c r="I413" s="410">
        <v>204</v>
      </c>
      <c r="J413" s="410">
        <v>37</v>
      </c>
      <c r="K413" s="410">
        <v>7659</v>
      </c>
      <c r="L413" s="410">
        <v>0.70837957824639286</v>
      </c>
      <c r="M413" s="410">
        <v>207</v>
      </c>
      <c r="N413" s="410">
        <v>57</v>
      </c>
      <c r="O413" s="410">
        <v>11913</v>
      </c>
      <c r="P413" s="493">
        <v>1.1018312985571588</v>
      </c>
      <c r="Q413" s="411">
        <v>209</v>
      </c>
    </row>
    <row r="414" spans="1:17" ht="14.4" customHeight="1" x14ac:dyDescent="0.3">
      <c r="A414" s="406" t="s">
        <v>3561</v>
      </c>
      <c r="B414" s="407" t="s">
        <v>3372</v>
      </c>
      <c r="C414" s="407" t="s">
        <v>3373</v>
      </c>
      <c r="D414" s="407" t="s">
        <v>3452</v>
      </c>
      <c r="E414" s="407" t="s">
        <v>3453</v>
      </c>
      <c r="F414" s="410">
        <v>51</v>
      </c>
      <c r="G414" s="410">
        <v>1938</v>
      </c>
      <c r="H414" s="410">
        <v>1</v>
      </c>
      <c r="I414" s="410">
        <v>38</v>
      </c>
      <c r="J414" s="410">
        <v>36</v>
      </c>
      <c r="K414" s="410">
        <v>1404</v>
      </c>
      <c r="L414" s="410">
        <v>0.72445820433436536</v>
      </c>
      <c r="M414" s="410">
        <v>39</v>
      </c>
      <c r="N414" s="410">
        <v>56</v>
      </c>
      <c r="O414" s="410">
        <v>2240</v>
      </c>
      <c r="P414" s="493">
        <v>1.1558307533539731</v>
      </c>
      <c r="Q414" s="411">
        <v>40</v>
      </c>
    </row>
    <row r="415" spans="1:17" ht="14.4" customHeight="1" x14ac:dyDescent="0.3">
      <c r="A415" s="406" t="s">
        <v>3561</v>
      </c>
      <c r="B415" s="407" t="s">
        <v>3372</v>
      </c>
      <c r="C415" s="407" t="s">
        <v>3373</v>
      </c>
      <c r="D415" s="407" t="s">
        <v>3454</v>
      </c>
      <c r="E415" s="407" t="s">
        <v>3455</v>
      </c>
      <c r="F415" s="410"/>
      <c r="G415" s="410"/>
      <c r="H415" s="410"/>
      <c r="I415" s="410"/>
      <c r="J415" s="410">
        <v>1</v>
      </c>
      <c r="K415" s="410">
        <v>5003</v>
      </c>
      <c r="L415" s="410"/>
      <c r="M415" s="410">
        <v>5003</v>
      </c>
      <c r="N415" s="410">
        <v>1</v>
      </c>
      <c r="O415" s="410">
        <v>5022</v>
      </c>
      <c r="P415" s="493"/>
      <c r="Q415" s="411">
        <v>5022</v>
      </c>
    </row>
    <row r="416" spans="1:17" ht="14.4" customHeight="1" x14ac:dyDescent="0.3">
      <c r="A416" s="406" t="s">
        <v>3561</v>
      </c>
      <c r="B416" s="407" t="s">
        <v>3372</v>
      </c>
      <c r="C416" s="407" t="s">
        <v>3373</v>
      </c>
      <c r="D416" s="407" t="s">
        <v>3456</v>
      </c>
      <c r="E416" s="407" t="s">
        <v>3457</v>
      </c>
      <c r="F416" s="410">
        <v>64</v>
      </c>
      <c r="G416" s="410">
        <v>10816</v>
      </c>
      <c r="H416" s="410">
        <v>1</v>
      </c>
      <c r="I416" s="410">
        <v>169</v>
      </c>
      <c r="J416" s="410">
        <v>36</v>
      </c>
      <c r="K416" s="410">
        <v>6120</v>
      </c>
      <c r="L416" s="410">
        <v>0.56582840236686394</v>
      </c>
      <c r="M416" s="410">
        <v>170</v>
      </c>
      <c r="N416" s="410">
        <v>57</v>
      </c>
      <c r="O416" s="410">
        <v>9747</v>
      </c>
      <c r="P416" s="493">
        <v>0.90116494082840237</v>
      </c>
      <c r="Q416" s="411">
        <v>171</v>
      </c>
    </row>
    <row r="417" spans="1:17" ht="14.4" customHeight="1" x14ac:dyDescent="0.3">
      <c r="A417" s="406" t="s">
        <v>3561</v>
      </c>
      <c r="B417" s="407" t="s">
        <v>3372</v>
      </c>
      <c r="C417" s="407" t="s">
        <v>3373</v>
      </c>
      <c r="D417" s="407" t="s">
        <v>3460</v>
      </c>
      <c r="E417" s="407" t="s">
        <v>3461</v>
      </c>
      <c r="F417" s="410">
        <v>5</v>
      </c>
      <c r="G417" s="410">
        <v>3430</v>
      </c>
      <c r="H417" s="410">
        <v>1</v>
      </c>
      <c r="I417" s="410">
        <v>686</v>
      </c>
      <c r="J417" s="410">
        <v>4</v>
      </c>
      <c r="K417" s="410">
        <v>2752</v>
      </c>
      <c r="L417" s="410">
        <v>0.80233236151603493</v>
      </c>
      <c r="M417" s="410">
        <v>688</v>
      </c>
      <c r="N417" s="410">
        <v>5</v>
      </c>
      <c r="O417" s="410">
        <v>3450</v>
      </c>
      <c r="P417" s="493">
        <v>1.0058309037900874</v>
      </c>
      <c r="Q417" s="411">
        <v>690</v>
      </c>
    </row>
    <row r="418" spans="1:17" ht="14.4" customHeight="1" x14ac:dyDescent="0.3">
      <c r="A418" s="406" t="s">
        <v>3561</v>
      </c>
      <c r="B418" s="407" t="s">
        <v>3372</v>
      </c>
      <c r="C418" s="407" t="s">
        <v>3373</v>
      </c>
      <c r="D418" s="407" t="s">
        <v>3462</v>
      </c>
      <c r="E418" s="407" t="s">
        <v>3463</v>
      </c>
      <c r="F418" s="410">
        <v>74</v>
      </c>
      <c r="G418" s="410">
        <v>25678</v>
      </c>
      <c r="H418" s="410">
        <v>1</v>
      </c>
      <c r="I418" s="410">
        <v>347</v>
      </c>
      <c r="J418" s="410">
        <v>47</v>
      </c>
      <c r="K418" s="410">
        <v>16356</v>
      </c>
      <c r="L418" s="410">
        <v>0.63696549575512107</v>
      </c>
      <c r="M418" s="410">
        <v>348</v>
      </c>
      <c r="N418" s="410">
        <v>60</v>
      </c>
      <c r="O418" s="410">
        <v>21000</v>
      </c>
      <c r="P418" s="493">
        <v>0.81782070254692729</v>
      </c>
      <c r="Q418" s="411">
        <v>350</v>
      </c>
    </row>
    <row r="419" spans="1:17" ht="14.4" customHeight="1" x14ac:dyDescent="0.3">
      <c r="A419" s="406" t="s">
        <v>3561</v>
      </c>
      <c r="B419" s="407" t="s">
        <v>3372</v>
      </c>
      <c r="C419" s="407" t="s">
        <v>3373</v>
      </c>
      <c r="D419" s="407" t="s">
        <v>3464</v>
      </c>
      <c r="E419" s="407" t="s">
        <v>3465</v>
      </c>
      <c r="F419" s="410">
        <v>64</v>
      </c>
      <c r="G419" s="410">
        <v>11008</v>
      </c>
      <c r="H419" s="410">
        <v>1</v>
      </c>
      <c r="I419" s="410">
        <v>172</v>
      </c>
      <c r="J419" s="410">
        <v>36</v>
      </c>
      <c r="K419" s="410">
        <v>6228</v>
      </c>
      <c r="L419" s="410">
        <v>0.56577034883720934</v>
      </c>
      <c r="M419" s="410">
        <v>173</v>
      </c>
      <c r="N419" s="410">
        <v>57</v>
      </c>
      <c r="O419" s="410">
        <v>9918</v>
      </c>
      <c r="P419" s="493">
        <v>0.90098110465116277</v>
      </c>
      <c r="Q419" s="411">
        <v>174</v>
      </c>
    </row>
    <row r="420" spans="1:17" ht="14.4" customHeight="1" x14ac:dyDescent="0.3">
      <c r="A420" s="406" t="s">
        <v>3561</v>
      </c>
      <c r="B420" s="407" t="s">
        <v>3372</v>
      </c>
      <c r="C420" s="407" t="s">
        <v>3373</v>
      </c>
      <c r="D420" s="407" t="s">
        <v>3466</v>
      </c>
      <c r="E420" s="407" t="s">
        <v>3467</v>
      </c>
      <c r="F420" s="410">
        <v>12</v>
      </c>
      <c r="G420" s="410">
        <v>4788</v>
      </c>
      <c r="H420" s="410">
        <v>1</v>
      </c>
      <c r="I420" s="410">
        <v>399</v>
      </c>
      <c r="J420" s="410"/>
      <c r="K420" s="410"/>
      <c r="L420" s="410"/>
      <c r="M420" s="410"/>
      <c r="N420" s="410">
        <v>8</v>
      </c>
      <c r="O420" s="410">
        <v>3208</v>
      </c>
      <c r="P420" s="493">
        <v>0.6700083542188805</v>
      </c>
      <c r="Q420" s="411">
        <v>401</v>
      </c>
    </row>
    <row r="421" spans="1:17" ht="14.4" customHeight="1" x14ac:dyDescent="0.3">
      <c r="A421" s="406" t="s">
        <v>3561</v>
      </c>
      <c r="B421" s="407" t="s">
        <v>3372</v>
      </c>
      <c r="C421" s="407" t="s">
        <v>3373</v>
      </c>
      <c r="D421" s="407" t="s">
        <v>3468</v>
      </c>
      <c r="E421" s="407" t="s">
        <v>3469</v>
      </c>
      <c r="F421" s="410">
        <v>5</v>
      </c>
      <c r="G421" s="410">
        <v>3250</v>
      </c>
      <c r="H421" s="410">
        <v>1</v>
      </c>
      <c r="I421" s="410">
        <v>650</v>
      </c>
      <c r="J421" s="410">
        <v>3</v>
      </c>
      <c r="K421" s="410">
        <v>1956</v>
      </c>
      <c r="L421" s="410">
        <v>0.60184615384615381</v>
      </c>
      <c r="M421" s="410">
        <v>652</v>
      </c>
      <c r="N421" s="410">
        <v>4</v>
      </c>
      <c r="O421" s="410">
        <v>2616</v>
      </c>
      <c r="P421" s="493">
        <v>0.80492307692307696</v>
      </c>
      <c r="Q421" s="411">
        <v>654</v>
      </c>
    </row>
    <row r="422" spans="1:17" ht="14.4" customHeight="1" x14ac:dyDescent="0.3">
      <c r="A422" s="406" t="s">
        <v>3561</v>
      </c>
      <c r="B422" s="407" t="s">
        <v>3372</v>
      </c>
      <c r="C422" s="407" t="s">
        <v>3373</v>
      </c>
      <c r="D422" s="407" t="s">
        <v>3470</v>
      </c>
      <c r="E422" s="407" t="s">
        <v>3471</v>
      </c>
      <c r="F422" s="410">
        <v>5</v>
      </c>
      <c r="G422" s="410">
        <v>3250</v>
      </c>
      <c r="H422" s="410">
        <v>1</v>
      </c>
      <c r="I422" s="410">
        <v>650</v>
      </c>
      <c r="J422" s="410">
        <v>3</v>
      </c>
      <c r="K422" s="410">
        <v>1956</v>
      </c>
      <c r="L422" s="410">
        <v>0.60184615384615381</v>
      </c>
      <c r="M422" s="410">
        <v>652</v>
      </c>
      <c r="N422" s="410">
        <v>4</v>
      </c>
      <c r="O422" s="410">
        <v>2616</v>
      </c>
      <c r="P422" s="493">
        <v>0.80492307692307696</v>
      </c>
      <c r="Q422" s="411">
        <v>654</v>
      </c>
    </row>
    <row r="423" spans="1:17" ht="14.4" customHeight="1" x14ac:dyDescent="0.3">
      <c r="A423" s="406" t="s">
        <v>3561</v>
      </c>
      <c r="B423" s="407" t="s">
        <v>3372</v>
      </c>
      <c r="C423" s="407" t="s">
        <v>3373</v>
      </c>
      <c r="D423" s="407" t="s">
        <v>3474</v>
      </c>
      <c r="E423" s="407" t="s">
        <v>3475</v>
      </c>
      <c r="F423" s="410"/>
      <c r="G423" s="410"/>
      <c r="H423" s="410"/>
      <c r="I423" s="410"/>
      <c r="J423" s="410">
        <v>1</v>
      </c>
      <c r="K423" s="410">
        <v>692</v>
      </c>
      <c r="L423" s="410"/>
      <c r="M423" s="410">
        <v>692</v>
      </c>
      <c r="N423" s="410">
        <v>1</v>
      </c>
      <c r="O423" s="410">
        <v>694</v>
      </c>
      <c r="P423" s="493"/>
      <c r="Q423" s="411">
        <v>694</v>
      </c>
    </row>
    <row r="424" spans="1:17" ht="14.4" customHeight="1" x14ac:dyDescent="0.3">
      <c r="A424" s="406" t="s">
        <v>3561</v>
      </c>
      <c r="B424" s="407" t="s">
        <v>3372</v>
      </c>
      <c r="C424" s="407" t="s">
        <v>3373</v>
      </c>
      <c r="D424" s="407" t="s">
        <v>3476</v>
      </c>
      <c r="E424" s="407" t="s">
        <v>3477</v>
      </c>
      <c r="F424" s="410">
        <v>18</v>
      </c>
      <c r="G424" s="410">
        <v>12132</v>
      </c>
      <c r="H424" s="410">
        <v>1</v>
      </c>
      <c r="I424" s="410">
        <v>674</v>
      </c>
      <c r="J424" s="410">
        <v>13</v>
      </c>
      <c r="K424" s="410">
        <v>8788</v>
      </c>
      <c r="L424" s="410">
        <v>0.72436531486976596</v>
      </c>
      <c r="M424" s="410">
        <v>676</v>
      </c>
      <c r="N424" s="410">
        <v>9</v>
      </c>
      <c r="O424" s="410">
        <v>6102</v>
      </c>
      <c r="P424" s="493">
        <v>0.5029673590504451</v>
      </c>
      <c r="Q424" s="411">
        <v>678</v>
      </c>
    </row>
    <row r="425" spans="1:17" ht="14.4" customHeight="1" x14ac:dyDescent="0.3">
      <c r="A425" s="406" t="s">
        <v>3561</v>
      </c>
      <c r="B425" s="407" t="s">
        <v>3372</v>
      </c>
      <c r="C425" s="407" t="s">
        <v>3373</v>
      </c>
      <c r="D425" s="407" t="s">
        <v>3478</v>
      </c>
      <c r="E425" s="407" t="s">
        <v>3479</v>
      </c>
      <c r="F425" s="410">
        <v>3</v>
      </c>
      <c r="G425" s="410">
        <v>1419</v>
      </c>
      <c r="H425" s="410">
        <v>1</v>
      </c>
      <c r="I425" s="410">
        <v>473</v>
      </c>
      <c r="J425" s="410">
        <v>8</v>
      </c>
      <c r="K425" s="410">
        <v>3800</v>
      </c>
      <c r="L425" s="410">
        <v>2.6779422128259336</v>
      </c>
      <c r="M425" s="410">
        <v>475</v>
      </c>
      <c r="N425" s="410">
        <v>10</v>
      </c>
      <c r="O425" s="410">
        <v>4770</v>
      </c>
      <c r="P425" s="493">
        <v>3.3615221987315009</v>
      </c>
      <c r="Q425" s="411">
        <v>477</v>
      </c>
    </row>
    <row r="426" spans="1:17" ht="14.4" customHeight="1" x14ac:dyDescent="0.3">
      <c r="A426" s="406" t="s">
        <v>3561</v>
      </c>
      <c r="B426" s="407" t="s">
        <v>3372</v>
      </c>
      <c r="C426" s="407" t="s">
        <v>3373</v>
      </c>
      <c r="D426" s="407" t="s">
        <v>3480</v>
      </c>
      <c r="E426" s="407" t="s">
        <v>3481</v>
      </c>
      <c r="F426" s="410">
        <v>28</v>
      </c>
      <c r="G426" s="410">
        <v>8036</v>
      </c>
      <c r="H426" s="410">
        <v>1</v>
      </c>
      <c r="I426" s="410">
        <v>287</v>
      </c>
      <c r="J426" s="410">
        <v>8</v>
      </c>
      <c r="K426" s="410">
        <v>2312</v>
      </c>
      <c r="L426" s="410">
        <v>0.28770532603285215</v>
      </c>
      <c r="M426" s="410">
        <v>289</v>
      </c>
      <c r="N426" s="410">
        <v>16</v>
      </c>
      <c r="O426" s="410">
        <v>4656</v>
      </c>
      <c r="P426" s="493">
        <v>0.5793927327028372</v>
      </c>
      <c r="Q426" s="411">
        <v>291</v>
      </c>
    </row>
    <row r="427" spans="1:17" ht="14.4" customHeight="1" x14ac:dyDescent="0.3">
      <c r="A427" s="406" t="s">
        <v>3561</v>
      </c>
      <c r="B427" s="407" t="s">
        <v>3372</v>
      </c>
      <c r="C427" s="407" t="s">
        <v>3373</v>
      </c>
      <c r="D427" s="407" t="s">
        <v>3482</v>
      </c>
      <c r="E427" s="407" t="s">
        <v>3483</v>
      </c>
      <c r="F427" s="410">
        <v>3</v>
      </c>
      <c r="G427" s="410">
        <v>2427</v>
      </c>
      <c r="H427" s="410">
        <v>1</v>
      </c>
      <c r="I427" s="410">
        <v>809</v>
      </c>
      <c r="J427" s="410"/>
      <c r="K427" s="410"/>
      <c r="L427" s="410"/>
      <c r="M427" s="410"/>
      <c r="N427" s="410"/>
      <c r="O427" s="410"/>
      <c r="P427" s="493"/>
      <c r="Q427" s="411"/>
    </row>
    <row r="428" spans="1:17" ht="14.4" customHeight="1" x14ac:dyDescent="0.3">
      <c r="A428" s="406" t="s">
        <v>3561</v>
      </c>
      <c r="B428" s="407" t="s">
        <v>3372</v>
      </c>
      <c r="C428" s="407" t="s">
        <v>3373</v>
      </c>
      <c r="D428" s="407" t="s">
        <v>3486</v>
      </c>
      <c r="E428" s="407" t="s">
        <v>3487</v>
      </c>
      <c r="F428" s="410">
        <v>50</v>
      </c>
      <c r="G428" s="410">
        <v>8300</v>
      </c>
      <c r="H428" s="410">
        <v>1</v>
      </c>
      <c r="I428" s="410">
        <v>166</v>
      </c>
      <c r="J428" s="410">
        <v>34</v>
      </c>
      <c r="K428" s="410">
        <v>5678</v>
      </c>
      <c r="L428" s="410">
        <v>0.68409638554216867</v>
      </c>
      <c r="M428" s="410">
        <v>167</v>
      </c>
      <c r="N428" s="410">
        <v>56</v>
      </c>
      <c r="O428" s="410">
        <v>9408</v>
      </c>
      <c r="P428" s="493">
        <v>1.1334939759036144</v>
      </c>
      <c r="Q428" s="411">
        <v>168</v>
      </c>
    </row>
    <row r="429" spans="1:17" ht="14.4" customHeight="1" x14ac:dyDescent="0.3">
      <c r="A429" s="406" t="s">
        <v>3561</v>
      </c>
      <c r="B429" s="407" t="s">
        <v>3372</v>
      </c>
      <c r="C429" s="407" t="s">
        <v>3373</v>
      </c>
      <c r="D429" s="407" t="s">
        <v>3490</v>
      </c>
      <c r="E429" s="407" t="s">
        <v>3491</v>
      </c>
      <c r="F429" s="410">
        <v>3</v>
      </c>
      <c r="G429" s="410">
        <v>1716</v>
      </c>
      <c r="H429" s="410">
        <v>1</v>
      </c>
      <c r="I429" s="410">
        <v>572</v>
      </c>
      <c r="J429" s="410"/>
      <c r="K429" s="410"/>
      <c r="L429" s="410"/>
      <c r="M429" s="410"/>
      <c r="N429" s="410">
        <v>2</v>
      </c>
      <c r="O429" s="410">
        <v>1148</v>
      </c>
      <c r="P429" s="493">
        <v>0.66899766899766899</v>
      </c>
      <c r="Q429" s="411">
        <v>574</v>
      </c>
    </row>
    <row r="430" spans="1:17" ht="14.4" customHeight="1" x14ac:dyDescent="0.3">
      <c r="A430" s="406" t="s">
        <v>3561</v>
      </c>
      <c r="B430" s="407" t="s">
        <v>3372</v>
      </c>
      <c r="C430" s="407" t="s">
        <v>3373</v>
      </c>
      <c r="D430" s="407" t="s">
        <v>3496</v>
      </c>
      <c r="E430" s="407" t="s">
        <v>3497</v>
      </c>
      <c r="F430" s="410">
        <v>79</v>
      </c>
      <c r="G430" s="410">
        <v>45346</v>
      </c>
      <c r="H430" s="410">
        <v>1</v>
      </c>
      <c r="I430" s="410">
        <v>574</v>
      </c>
      <c r="J430" s="410">
        <v>19</v>
      </c>
      <c r="K430" s="410">
        <v>10925</v>
      </c>
      <c r="L430" s="410">
        <v>0.24092532968729324</v>
      </c>
      <c r="M430" s="410">
        <v>575</v>
      </c>
      <c r="N430" s="410">
        <v>17</v>
      </c>
      <c r="O430" s="410">
        <v>9792</v>
      </c>
      <c r="P430" s="493">
        <v>0.21593966391743483</v>
      </c>
      <c r="Q430" s="411">
        <v>576</v>
      </c>
    </row>
    <row r="431" spans="1:17" ht="14.4" customHeight="1" x14ac:dyDescent="0.3">
      <c r="A431" s="406" t="s">
        <v>3561</v>
      </c>
      <c r="B431" s="407" t="s">
        <v>3372</v>
      </c>
      <c r="C431" s="407" t="s">
        <v>3373</v>
      </c>
      <c r="D431" s="407" t="s">
        <v>3500</v>
      </c>
      <c r="E431" s="407" t="s">
        <v>3501</v>
      </c>
      <c r="F431" s="410">
        <v>5</v>
      </c>
      <c r="G431" s="410">
        <v>6975</v>
      </c>
      <c r="H431" s="410">
        <v>1</v>
      </c>
      <c r="I431" s="410">
        <v>1395</v>
      </c>
      <c r="J431" s="410">
        <v>3</v>
      </c>
      <c r="K431" s="410">
        <v>4191</v>
      </c>
      <c r="L431" s="410">
        <v>0.60086021505376341</v>
      </c>
      <c r="M431" s="410">
        <v>1397</v>
      </c>
      <c r="N431" s="410">
        <v>4</v>
      </c>
      <c r="O431" s="410">
        <v>5596</v>
      </c>
      <c r="P431" s="493">
        <v>0.80229390681003587</v>
      </c>
      <c r="Q431" s="411">
        <v>1399</v>
      </c>
    </row>
    <row r="432" spans="1:17" ht="14.4" customHeight="1" x14ac:dyDescent="0.3">
      <c r="A432" s="406" t="s">
        <v>3561</v>
      </c>
      <c r="B432" s="407" t="s">
        <v>3372</v>
      </c>
      <c r="C432" s="407" t="s">
        <v>3373</v>
      </c>
      <c r="D432" s="407" t="s">
        <v>3504</v>
      </c>
      <c r="E432" s="407" t="s">
        <v>3505</v>
      </c>
      <c r="F432" s="410">
        <v>34</v>
      </c>
      <c r="G432" s="410">
        <v>6392</v>
      </c>
      <c r="H432" s="410">
        <v>1</v>
      </c>
      <c r="I432" s="410">
        <v>188</v>
      </c>
      <c r="J432" s="410">
        <v>18</v>
      </c>
      <c r="K432" s="410">
        <v>3402</v>
      </c>
      <c r="L432" s="410">
        <v>0.53222778473091359</v>
      </c>
      <c r="M432" s="410">
        <v>189</v>
      </c>
      <c r="N432" s="410">
        <v>33</v>
      </c>
      <c r="O432" s="410">
        <v>6270</v>
      </c>
      <c r="P432" s="493">
        <v>0.9809136420525657</v>
      </c>
      <c r="Q432" s="411">
        <v>190</v>
      </c>
    </row>
    <row r="433" spans="1:17" ht="14.4" customHeight="1" x14ac:dyDescent="0.3">
      <c r="A433" s="406" t="s">
        <v>3561</v>
      </c>
      <c r="B433" s="407" t="s">
        <v>3372</v>
      </c>
      <c r="C433" s="407" t="s">
        <v>3373</v>
      </c>
      <c r="D433" s="407" t="s">
        <v>3506</v>
      </c>
      <c r="E433" s="407" t="s">
        <v>3507</v>
      </c>
      <c r="F433" s="410">
        <v>3</v>
      </c>
      <c r="G433" s="410">
        <v>2427</v>
      </c>
      <c r="H433" s="410">
        <v>1</v>
      </c>
      <c r="I433" s="410">
        <v>809</v>
      </c>
      <c r="J433" s="410"/>
      <c r="K433" s="410"/>
      <c r="L433" s="410"/>
      <c r="M433" s="410"/>
      <c r="N433" s="410"/>
      <c r="O433" s="410"/>
      <c r="P433" s="493"/>
      <c r="Q433" s="411"/>
    </row>
    <row r="434" spans="1:17" ht="14.4" customHeight="1" x14ac:dyDescent="0.3">
      <c r="A434" s="406" t="s">
        <v>3561</v>
      </c>
      <c r="B434" s="407" t="s">
        <v>3372</v>
      </c>
      <c r="C434" s="407" t="s">
        <v>3373</v>
      </c>
      <c r="D434" s="407" t="s">
        <v>3510</v>
      </c>
      <c r="E434" s="407" t="s">
        <v>3511</v>
      </c>
      <c r="F434" s="410">
        <v>2</v>
      </c>
      <c r="G434" s="410">
        <v>512</v>
      </c>
      <c r="H434" s="410">
        <v>1</v>
      </c>
      <c r="I434" s="410">
        <v>256</v>
      </c>
      <c r="J434" s="410">
        <v>1</v>
      </c>
      <c r="K434" s="410">
        <v>258</v>
      </c>
      <c r="L434" s="410">
        <v>0.50390625</v>
      </c>
      <c r="M434" s="410">
        <v>258</v>
      </c>
      <c r="N434" s="410">
        <v>1</v>
      </c>
      <c r="O434" s="410">
        <v>260</v>
      </c>
      <c r="P434" s="493">
        <v>0.5078125</v>
      </c>
      <c r="Q434" s="411">
        <v>260</v>
      </c>
    </row>
    <row r="435" spans="1:17" ht="14.4" customHeight="1" x14ac:dyDescent="0.3">
      <c r="A435" s="406" t="s">
        <v>3562</v>
      </c>
      <c r="B435" s="407" t="s">
        <v>3372</v>
      </c>
      <c r="C435" s="407" t="s">
        <v>3373</v>
      </c>
      <c r="D435" s="407" t="s">
        <v>3374</v>
      </c>
      <c r="E435" s="407" t="s">
        <v>3375</v>
      </c>
      <c r="F435" s="410"/>
      <c r="G435" s="410"/>
      <c r="H435" s="410"/>
      <c r="I435" s="410"/>
      <c r="J435" s="410">
        <v>1</v>
      </c>
      <c r="K435" s="410">
        <v>1184</v>
      </c>
      <c r="L435" s="410"/>
      <c r="M435" s="410">
        <v>1184</v>
      </c>
      <c r="N435" s="410">
        <v>1</v>
      </c>
      <c r="O435" s="410">
        <v>1187</v>
      </c>
      <c r="P435" s="493"/>
      <c r="Q435" s="411">
        <v>1187</v>
      </c>
    </row>
    <row r="436" spans="1:17" ht="14.4" customHeight="1" x14ac:dyDescent="0.3">
      <c r="A436" s="406" t="s">
        <v>3562</v>
      </c>
      <c r="B436" s="407" t="s">
        <v>3372</v>
      </c>
      <c r="C436" s="407" t="s">
        <v>3373</v>
      </c>
      <c r="D436" s="407" t="s">
        <v>3376</v>
      </c>
      <c r="E436" s="407" t="s">
        <v>3377</v>
      </c>
      <c r="F436" s="410"/>
      <c r="G436" s="410"/>
      <c r="H436" s="410"/>
      <c r="I436" s="410"/>
      <c r="J436" s="410"/>
      <c r="K436" s="410"/>
      <c r="L436" s="410"/>
      <c r="M436" s="410"/>
      <c r="N436" s="410">
        <v>1</v>
      </c>
      <c r="O436" s="410">
        <v>3912</v>
      </c>
      <c r="P436" s="493"/>
      <c r="Q436" s="411">
        <v>3912</v>
      </c>
    </row>
    <row r="437" spans="1:17" ht="14.4" customHeight="1" x14ac:dyDescent="0.3">
      <c r="A437" s="406" t="s">
        <v>3562</v>
      </c>
      <c r="B437" s="407" t="s">
        <v>3372</v>
      </c>
      <c r="C437" s="407" t="s">
        <v>3373</v>
      </c>
      <c r="D437" s="407" t="s">
        <v>3378</v>
      </c>
      <c r="E437" s="407" t="s">
        <v>3379</v>
      </c>
      <c r="F437" s="410">
        <v>2</v>
      </c>
      <c r="G437" s="410">
        <v>1300</v>
      </c>
      <c r="H437" s="410">
        <v>1</v>
      </c>
      <c r="I437" s="410">
        <v>650</v>
      </c>
      <c r="J437" s="410">
        <v>9</v>
      </c>
      <c r="K437" s="410">
        <v>5886</v>
      </c>
      <c r="L437" s="410">
        <v>4.5276923076923081</v>
      </c>
      <c r="M437" s="410">
        <v>654</v>
      </c>
      <c r="N437" s="410">
        <v>25</v>
      </c>
      <c r="O437" s="410">
        <v>16425</v>
      </c>
      <c r="P437" s="493">
        <v>12.634615384615385</v>
      </c>
      <c r="Q437" s="411">
        <v>657</v>
      </c>
    </row>
    <row r="438" spans="1:17" ht="14.4" customHeight="1" x14ac:dyDescent="0.3">
      <c r="A438" s="406" t="s">
        <v>3562</v>
      </c>
      <c r="B438" s="407" t="s">
        <v>3372</v>
      </c>
      <c r="C438" s="407" t="s">
        <v>3373</v>
      </c>
      <c r="D438" s="407" t="s">
        <v>3390</v>
      </c>
      <c r="E438" s="407" t="s">
        <v>3391</v>
      </c>
      <c r="F438" s="410">
        <v>1</v>
      </c>
      <c r="G438" s="410">
        <v>809</v>
      </c>
      <c r="H438" s="410">
        <v>1</v>
      </c>
      <c r="I438" s="410">
        <v>809</v>
      </c>
      <c r="J438" s="410">
        <v>1</v>
      </c>
      <c r="K438" s="410">
        <v>812</v>
      </c>
      <c r="L438" s="410">
        <v>1.003708281829419</v>
      </c>
      <c r="M438" s="410">
        <v>812</v>
      </c>
      <c r="N438" s="410"/>
      <c r="O438" s="410"/>
      <c r="P438" s="493"/>
      <c r="Q438" s="411"/>
    </row>
    <row r="439" spans="1:17" ht="14.4" customHeight="1" x14ac:dyDescent="0.3">
      <c r="A439" s="406" t="s">
        <v>3562</v>
      </c>
      <c r="B439" s="407" t="s">
        <v>3372</v>
      </c>
      <c r="C439" s="407" t="s">
        <v>3373</v>
      </c>
      <c r="D439" s="407" t="s">
        <v>3392</v>
      </c>
      <c r="E439" s="407" t="s">
        <v>3393</v>
      </c>
      <c r="F439" s="410">
        <v>1</v>
      </c>
      <c r="G439" s="410">
        <v>809</v>
      </c>
      <c r="H439" s="410">
        <v>1</v>
      </c>
      <c r="I439" s="410">
        <v>809</v>
      </c>
      <c r="J439" s="410">
        <v>1</v>
      </c>
      <c r="K439" s="410">
        <v>812</v>
      </c>
      <c r="L439" s="410">
        <v>1.003708281829419</v>
      </c>
      <c r="M439" s="410">
        <v>812</v>
      </c>
      <c r="N439" s="410"/>
      <c r="O439" s="410"/>
      <c r="P439" s="493"/>
      <c r="Q439" s="411"/>
    </row>
    <row r="440" spans="1:17" ht="14.4" customHeight="1" x14ac:dyDescent="0.3">
      <c r="A440" s="406" t="s">
        <v>3562</v>
      </c>
      <c r="B440" s="407" t="s">
        <v>3372</v>
      </c>
      <c r="C440" s="407" t="s">
        <v>3373</v>
      </c>
      <c r="D440" s="407" t="s">
        <v>3394</v>
      </c>
      <c r="E440" s="407" t="s">
        <v>3395</v>
      </c>
      <c r="F440" s="410">
        <v>32</v>
      </c>
      <c r="G440" s="410">
        <v>5312</v>
      </c>
      <c r="H440" s="410">
        <v>1</v>
      </c>
      <c r="I440" s="410">
        <v>166</v>
      </c>
      <c r="J440" s="410">
        <v>23</v>
      </c>
      <c r="K440" s="410">
        <v>3841</v>
      </c>
      <c r="L440" s="410">
        <v>0.7230798192771084</v>
      </c>
      <c r="M440" s="410">
        <v>167</v>
      </c>
      <c r="N440" s="410">
        <v>14</v>
      </c>
      <c r="O440" s="410">
        <v>2352</v>
      </c>
      <c r="P440" s="493">
        <v>0.44277108433734941</v>
      </c>
      <c r="Q440" s="411">
        <v>168</v>
      </c>
    </row>
    <row r="441" spans="1:17" ht="14.4" customHeight="1" x14ac:dyDescent="0.3">
      <c r="A441" s="406" t="s">
        <v>3562</v>
      </c>
      <c r="B441" s="407" t="s">
        <v>3372</v>
      </c>
      <c r="C441" s="407" t="s">
        <v>3373</v>
      </c>
      <c r="D441" s="407" t="s">
        <v>3396</v>
      </c>
      <c r="E441" s="407" t="s">
        <v>3397</v>
      </c>
      <c r="F441" s="410">
        <v>49</v>
      </c>
      <c r="G441" s="410">
        <v>8428</v>
      </c>
      <c r="H441" s="410">
        <v>1</v>
      </c>
      <c r="I441" s="410">
        <v>172</v>
      </c>
      <c r="J441" s="410">
        <v>45</v>
      </c>
      <c r="K441" s="410">
        <v>7785</v>
      </c>
      <c r="L441" s="410">
        <v>0.92370669197911726</v>
      </c>
      <c r="M441" s="410">
        <v>173</v>
      </c>
      <c r="N441" s="410">
        <v>31</v>
      </c>
      <c r="O441" s="410">
        <v>5394</v>
      </c>
      <c r="P441" s="493">
        <v>0.64000949216896064</v>
      </c>
      <c r="Q441" s="411">
        <v>174</v>
      </c>
    </row>
    <row r="442" spans="1:17" ht="14.4" customHeight="1" x14ac:dyDescent="0.3">
      <c r="A442" s="406" t="s">
        <v>3562</v>
      </c>
      <c r="B442" s="407" t="s">
        <v>3372</v>
      </c>
      <c r="C442" s="407" t="s">
        <v>3373</v>
      </c>
      <c r="D442" s="407" t="s">
        <v>3398</v>
      </c>
      <c r="E442" s="407" t="s">
        <v>3399</v>
      </c>
      <c r="F442" s="410">
        <v>12</v>
      </c>
      <c r="G442" s="410">
        <v>4188</v>
      </c>
      <c r="H442" s="410">
        <v>1</v>
      </c>
      <c r="I442" s="410">
        <v>349</v>
      </c>
      <c r="J442" s="410">
        <v>19</v>
      </c>
      <c r="K442" s="410">
        <v>6669</v>
      </c>
      <c r="L442" s="410">
        <v>1.592406876790831</v>
      </c>
      <c r="M442" s="410">
        <v>351</v>
      </c>
      <c r="N442" s="410">
        <v>7</v>
      </c>
      <c r="O442" s="410">
        <v>2464</v>
      </c>
      <c r="P442" s="493">
        <v>0.58834765998089777</v>
      </c>
      <c r="Q442" s="411">
        <v>352</v>
      </c>
    </row>
    <row r="443" spans="1:17" ht="14.4" customHeight="1" x14ac:dyDescent="0.3">
      <c r="A443" s="406" t="s">
        <v>3562</v>
      </c>
      <c r="B443" s="407" t="s">
        <v>3372</v>
      </c>
      <c r="C443" s="407" t="s">
        <v>3373</v>
      </c>
      <c r="D443" s="407" t="s">
        <v>3400</v>
      </c>
      <c r="E443" s="407" t="s">
        <v>3401</v>
      </c>
      <c r="F443" s="410"/>
      <c r="G443" s="410"/>
      <c r="H443" s="410"/>
      <c r="I443" s="410"/>
      <c r="J443" s="410"/>
      <c r="K443" s="410"/>
      <c r="L443" s="410"/>
      <c r="M443" s="410"/>
      <c r="N443" s="410">
        <v>1</v>
      </c>
      <c r="O443" s="410">
        <v>190</v>
      </c>
      <c r="P443" s="493"/>
      <c r="Q443" s="411">
        <v>190</v>
      </c>
    </row>
    <row r="444" spans="1:17" ht="14.4" customHeight="1" x14ac:dyDescent="0.3">
      <c r="A444" s="406" t="s">
        <v>3562</v>
      </c>
      <c r="B444" s="407" t="s">
        <v>3372</v>
      </c>
      <c r="C444" s="407" t="s">
        <v>3373</v>
      </c>
      <c r="D444" s="407" t="s">
        <v>3406</v>
      </c>
      <c r="E444" s="407" t="s">
        <v>3407</v>
      </c>
      <c r="F444" s="410">
        <v>37</v>
      </c>
      <c r="G444" s="410">
        <v>20165</v>
      </c>
      <c r="H444" s="410">
        <v>1</v>
      </c>
      <c r="I444" s="410">
        <v>545</v>
      </c>
      <c r="J444" s="410">
        <v>41</v>
      </c>
      <c r="K444" s="410">
        <v>22427</v>
      </c>
      <c r="L444" s="410">
        <v>1.1121745598809818</v>
      </c>
      <c r="M444" s="410">
        <v>547</v>
      </c>
      <c r="N444" s="410">
        <v>48</v>
      </c>
      <c r="O444" s="410">
        <v>26352</v>
      </c>
      <c r="P444" s="493">
        <v>1.3068187453508555</v>
      </c>
      <c r="Q444" s="411">
        <v>549</v>
      </c>
    </row>
    <row r="445" spans="1:17" ht="14.4" customHeight="1" x14ac:dyDescent="0.3">
      <c r="A445" s="406" t="s">
        <v>3562</v>
      </c>
      <c r="B445" s="407" t="s">
        <v>3372</v>
      </c>
      <c r="C445" s="407" t="s">
        <v>3373</v>
      </c>
      <c r="D445" s="407" t="s">
        <v>3408</v>
      </c>
      <c r="E445" s="407" t="s">
        <v>3409</v>
      </c>
      <c r="F445" s="410">
        <v>5</v>
      </c>
      <c r="G445" s="410">
        <v>3250</v>
      </c>
      <c r="H445" s="410">
        <v>1</v>
      </c>
      <c r="I445" s="410">
        <v>650</v>
      </c>
      <c r="J445" s="410">
        <v>5</v>
      </c>
      <c r="K445" s="410">
        <v>3260</v>
      </c>
      <c r="L445" s="410">
        <v>1.003076923076923</v>
      </c>
      <c r="M445" s="410">
        <v>652</v>
      </c>
      <c r="N445" s="410">
        <v>2</v>
      </c>
      <c r="O445" s="410">
        <v>1308</v>
      </c>
      <c r="P445" s="493">
        <v>0.40246153846153848</v>
      </c>
      <c r="Q445" s="411">
        <v>654</v>
      </c>
    </row>
    <row r="446" spans="1:17" ht="14.4" customHeight="1" x14ac:dyDescent="0.3">
      <c r="A446" s="406" t="s">
        <v>3562</v>
      </c>
      <c r="B446" s="407" t="s">
        <v>3372</v>
      </c>
      <c r="C446" s="407" t="s">
        <v>3373</v>
      </c>
      <c r="D446" s="407" t="s">
        <v>3410</v>
      </c>
      <c r="E446" s="407" t="s">
        <v>3411</v>
      </c>
      <c r="F446" s="410">
        <v>5</v>
      </c>
      <c r="G446" s="410">
        <v>3250</v>
      </c>
      <c r="H446" s="410">
        <v>1</v>
      </c>
      <c r="I446" s="410">
        <v>650</v>
      </c>
      <c r="J446" s="410">
        <v>5</v>
      </c>
      <c r="K446" s="410">
        <v>3260</v>
      </c>
      <c r="L446" s="410">
        <v>1.003076923076923</v>
      </c>
      <c r="M446" s="410">
        <v>652</v>
      </c>
      <c r="N446" s="410">
        <v>2</v>
      </c>
      <c r="O446" s="410">
        <v>1308</v>
      </c>
      <c r="P446" s="493">
        <v>0.40246153846153848</v>
      </c>
      <c r="Q446" s="411">
        <v>654</v>
      </c>
    </row>
    <row r="447" spans="1:17" ht="14.4" customHeight="1" x14ac:dyDescent="0.3">
      <c r="A447" s="406" t="s">
        <v>3562</v>
      </c>
      <c r="B447" s="407" t="s">
        <v>3372</v>
      </c>
      <c r="C447" s="407" t="s">
        <v>3373</v>
      </c>
      <c r="D447" s="407" t="s">
        <v>3412</v>
      </c>
      <c r="E447" s="407" t="s">
        <v>3413</v>
      </c>
      <c r="F447" s="410">
        <v>10</v>
      </c>
      <c r="G447" s="410">
        <v>6740</v>
      </c>
      <c r="H447" s="410">
        <v>1</v>
      </c>
      <c r="I447" s="410">
        <v>674</v>
      </c>
      <c r="J447" s="410">
        <v>10</v>
      </c>
      <c r="K447" s="410">
        <v>6760</v>
      </c>
      <c r="L447" s="410">
        <v>1.0029673590504451</v>
      </c>
      <c r="M447" s="410">
        <v>676</v>
      </c>
      <c r="N447" s="410">
        <v>7</v>
      </c>
      <c r="O447" s="410">
        <v>4746</v>
      </c>
      <c r="P447" s="493">
        <v>0.70415430267062318</v>
      </c>
      <c r="Q447" s="411">
        <v>678</v>
      </c>
    </row>
    <row r="448" spans="1:17" ht="14.4" customHeight="1" x14ac:dyDescent="0.3">
      <c r="A448" s="406" t="s">
        <v>3562</v>
      </c>
      <c r="B448" s="407" t="s">
        <v>3372</v>
      </c>
      <c r="C448" s="407" t="s">
        <v>3373</v>
      </c>
      <c r="D448" s="407" t="s">
        <v>3414</v>
      </c>
      <c r="E448" s="407" t="s">
        <v>3415</v>
      </c>
      <c r="F448" s="410">
        <v>13</v>
      </c>
      <c r="G448" s="410">
        <v>6617</v>
      </c>
      <c r="H448" s="410">
        <v>1</v>
      </c>
      <c r="I448" s="410">
        <v>509</v>
      </c>
      <c r="J448" s="410">
        <v>24</v>
      </c>
      <c r="K448" s="410">
        <v>12264</v>
      </c>
      <c r="L448" s="410">
        <v>1.8534078887713465</v>
      </c>
      <c r="M448" s="410">
        <v>511</v>
      </c>
      <c r="N448" s="410">
        <v>19</v>
      </c>
      <c r="O448" s="410">
        <v>9747</v>
      </c>
      <c r="P448" s="493">
        <v>1.4730240290161705</v>
      </c>
      <c r="Q448" s="411">
        <v>513</v>
      </c>
    </row>
    <row r="449" spans="1:17" ht="14.4" customHeight="1" x14ac:dyDescent="0.3">
      <c r="A449" s="406" t="s">
        <v>3562</v>
      </c>
      <c r="B449" s="407" t="s">
        <v>3372</v>
      </c>
      <c r="C449" s="407" t="s">
        <v>3373</v>
      </c>
      <c r="D449" s="407" t="s">
        <v>3416</v>
      </c>
      <c r="E449" s="407" t="s">
        <v>3417</v>
      </c>
      <c r="F449" s="410">
        <v>13</v>
      </c>
      <c r="G449" s="410">
        <v>5447</v>
      </c>
      <c r="H449" s="410">
        <v>1</v>
      </c>
      <c r="I449" s="410">
        <v>419</v>
      </c>
      <c r="J449" s="410">
        <v>24</v>
      </c>
      <c r="K449" s="410">
        <v>10104</v>
      </c>
      <c r="L449" s="410">
        <v>1.8549660363502845</v>
      </c>
      <c r="M449" s="410">
        <v>421</v>
      </c>
      <c r="N449" s="410">
        <v>19</v>
      </c>
      <c r="O449" s="410">
        <v>8037</v>
      </c>
      <c r="P449" s="493">
        <v>1.4754910960161556</v>
      </c>
      <c r="Q449" s="411">
        <v>423</v>
      </c>
    </row>
    <row r="450" spans="1:17" ht="14.4" customHeight="1" x14ac:dyDescent="0.3">
      <c r="A450" s="406" t="s">
        <v>3562</v>
      </c>
      <c r="B450" s="407" t="s">
        <v>3372</v>
      </c>
      <c r="C450" s="407" t="s">
        <v>3373</v>
      </c>
      <c r="D450" s="407" t="s">
        <v>3418</v>
      </c>
      <c r="E450" s="407" t="s">
        <v>3419</v>
      </c>
      <c r="F450" s="410">
        <v>45</v>
      </c>
      <c r="G450" s="410">
        <v>15480</v>
      </c>
      <c r="H450" s="410">
        <v>1</v>
      </c>
      <c r="I450" s="410">
        <v>344</v>
      </c>
      <c r="J450" s="410">
        <v>46</v>
      </c>
      <c r="K450" s="410">
        <v>15962</v>
      </c>
      <c r="L450" s="410">
        <v>1.0311369509043928</v>
      </c>
      <c r="M450" s="410">
        <v>347</v>
      </c>
      <c r="N450" s="410">
        <v>49</v>
      </c>
      <c r="O450" s="410">
        <v>17101</v>
      </c>
      <c r="P450" s="493">
        <v>1.1047157622739019</v>
      </c>
      <c r="Q450" s="411">
        <v>349</v>
      </c>
    </row>
    <row r="451" spans="1:17" ht="14.4" customHeight="1" x14ac:dyDescent="0.3">
      <c r="A451" s="406" t="s">
        <v>3562</v>
      </c>
      <c r="B451" s="407" t="s">
        <v>3372</v>
      </c>
      <c r="C451" s="407" t="s">
        <v>3373</v>
      </c>
      <c r="D451" s="407" t="s">
        <v>3420</v>
      </c>
      <c r="E451" s="407" t="s">
        <v>3421</v>
      </c>
      <c r="F451" s="410">
        <v>2</v>
      </c>
      <c r="G451" s="410">
        <v>434</v>
      </c>
      <c r="H451" s="410">
        <v>1</v>
      </c>
      <c r="I451" s="410">
        <v>217</v>
      </c>
      <c r="J451" s="410">
        <v>9</v>
      </c>
      <c r="K451" s="410">
        <v>1971</v>
      </c>
      <c r="L451" s="410">
        <v>4.5414746543778799</v>
      </c>
      <c r="M451" s="410">
        <v>219</v>
      </c>
      <c r="N451" s="410">
        <v>26</v>
      </c>
      <c r="O451" s="410">
        <v>5746</v>
      </c>
      <c r="P451" s="493">
        <v>13.23963133640553</v>
      </c>
      <c r="Q451" s="411">
        <v>221</v>
      </c>
    </row>
    <row r="452" spans="1:17" ht="14.4" customHeight="1" x14ac:dyDescent="0.3">
      <c r="A452" s="406" t="s">
        <v>3562</v>
      </c>
      <c r="B452" s="407" t="s">
        <v>3372</v>
      </c>
      <c r="C452" s="407" t="s">
        <v>3373</v>
      </c>
      <c r="D452" s="407" t="s">
        <v>3426</v>
      </c>
      <c r="E452" s="407" t="s">
        <v>3427</v>
      </c>
      <c r="F452" s="410"/>
      <c r="G452" s="410"/>
      <c r="H452" s="410"/>
      <c r="I452" s="410"/>
      <c r="J452" s="410">
        <v>1</v>
      </c>
      <c r="K452" s="410">
        <v>238</v>
      </c>
      <c r="L452" s="410"/>
      <c r="M452" s="410">
        <v>238</v>
      </c>
      <c r="N452" s="410">
        <v>1</v>
      </c>
      <c r="O452" s="410">
        <v>239</v>
      </c>
      <c r="P452" s="493"/>
      <c r="Q452" s="411">
        <v>239</v>
      </c>
    </row>
    <row r="453" spans="1:17" ht="14.4" customHeight="1" x14ac:dyDescent="0.3">
      <c r="A453" s="406" t="s">
        <v>3562</v>
      </c>
      <c r="B453" s="407" t="s">
        <v>3372</v>
      </c>
      <c r="C453" s="407" t="s">
        <v>3373</v>
      </c>
      <c r="D453" s="407" t="s">
        <v>3428</v>
      </c>
      <c r="E453" s="407" t="s">
        <v>3429</v>
      </c>
      <c r="F453" s="410">
        <v>30</v>
      </c>
      <c r="G453" s="410">
        <v>3300</v>
      </c>
      <c r="H453" s="410">
        <v>1</v>
      </c>
      <c r="I453" s="410">
        <v>110</v>
      </c>
      <c r="J453" s="410">
        <v>35</v>
      </c>
      <c r="K453" s="410">
        <v>3885</v>
      </c>
      <c r="L453" s="410">
        <v>1.1772727272727272</v>
      </c>
      <c r="M453" s="410">
        <v>111</v>
      </c>
      <c r="N453" s="410">
        <v>42</v>
      </c>
      <c r="O453" s="410">
        <v>4662</v>
      </c>
      <c r="P453" s="493">
        <v>1.4127272727272728</v>
      </c>
      <c r="Q453" s="411">
        <v>111</v>
      </c>
    </row>
    <row r="454" spans="1:17" ht="14.4" customHeight="1" x14ac:dyDescent="0.3">
      <c r="A454" s="406" t="s">
        <v>3562</v>
      </c>
      <c r="B454" s="407" t="s">
        <v>3372</v>
      </c>
      <c r="C454" s="407" t="s">
        <v>3373</v>
      </c>
      <c r="D454" s="407" t="s">
        <v>3432</v>
      </c>
      <c r="E454" s="407" t="s">
        <v>3433</v>
      </c>
      <c r="F454" s="410">
        <v>6</v>
      </c>
      <c r="G454" s="410">
        <v>1860</v>
      </c>
      <c r="H454" s="410">
        <v>1</v>
      </c>
      <c r="I454" s="410">
        <v>310</v>
      </c>
      <c r="J454" s="410">
        <v>5</v>
      </c>
      <c r="K454" s="410">
        <v>1555</v>
      </c>
      <c r="L454" s="410">
        <v>0.83602150537634412</v>
      </c>
      <c r="M454" s="410">
        <v>311</v>
      </c>
      <c r="N454" s="410">
        <v>9</v>
      </c>
      <c r="O454" s="410">
        <v>2808</v>
      </c>
      <c r="P454" s="493">
        <v>1.5096774193548388</v>
      </c>
      <c r="Q454" s="411">
        <v>312</v>
      </c>
    </row>
    <row r="455" spans="1:17" ht="14.4" customHeight="1" x14ac:dyDescent="0.3">
      <c r="A455" s="406" t="s">
        <v>3562</v>
      </c>
      <c r="B455" s="407" t="s">
        <v>3372</v>
      </c>
      <c r="C455" s="407" t="s">
        <v>3373</v>
      </c>
      <c r="D455" s="407" t="s">
        <v>3436</v>
      </c>
      <c r="E455" s="407" t="s">
        <v>3437</v>
      </c>
      <c r="F455" s="410"/>
      <c r="G455" s="410"/>
      <c r="H455" s="410"/>
      <c r="I455" s="410"/>
      <c r="J455" s="410">
        <v>1</v>
      </c>
      <c r="K455" s="410">
        <v>16</v>
      </c>
      <c r="L455" s="410"/>
      <c r="M455" s="410">
        <v>16</v>
      </c>
      <c r="N455" s="410">
        <v>2</v>
      </c>
      <c r="O455" s="410">
        <v>34</v>
      </c>
      <c r="P455" s="493"/>
      <c r="Q455" s="411">
        <v>17</v>
      </c>
    </row>
    <row r="456" spans="1:17" ht="14.4" customHeight="1" x14ac:dyDescent="0.3">
      <c r="A456" s="406" t="s">
        <v>3562</v>
      </c>
      <c r="B456" s="407" t="s">
        <v>3372</v>
      </c>
      <c r="C456" s="407" t="s">
        <v>3373</v>
      </c>
      <c r="D456" s="407" t="s">
        <v>3444</v>
      </c>
      <c r="E456" s="407" t="s">
        <v>3445</v>
      </c>
      <c r="F456" s="410">
        <v>4</v>
      </c>
      <c r="G456" s="410">
        <v>588</v>
      </c>
      <c r="H456" s="410">
        <v>1</v>
      </c>
      <c r="I456" s="410">
        <v>147</v>
      </c>
      <c r="J456" s="410"/>
      <c r="K456" s="410"/>
      <c r="L456" s="410"/>
      <c r="M456" s="410"/>
      <c r="N456" s="410"/>
      <c r="O456" s="410"/>
      <c r="P456" s="493"/>
      <c r="Q456" s="411"/>
    </row>
    <row r="457" spans="1:17" ht="14.4" customHeight="1" x14ac:dyDescent="0.3">
      <c r="A457" s="406" t="s">
        <v>3562</v>
      </c>
      <c r="B457" s="407" t="s">
        <v>3372</v>
      </c>
      <c r="C457" s="407" t="s">
        <v>3373</v>
      </c>
      <c r="D457" s="407" t="s">
        <v>3448</v>
      </c>
      <c r="E457" s="407" t="s">
        <v>3449</v>
      </c>
      <c r="F457" s="410"/>
      <c r="G457" s="410"/>
      <c r="H457" s="410"/>
      <c r="I457" s="410"/>
      <c r="J457" s="410"/>
      <c r="K457" s="410"/>
      <c r="L457" s="410"/>
      <c r="M457" s="410"/>
      <c r="N457" s="410">
        <v>1</v>
      </c>
      <c r="O457" s="410">
        <v>295</v>
      </c>
      <c r="P457" s="493"/>
      <c r="Q457" s="411">
        <v>295</v>
      </c>
    </row>
    <row r="458" spans="1:17" ht="14.4" customHeight="1" x14ac:dyDescent="0.3">
      <c r="A458" s="406" t="s">
        <v>3562</v>
      </c>
      <c r="B458" s="407" t="s">
        <v>3372</v>
      </c>
      <c r="C458" s="407" t="s">
        <v>3373</v>
      </c>
      <c r="D458" s="407" t="s">
        <v>3450</v>
      </c>
      <c r="E458" s="407" t="s">
        <v>3451</v>
      </c>
      <c r="F458" s="410">
        <v>47</v>
      </c>
      <c r="G458" s="410">
        <v>9588</v>
      </c>
      <c r="H458" s="410">
        <v>1</v>
      </c>
      <c r="I458" s="410">
        <v>204</v>
      </c>
      <c r="J458" s="410">
        <v>45</v>
      </c>
      <c r="K458" s="410">
        <v>9315</v>
      </c>
      <c r="L458" s="410">
        <v>0.97152690863579472</v>
      </c>
      <c r="M458" s="410">
        <v>207</v>
      </c>
      <c r="N458" s="410">
        <v>49</v>
      </c>
      <c r="O458" s="410">
        <v>10241</v>
      </c>
      <c r="P458" s="493">
        <v>1.0681059657905716</v>
      </c>
      <c r="Q458" s="411">
        <v>209</v>
      </c>
    </row>
    <row r="459" spans="1:17" ht="14.4" customHeight="1" x14ac:dyDescent="0.3">
      <c r="A459" s="406" t="s">
        <v>3562</v>
      </c>
      <c r="B459" s="407" t="s">
        <v>3372</v>
      </c>
      <c r="C459" s="407" t="s">
        <v>3373</v>
      </c>
      <c r="D459" s="407" t="s">
        <v>3452</v>
      </c>
      <c r="E459" s="407" t="s">
        <v>3453</v>
      </c>
      <c r="F459" s="410">
        <v>47</v>
      </c>
      <c r="G459" s="410">
        <v>1786</v>
      </c>
      <c r="H459" s="410">
        <v>1</v>
      </c>
      <c r="I459" s="410">
        <v>38</v>
      </c>
      <c r="J459" s="410">
        <v>44</v>
      </c>
      <c r="K459" s="410">
        <v>1716</v>
      </c>
      <c r="L459" s="410">
        <v>0.96080627099664051</v>
      </c>
      <c r="M459" s="410">
        <v>39</v>
      </c>
      <c r="N459" s="410">
        <v>33</v>
      </c>
      <c r="O459" s="410">
        <v>1320</v>
      </c>
      <c r="P459" s="493">
        <v>0.73908174692049267</v>
      </c>
      <c r="Q459" s="411">
        <v>40</v>
      </c>
    </row>
    <row r="460" spans="1:17" ht="14.4" customHeight="1" x14ac:dyDescent="0.3">
      <c r="A460" s="406" t="s">
        <v>3562</v>
      </c>
      <c r="B460" s="407" t="s">
        <v>3372</v>
      </c>
      <c r="C460" s="407" t="s">
        <v>3373</v>
      </c>
      <c r="D460" s="407" t="s">
        <v>3456</v>
      </c>
      <c r="E460" s="407" t="s">
        <v>3457</v>
      </c>
      <c r="F460" s="410">
        <v>31</v>
      </c>
      <c r="G460" s="410">
        <v>5239</v>
      </c>
      <c r="H460" s="410">
        <v>1</v>
      </c>
      <c r="I460" s="410">
        <v>169</v>
      </c>
      <c r="J460" s="410">
        <v>23</v>
      </c>
      <c r="K460" s="410">
        <v>3910</v>
      </c>
      <c r="L460" s="410">
        <v>0.74632563466310364</v>
      </c>
      <c r="M460" s="410">
        <v>170</v>
      </c>
      <c r="N460" s="410">
        <v>14</v>
      </c>
      <c r="O460" s="410">
        <v>2394</v>
      </c>
      <c r="P460" s="493">
        <v>0.45695743462492844</v>
      </c>
      <c r="Q460" s="411">
        <v>171</v>
      </c>
    </row>
    <row r="461" spans="1:17" ht="14.4" customHeight="1" x14ac:dyDescent="0.3">
      <c r="A461" s="406" t="s">
        <v>3562</v>
      </c>
      <c r="B461" s="407" t="s">
        <v>3372</v>
      </c>
      <c r="C461" s="407" t="s">
        <v>3373</v>
      </c>
      <c r="D461" s="407" t="s">
        <v>3458</v>
      </c>
      <c r="E461" s="407" t="s">
        <v>3459</v>
      </c>
      <c r="F461" s="410"/>
      <c r="G461" s="410"/>
      <c r="H461" s="410"/>
      <c r="I461" s="410"/>
      <c r="J461" s="410"/>
      <c r="K461" s="410"/>
      <c r="L461" s="410"/>
      <c r="M461" s="410"/>
      <c r="N461" s="410">
        <v>1</v>
      </c>
      <c r="O461" s="410">
        <v>327</v>
      </c>
      <c r="P461" s="493"/>
      <c r="Q461" s="411">
        <v>327</v>
      </c>
    </row>
    <row r="462" spans="1:17" ht="14.4" customHeight="1" x14ac:dyDescent="0.3">
      <c r="A462" s="406" t="s">
        <v>3562</v>
      </c>
      <c r="B462" s="407" t="s">
        <v>3372</v>
      </c>
      <c r="C462" s="407" t="s">
        <v>3373</v>
      </c>
      <c r="D462" s="407" t="s">
        <v>3460</v>
      </c>
      <c r="E462" s="407" t="s">
        <v>3461</v>
      </c>
      <c r="F462" s="410">
        <v>14</v>
      </c>
      <c r="G462" s="410">
        <v>9604</v>
      </c>
      <c r="H462" s="410">
        <v>1</v>
      </c>
      <c r="I462" s="410">
        <v>686</v>
      </c>
      <c r="J462" s="410">
        <v>16</v>
      </c>
      <c r="K462" s="410">
        <v>11008</v>
      </c>
      <c r="L462" s="410">
        <v>1.14618908788005</v>
      </c>
      <c r="M462" s="410">
        <v>688</v>
      </c>
      <c r="N462" s="410">
        <v>11</v>
      </c>
      <c r="O462" s="410">
        <v>7590</v>
      </c>
      <c r="P462" s="493">
        <v>0.79029571012078303</v>
      </c>
      <c r="Q462" s="411">
        <v>690</v>
      </c>
    </row>
    <row r="463" spans="1:17" ht="14.4" customHeight="1" x14ac:dyDescent="0.3">
      <c r="A463" s="406" t="s">
        <v>3562</v>
      </c>
      <c r="B463" s="407" t="s">
        <v>3372</v>
      </c>
      <c r="C463" s="407" t="s">
        <v>3373</v>
      </c>
      <c r="D463" s="407" t="s">
        <v>3462</v>
      </c>
      <c r="E463" s="407" t="s">
        <v>3463</v>
      </c>
      <c r="F463" s="410">
        <v>5</v>
      </c>
      <c r="G463" s="410">
        <v>1735</v>
      </c>
      <c r="H463" s="410">
        <v>1</v>
      </c>
      <c r="I463" s="410">
        <v>347</v>
      </c>
      <c r="J463" s="410">
        <v>13</v>
      </c>
      <c r="K463" s="410">
        <v>4524</v>
      </c>
      <c r="L463" s="410">
        <v>2.607492795389049</v>
      </c>
      <c r="M463" s="410">
        <v>348</v>
      </c>
      <c r="N463" s="410">
        <v>5</v>
      </c>
      <c r="O463" s="410">
        <v>1750</v>
      </c>
      <c r="P463" s="493">
        <v>1.0086455331412103</v>
      </c>
      <c r="Q463" s="411">
        <v>350</v>
      </c>
    </row>
    <row r="464" spans="1:17" ht="14.4" customHeight="1" x14ac:dyDescent="0.3">
      <c r="A464" s="406" t="s">
        <v>3562</v>
      </c>
      <c r="B464" s="407" t="s">
        <v>3372</v>
      </c>
      <c r="C464" s="407" t="s">
        <v>3373</v>
      </c>
      <c r="D464" s="407" t="s">
        <v>3464</v>
      </c>
      <c r="E464" s="407" t="s">
        <v>3465</v>
      </c>
      <c r="F464" s="410">
        <v>33</v>
      </c>
      <c r="G464" s="410">
        <v>5676</v>
      </c>
      <c r="H464" s="410">
        <v>1</v>
      </c>
      <c r="I464" s="410">
        <v>172</v>
      </c>
      <c r="J464" s="410">
        <v>23</v>
      </c>
      <c r="K464" s="410">
        <v>3979</v>
      </c>
      <c r="L464" s="410">
        <v>0.70102184637068354</v>
      </c>
      <c r="M464" s="410">
        <v>173</v>
      </c>
      <c r="N464" s="410">
        <v>14</v>
      </c>
      <c r="O464" s="410">
        <v>2436</v>
      </c>
      <c r="P464" s="493">
        <v>0.42917547568710357</v>
      </c>
      <c r="Q464" s="411">
        <v>174</v>
      </c>
    </row>
    <row r="465" spans="1:17" ht="14.4" customHeight="1" x14ac:dyDescent="0.3">
      <c r="A465" s="406" t="s">
        <v>3562</v>
      </c>
      <c r="B465" s="407" t="s">
        <v>3372</v>
      </c>
      <c r="C465" s="407" t="s">
        <v>3373</v>
      </c>
      <c r="D465" s="407" t="s">
        <v>3466</v>
      </c>
      <c r="E465" s="407" t="s">
        <v>3467</v>
      </c>
      <c r="F465" s="410">
        <v>4</v>
      </c>
      <c r="G465" s="410">
        <v>1596</v>
      </c>
      <c r="H465" s="410">
        <v>1</v>
      </c>
      <c r="I465" s="410">
        <v>399</v>
      </c>
      <c r="J465" s="410"/>
      <c r="K465" s="410"/>
      <c r="L465" s="410"/>
      <c r="M465" s="410"/>
      <c r="N465" s="410">
        <v>4</v>
      </c>
      <c r="O465" s="410">
        <v>1604</v>
      </c>
      <c r="P465" s="493">
        <v>1.0050125313283209</v>
      </c>
      <c r="Q465" s="411">
        <v>401</v>
      </c>
    </row>
    <row r="466" spans="1:17" ht="14.4" customHeight="1" x14ac:dyDescent="0.3">
      <c r="A466" s="406" t="s">
        <v>3562</v>
      </c>
      <c r="B466" s="407" t="s">
        <v>3372</v>
      </c>
      <c r="C466" s="407" t="s">
        <v>3373</v>
      </c>
      <c r="D466" s="407" t="s">
        <v>3468</v>
      </c>
      <c r="E466" s="407" t="s">
        <v>3469</v>
      </c>
      <c r="F466" s="410">
        <v>5</v>
      </c>
      <c r="G466" s="410">
        <v>3250</v>
      </c>
      <c r="H466" s="410">
        <v>1</v>
      </c>
      <c r="I466" s="410">
        <v>650</v>
      </c>
      <c r="J466" s="410">
        <v>5</v>
      </c>
      <c r="K466" s="410">
        <v>3260</v>
      </c>
      <c r="L466" s="410">
        <v>1.003076923076923</v>
      </c>
      <c r="M466" s="410">
        <v>652</v>
      </c>
      <c r="N466" s="410">
        <v>2</v>
      </c>
      <c r="O466" s="410">
        <v>1308</v>
      </c>
      <c r="P466" s="493">
        <v>0.40246153846153848</v>
      </c>
      <c r="Q466" s="411">
        <v>654</v>
      </c>
    </row>
    <row r="467" spans="1:17" ht="14.4" customHeight="1" x14ac:dyDescent="0.3">
      <c r="A467" s="406" t="s">
        <v>3562</v>
      </c>
      <c r="B467" s="407" t="s">
        <v>3372</v>
      </c>
      <c r="C467" s="407" t="s">
        <v>3373</v>
      </c>
      <c r="D467" s="407" t="s">
        <v>3470</v>
      </c>
      <c r="E467" s="407" t="s">
        <v>3471</v>
      </c>
      <c r="F467" s="410">
        <v>5</v>
      </c>
      <c r="G467" s="410">
        <v>3250</v>
      </c>
      <c r="H467" s="410">
        <v>1</v>
      </c>
      <c r="I467" s="410">
        <v>650</v>
      </c>
      <c r="J467" s="410">
        <v>5</v>
      </c>
      <c r="K467" s="410">
        <v>3260</v>
      </c>
      <c r="L467" s="410">
        <v>1.003076923076923</v>
      </c>
      <c r="M467" s="410">
        <v>652</v>
      </c>
      <c r="N467" s="410">
        <v>2</v>
      </c>
      <c r="O467" s="410">
        <v>1308</v>
      </c>
      <c r="P467" s="493">
        <v>0.40246153846153848</v>
      </c>
      <c r="Q467" s="411">
        <v>654</v>
      </c>
    </row>
    <row r="468" spans="1:17" ht="14.4" customHeight="1" x14ac:dyDescent="0.3">
      <c r="A468" s="406" t="s">
        <v>3562</v>
      </c>
      <c r="B468" s="407" t="s">
        <v>3372</v>
      </c>
      <c r="C468" s="407" t="s">
        <v>3373</v>
      </c>
      <c r="D468" s="407" t="s">
        <v>3474</v>
      </c>
      <c r="E468" s="407" t="s">
        <v>3475</v>
      </c>
      <c r="F468" s="410">
        <v>47</v>
      </c>
      <c r="G468" s="410">
        <v>32430</v>
      </c>
      <c r="H468" s="410">
        <v>1</v>
      </c>
      <c r="I468" s="410">
        <v>690</v>
      </c>
      <c r="J468" s="410">
        <v>40</v>
      </c>
      <c r="K468" s="410">
        <v>27680</v>
      </c>
      <c r="L468" s="410">
        <v>0.85353068146777678</v>
      </c>
      <c r="M468" s="410">
        <v>692</v>
      </c>
      <c r="N468" s="410">
        <v>28</v>
      </c>
      <c r="O468" s="410">
        <v>19432</v>
      </c>
      <c r="P468" s="493">
        <v>0.59919827320382357</v>
      </c>
      <c r="Q468" s="411">
        <v>694</v>
      </c>
    </row>
    <row r="469" spans="1:17" ht="14.4" customHeight="1" x14ac:dyDescent="0.3">
      <c r="A469" s="406" t="s">
        <v>3562</v>
      </c>
      <c r="B469" s="407" t="s">
        <v>3372</v>
      </c>
      <c r="C469" s="407" t="s">
        <v>3373</v>
      </c>
      <c r="D469" s="407" t="s">
        <v>3476</v>
      </c>
      <c r="E469" s="407" t="s">
        <v>3477</v>
      </c>
      <c r="F469" s="410">
        <v>10</v>
      </c>
      <c r="G469" s="410">
        <v>6740</v>
      </c>
      <c r="H469" s="410">
        <v>1</v>
      </c>
      <c r="I469" s="410">
        <v>674</v>
      </c>
      <c r="J469" s="410">
        <v>10</v>
      </c>
      <c r="K469" s="410">
        <v>6760</v>
      </c>
      <c r="L469" s="410">
        <v>1.0029673590504451</v>
      </c>
      <c r="M469" s="410">
        <v>676</v>
      </c>
      <c r="N469" s="410">
        <v>7</v>
      </c>
      <c r="O469" s="410">
        <v>4746</v>
      </c>
      <c r="P469" s="493">
        <v>0.70415430267062318</v>
      </c>
      <c r="Q469" s="411">
        <v>678</v>
      </c>
    </row>
    <row r="470" spans="1:17" ht="14.4" customHeight="1" x14ac:dyDescent="0.3">
      <c r="A470" s="406" t="s">
        <v>3562</v>
      </c>
      <c r="B470" s="407" t="s">
        <v>3372</v>
      </c>
      <c r="C470" s="407" t="s">
        <v>3373</v>
      </c>
      <c r="D470" s="407" t="s">
        <v>3478</v>
      </c>
      <c r="E470" s="407" t="s">
        <v>3479</v>
      </c>
      <c r="F470" s="410">
        <v>49</v>
      </c>
      <c r="G470" s="410">
        <v>23177</v>
      </c>
      <c r="H470" s="410">
        <v>1</v>
      </c>
      <c r="I470" s="410">
        <v>473</v>
      </c>
      <c r="J470" s="410">
        <v>46</v>
      </c>
      <c r="K470" s="410">
        <v>21850</v>
      </c>
      <c r="L470" s="410">
        <v>0.94274496267851748</v>
      </c>
      <c r="M470" s="410">
        <v>475</v>
      </c>
      <c r="N470" s="410">
        <v>48</v>
      </c>
      <c r="O470" s="410">
        <v>22896</v>
      </c>
      <c r="P470" s="493">
        <v>0.98787591146395137</v>
      </c>
      <c r="Q470" s="411">
        <v>477</v>
      </c>
    </row>
    <row r="471" spans="1:17" ht="14.4" customHeight="1" x14ac:dyDescent="0.3">
      <c r="A471" s="406" t="s">
        <v>3562</v>
      </c>
      <c r="B471" s="407" t="s">
        <v>3372</v>
      </c>
      <c r="C471" s="407" t="s">
        <v>3373</v>
      </c>
      <c r="D471" s="407" t="s">
        <v>3480</v>
      </c>
      <c r="E471" s="407" t="s">
        <v>3481</v>
      </c>
      <c r="F471" s="410">
        <v>13</v>
      </c>
      <c r="G471" s="410">
        <v>3731</v>
      </c>
      <c r="H471" s="410">
        <v>1</v>
      </c>
      <c r="I471" s="410">
        <v>287</v>
      </c>
      <c r="J471" s="410">
        <v>24</v>
      </c>
      <c r="K471" s="410">
        <v>6936</v>
      </c>
      <c r="L471" s="410">
        <v>1.859019029750737</v>
      </c>
      <c r="M471" s="410">
        <v>289</v>
      </c>
      <c r="N471" s="410">
        <v>19</v>
      </c>
      <c r="O471" s="410">
        <v>5529</v>
      </c>
      <c r="P471" s="493">
        <v>1.4819083355668721</v>
      </c>
      <c r="Q471" s="411">
        <v>291</v>
      </c>
    </row>
    <row r="472" spans="1:17" ht="14.4" customHeight="1" x14ac:dyDescent="0.3">
      <c r="A472" s="406" t="s">
        <v>3562</v>
      </c>
      <c r="B472" s="407" t="s">
        <v>3372</v>
      </c>
      <c r="C472" s="407" t="s">
        <v>3373</v>
      </c>
      <c r="D472" s="407" t="s">
        <v>3482</v>
      </c>
      <c r="E472" s="407" t="s">
        <v>3483</v>
      </c>
      <c r="F472" s="410">
        <v>1</v>
      </c>
      <c r="G472" s="410">
        <v>809</v>
      </c>
      <c r="H472" s="410">
        <v>1</v>
      </c>
      <c r="I472" s="410">
        <v>809</v>
      </c>
      <c r="J472" s="410">
        <v>1</v>
      </c>
      <c r="K472" s="410">
        <v>812</v>
      </c>
      <c r="L472" s="410">
        <v>1.003708281829419</v>
      </c>
      <c r="M472" s="410">
        <v>812</v>
      </c>
      <c r="N472" s="410"/>
      <c r="O472" s="410"/>
      <c r="P472" s="493"/>
      <c r="Q472" s="411"/>
    </row>
    <row r="473" spans="1:17" ht="14.4" customHeight="1" x14ac:dyDescent="0.3">
      <c r="A473" s="406" t="s">
        <v>3562</v>
      </c>
      <c r="B473" s="407" t="s">
        <v>3372</v>
      </c>
      <c r="C473" s="407" t="s">
        <v>3373</v>
      </c>
      <c r="D473" s="407" t="s">
        <v>3486</v>
      </c>
      <c r="E473" s="407" t="s">
        <v>3487</v>
      </c>
      <c r="F473" s="410">
        <v>49</v>
      </c>
      <c r="G473" s="410">
        <v>8134</v>
      </c>
      <c r="H473" s="410">
        <v>1</v>
      </c>
      <c r="I473" s="410">
        <v>166</v>
      </c>
      <c r="J473" s="410">
        <v>45</v>
      </c>
      <c r="K473" s="410">
        <v>7515</v>
      </c>
      <c r="L473" s="410">
        <v>0.92389968035406933</v>
      </c>
      <c r="M473" s="410">
        <v>167</v>
      </c>
      <c r="N473" s="410">
        <v>31</v>
      </c>
      <c r="O473" s="410">
        <v>5208</v>
      </c>
      <c r="P473" s="493">
        <v>0.6402753872633391</v>
      </c>
      <c r="Q473" s="411">
        <v>168</v>
      </c>
    </row>
    <row r="474" spans="1:17" ht="14.4" customHeight="1" x14ac:dyDescent="0.3">
      <c r="A474" s="406" t="s">
        <v>3562</v>
      </c>
      <c r="B474" s="407" t="s">
        <v>3372</v>
      </c>
      <c r="C474" s="407" t="s">
        <v>3373</v>
      </c>
      <c r="D474" s="407" t="s">
        <v>3490</v>
      </c>
      <c r="E474" s="407" t="s">
        <v>3491</v>
      </c>
      <c r="F474" s="410">
        <v>1</v>
      </c>
      <c r="G474" s="410">
        <v>572</v>
      </c>
      <c r="H474" s="410">
        <v>1</v>
      </c>
      <c r="I474" s="410">
        <v>572</v>
      </c>
      <c r="J474" s="410"/>
      <c r="K474" s="410"/>
      <c r="L474" s="410"/>
      <c r="M474" s="410"/>
      <c r="N474" s="410">
        <v>1</v>
      </c>
      <c r="O474" s="410">
        <v>574</v>
      </c>
      <c r="P474" s="493">
        <v>1.0034965034965035</v>
      </c>
      <c r="Q474" s="411">
        <v>574</v>
      </c>
    </row>
    <row r="475" spans="1:17" ht="14.4" customHeight="1" x14ac:dyDescent="0.3">
      <c r="A475" s="406" t="s">
        <v>3562</v>
      </c>
      <c r="B475" s="407" t="s">
        <v>3372</v>
      </c>
      <c r="C475" s="407" t="s">
        <v>3373</v>
      </c>
      <c r="D475" s="407" t="s">
        <v>3494</v>
      </c>
      <c r="E475" s="407" t="s">
        <v>3495</v>
      </c>
      <c r="F475" s="410"/>
      <c r="G475" s="410"/>
      <c r="H475" s="410"/>
      <c r="I475" s="410"/>
      <c r="J475" s="410"/>
      <c r="K475" s="410"/>
      <c r="L475" s="410"/>
      <c r="M475" s="410"/>
      <c r="N475" s="410">
        <v>1</v>
      </c>
      <c r="O475" s="410">
        <v>187</v>
      </c>
      <c r="P475" s="493"/>
      <c r="Q475" s="411">
        <v>187</v>
      </c>
    </row>
    <row r="476" spans="1:17" ht="14.4" customHeight="1" x14ac:dyDescent="0.3">
      <c r="A476" s="406" t="s">
        <v>3562</v>
      </c>
      <c r="B476" s="407" t="s">
        <v>3372</v>
      </c>
      <c r="C476" s="407" t="s">
        <v>3373</v>
      </c>
      <c r="D476" s="407" t="s">
        <v>3500</v>
      </c>
      <c r="E476" s="407" t="s">
        <v>3501</v>
      </c>
      <c r="F476" s="410">
        <v>5</v>
      </c>
      <c r="G476" s="410">
        <v>6975</v>
      </c>
      <c r="H476" s="410">
        <v>1</v>
      </c>
      <c r="I476" s="410">
        <v>1395</v>
      </c>
      <c r="J476" s="410">
        <v>5</v>
      </c>
      <c r="K476" s="410">
        <v>6985</v>
      </c>
      <c r="L476" s="410">
        <v>1.0014336917562725</v>
      </c>
      <c r="M476" s="410">
        <v>1397</v>
      </c>
      <c r="N476" s="410">
        <v>2</v>
      </c>
      <c r="O476" s="410">
        <v>2798</v>
      </c>
      <c r="P476" s="493">
        <v>0.40114695340501794</v>
      </c>
      <c r="Q476" s="411">
        <v>1399</v>
      </c>
    </row>
    <row r="477" spans="1:17" ht="14.4" customHeight="1" x14ac:dyDescent="0.3">
      <c r="A477" s="406" t="s">
        <v>3562</v>
      </c>
      <c r="B477" s="407" t="s">
        <v>3372</v>
      </c>
      <c r="C477" s="407" t="s">
        <v>3373</v>
      </c>
      <c r="D477" s="407" t="s">
        <v>3504</v>
      </c>
      <c r="E477" s="407" t="s">
        <v>3505</v>
      </c>
      <c r="F477" s="410">
        <v>1</v>
      </c>
      <c r="G477" s="410">
        <v>188</v>
      </c>
      <c r="H477" s="410">
        <v>1</v>
      </c>
      <c r="I477" s="410">
        <v>188</v>
      </c>
      <c r="J477" s="410">
        <v>2</v>
      </c>
      <c r="K477" s="410">
        <v>378</v>
      </c>
      <c r="L477" s="410">
        <v>2.0106382978723403</v>
      </c>
      <c r="M477" s="410">
        <v>189</v>
      </c>
      <c r="N477" s="410"/>
      <c r="O477" s="410"/>
      <c r="P477" s="493"/>
      <c r="Q477" s="411"/>
    </row>
    <row r="478" spans="1:17" ht="14.4" customHeight="1" x14ac:dyDescent="0.3">
      <c r="A478" s="406" t="s">
        <v>3562</v>
      </c>
      <c r="B478" s="407" t="s">
        <v>3372</v>
      </c>
      <c r="C478" s="407" t="s">
        <v>3373</v>
      </c>
      <c r="D478" s="407" t="s">
        <v>3506</v>
      </c>
      <c r="E478" s="407" t="s">
        <v>3507</v>
      </c>
      <c r="F478" s="410">
        <v>1</v>
      </c>
      <c r="G478" s="410">
        <v>809</v>
      </c>
      <c r="H478" s="410">
        <v>1</v>
      </c>
      <c r="I478" s="410">
        <v>809</v>
      </c>
      <c r="J478" s="410">
        <v>1</v>
      </c>
      <c r="K478" s="410">
        <v>812</v>
      </c>
      <c r="L478" s="410">
        <v>1.003708281829419</v>
      </c>
      <c r="M478" s="410">
        <v>812</v>
      </c>
      <c r="N478" s="410"/>
      <c r="O478" s="410"/>
      <c r="P478" s="493"/>
      <c r="Q478" s="411"/>
    </row>
    <row r="479" spans="1:17" ht="14.4" customHeight="1" x14ac:dyDescent="0.3">
      <c r="A479" s="406" t="s">
        <v>3563</v>
      </c>
      <c r="B479" s="407" t="s">
        <v>3372</v>
      </c>
      <c r="C479" s="407" t="s">
        <v>3373</v>
      </c>
      <c r="D479" s="407" t="s">
        <v>3374</v>
      </c>
      <c r="E479" s="407" t="s">
        <v>3375</v>
      </c>
      <c r="F479" s="410">
        <v>1</v>
      </c>
      <c r="G479" s="410">
        <v>1180</v>
      </c>
      <c r="H479" s="410">
        <v>1</v>
      </c>
      <c r="I479" s="410">
        <v>1180</v>
      </c>
      <c r="J479" s="410">
        <v>1</v>
      </c>
      <c r="K479" s="410">
        <v>1184</v>
      </c>
      <c r="L479" s="410">
        <v>1.0033898305084745</v>
      </c>
      <c r="M479" s="410">
        <v>1184</v>
      </c>
      <c r="N479" s="410">
        <v>5</v>
      </c>
      <c r="O479" s="410">
        <v>5935</v>
      </c>
      <c r="P479" s="493">
        <v>5.0296610169491522</v>
      </c>
      <c r="Q479" s="411">
        <v>1187</v>
      </c>
    </row>
    <row r="480" spans="1:17" ht="14.4" customHeight="1" x14ac:dyDescent="0.3">
      <c r="A480" s="406" t="s">
        <v>3563</v>
      </c>
      <c r="B480" s="407" t="s">
        <v>3372</v>
      </c>
      <c r="C480" s="407" t="s">
        <v>3373</v>
      </c>
      <c r="D480" s="407" t="s">
        <v>3390</v>
      </c>
      <c r="E480" s="407" t="s">
        <v>3391</v>
      </c>
      <c r="F480" s="410"/>
      <c r="G480" s="410"/>
      <c r="H480" s="410"/>
      <c r="I480" s="410"/>
      <c r="J480" s="410">
        <v>1</v>
      </c>
      <c r="K480" s="410">
        <v>812</v>
      </c>
      <c r="L480" s="410"/>
      <c r="M480" s="410">
        <v>812</v>
      </c>
      <c r="N480" s="410">
        <v>1</v>
      </c>
      <c r="O480" s="410">
        <v>813</v>
      </c>
      <c r="P480" s="493"/>
      <c r="Q480" s="411">
        <v>813</v>
      </c>
    </row>
    <row r="481" spans="1:17" ht="14.4" customHeight="1" x14ac:dyDescent="0.3">
      <c r="A481" s="406" t="s">
        <v>3563</v>
      </c>
      <c r="B481" s="407" t="s">
        <v>3372</v>
      </c>
      <c r="C481" s="407" t="s">
        <v>3373</v>
      </c>
      <c r="D481" s="407" t="s">
        <v>3392</v>
      </c>
      <c r="E481" s="407" t="s">
        <v>3393</v>
      </c>
      <c r="F481" s="410"/>
      <c r="G481" s="410"/>
      <c r="H481" s="410"/>
      <c r="I481" s="410"/>
      <c r="J481" s="410">
        <v>1</v>
      </c>
      <c r="K481" s="410">
        <v>812</v>
      </c>
      <c r="L481" s="410"/>
      <c r="M481" s="410">
        <v>812</v>
      </c>
      <c r="N481" s="410">
        <v>1</v>
      </c>
      <c r="O481" s="410">
        <v>813</v>
      </c>
      <c r="P481" s="493"/>
      <c r="Q481" s="411">
        <v>813</v>
      </c>
    </row>
    <row r="482" spans="1:17" ht="14.4" customHeight="1" x14ac:dyDescent="0.3">
      <c r="A482" s="406" t="s">
        <v>3563</v>
      </c>
      <c r="B482" s="407" t="s">
        <v>3372</v>
      </c>
      <c r="C482" s="407" t="s">
        <v>3373</v>
      </c>
      <c r="D482" s="407" t="s">
        <v>3394</v>
      </c>
      <c r="E482" s="407" t="s">
        <v>3395</v>
      </c>
      <c r="F482" s="410">
        <v>16</v>
      </c>
      <c r="G482" s="410">
        <v>2656</v>
      </c>
      <c r="H482" s="410">
        <v>1</v>
      </c>
      <c r="I482" s="410">
        <v>166</v>
      </c>
      <c r="J482" s="410">
        <v>21</v>
      </c>
      <c r="K482" s="410">
        <v>3507</v>
      </c>
      <c r="L482" s="410">
        <v>1.3204066265060241</v>
      </c>
      <c r="M482" s="410">
        <v>167</v>
      </c>
      <c r="N482" s="410">
        <v>17</v>
      </c>
      <c r="O482" s="410">
        <v>2856</v>
      </c>
      <c r="P482" s="493">
        <v>1.0753012048192772</v>
      </c>
      <c r="Q482" s="411">
        <v>168</v>
      </c>
    </row>
    <row r="483" spans="1:17" ht="14.4" customHeight="1" x14ac:dyDescent="0.3">
      <c r="A483" s="406" t="s">
        <v>3563</v>
      </c>
      <c r="B483" s="407" t="s">
        <v>3372</v>
      </c>
      <c r="C483" s="407" t="s">
        <v>3373</v>
      </c>
      <c r="D483" s="407" t="s">
        <v>3396</v>
      </c>
      <c r="E483" s="407" t="s">
        <v>3397</v>
      </c>
      <c r="F483" s="410">
        <v>17</v>
      </c>
      <c r="G483" s="410">
        <v>2924</v>
      </c>
      <c r="H483" s="410">
        <v>1</v>
      </c>
      <c r="I483" s="410">
        <v>172</v>
      </c>
      <c r="J483" s="410">
        <v>21</v>
      </c>
      <c r="K483" s="410">
        <v>3633</v>
      </c>
      <c r="L483" s="410">
        <v>1.2424760601915186</v>
      </c>
      <c r="M483" s="410">
        <v>173</v>
      </c>
      <c r="N483" s="410">
        <v>28</v>
      </c>
      <c r="O483" s="410">
        <v>4872</v>
      </c>
      <c r="P483" s="493">
        <v>1.6662106703146375</v>
      </c>
      <c r="Q483" s="411">
        <v>174</v>
      </c>
    </row>
    <row r="484" spans="1:17" ht="14.4" customHeight="1" x14ac:dyDescent="0.3">
      <c r="A484" s="406" t="s">
        <v>3563</v>
      </c>
      <c r="B484" s="407" t="s">
        <v>3372</v>
      </c>
      <c r="C484" s="407" t="s">
        <v>3373</v>
      </c>
      <c r="D484" s="407" t="s">
        <v>3398</v>
      </c>
      <c r="E484" s="407" t="s">
        <v>3399</v>
      </c>
      <c r="F484" s="410">
        <v>5</v>
      </c>
      <c r="G484" s="410">
        <v>1745</v>
      </c>
      <c r="H484" s="410">
        <v>1</v>
      </c>
      <c r="I484" s="410">
        <v>349</v>
      </c>
      <c r="J484" s="410">
        <v>10</v>
      </c>
      <c r="K484" s="410">
        <v>3510</v>
      </c>
      <c r="L484" s="410">
        <v>2.0114613180515759</v>
      </c>
      <c r="M484" s="410">
        <v>351</v>
      </c>
      <c r="N484" s="410">
        <v>7</v>
      </c>
      <c r="O484" s="410">
        <v>2464</v>
      </c>
      <c r="P484" s="493">
        <v>1.4120343839541547</v>
      </c>
      <c r="Q484" s="411">
        <v>352</v>
      </c>
    </row>
    <row r="485" spans="1:17" ht="14.4" customHeight="1" x14ac:dyDescent="0.3">
      <c r="A485" s="406" t="s">
        <v>3563</v>
      </c>
      <c r="B485" s="407" t="s">
        <v>3372</v>
      </c>
      <c r="C485" s="407" t="s">
        <v>3373</v>
      </c>
      <c r="D485" s="407" t="s">
        <v>3521</v>
      </c>
      <c r="E485" s="407" t="s">
        <v>3522</v>
      </c>
      <c r="F485" s="410"/>
      <c r="G485" s="410"/>
      <c r="H485" s="410"/>
      <c r="I485" s="410"/>
      <c r="J485" s="410">
        <v>2</v>
      </c>
      <c r="K485" s="410">
        <v>2074</v>
      </c>
      <c r="L485" s="410"/>
      <c r="M485" s="410">
        <v>1037</v>
      </c>
      <c r="N485" s="410">
        <v>4</v>
      </c>
      <c r="O485" s="410">
        <v>4152</v>
      </c>
      <c r="P485" s="493"/>
      <c r="Q485" s="411">
        <v>1038</v>
      </c>
    </row>
    <row r="486" spans="1:17" ht="14.4" customHeight="1" x14ac:dyDescent="0.3">
      <c r="A486" s="406" t="s">
        <v>3563</v>
      </c>
      <c r="B486" s="407" t="s">
        <v>3372</v>
      </c>
      <c r="C486" s="407" t="s">
        <v>3373</v>
      </c>
      <c r="D486" s="407" t="s">
        <v>3400</v>
      </c>
      <c r="E486" s="407" t="s">
        <v>3401</v>
      </c>
      <c r="F486" s="410">
        <v>4</v>
      </c>
      <c r="G486" s="410">
        <v>752</v>
      </c>
      <c r="H486" s="410">
        <v>1</v>
      </c>
      <c r="I486" s="410">
        <v>188</v>
      </c>
      <c r="J486" s="410">
        <v>10</v>
      </c>
      <c r="K486" s="410">
        <v>1890</v>
      </c>
      <c r="L486" s="410">
        <v>2.5132978723404253</v>
      </c>
      <c r="M486" s="410">
        <v>189</v>
      </c>
      <c r="N486" s="410">
        <v>7</v>
      </c>
      <c r="O486" s="410">
        <v>1330</v>
      </c>
      <c r="P486" s="493">
        <v>1.7686170212765957</v>
      </c>
      <c r="Q486" s="411">
        <v>190</v>
      </c>
    </row>
    <row r="487" spans="1:17" ht="14.4" customHeight="1" x14ac:dyDescent="0.3">
      <c r="A487" s="406" t="s">
        <v>3563</v>
      </c>
      <c r="B487" s="407" t="s">
        <v>3372</v>
      </c>
      <c r="C487" s="407" t="s">
        <v>3373</v>
      </c>
      <c r="D487" s="407" t="s">
        <v>3402</v>
      </c>
      <c r="E487" s="407" t="s">
        <v>3403</v>
      </c>
      <c r="F487" s="410">
        <v>6</v>
      </c>
      <c r="G487" s="410">
        <v>4926</v>
      </c>
      <c r="H487" s="410">
        <v>1</v>
      </c>
      <c r="I487" s="410">
        <v>821</v>
      </c>
      <c r="J487" s="410">
        <v>13</v>
      </c>
      <c r="K487" s="410">
        <v>10686</v>
      </c>
      <c r="L487" s="410">
        <v>2.1693057247259442</v>
      </c>
      <c r="M487" s="410">
        <v>822</v>
      </c>
      <c r="N487" s="410">
        <v>24</v>
      </c>
      <c r="O487" s="410">
        <v>19752</v>
      </c>
      <c r="P487" s="493">
        <v>4.0097442143727164</v>
      </c>
      <c r="Q487" s="411">
        <v>823</v>
      </c>
    </row>
    <row r="488" spans="1:17" ht="14.4" customHeight="1" x14ac:dyDescent="0.3">
      <c r="A488" s="406" t="s">
        <v>3563</v>
      </c>
      <c r="B488" s="407" t="s">
        <v>3372</v>
      </c>
      <c r="C488" s="407" t="s">
        <v>3373</v>
      </c>
      <c r="D488" s="407" t="s">
        <v>3406</v>
      </c>
      <c r="E488" s="407" t="s">
        <v>3407</v>
      </c>
      <c r="F488" s="410">
        <v>18</v>
      </c>
      <c r="G488" s="410">
        <v>9810</v>
      </c>
      <c r="H488" s="410">
        <v>1</v>
      </c>
      <c r="I488" s="410">
        <v>545</v>
      </c>
      <c r="J488" s="410">
        <v>20</v>
      </c>
      <c r="K488" s="410">
        <v>10940</v>
      </c>
      <c r="L488" s="410">
        <v>1.1151885830784913</v>
      </c>
      <c r="M488" s="410">
        <v>547</v>
      </c>
      <c r="N488" s="410">
        <v>28</v>
      </c>
      <c r="O488" s="410">
        <v>15372</v>
      </c>
      <c r="P488" s="493">
        <v>1.5669724770642202</v>
      </c>
      <c r="Q488" s="411">
        <v>549</v>
      </c>
    </row>
    <row r="489" spans="1:17" ht="14.4" customHeight="1" x14ac:dyDescent="0.3">
      <c r="A489" s="406" t="s">
        <v>3563</v>
      </c>
      <c r="B489" s="407" t="s">
        <v>3372</v>
      </c>
      <c r="C489" s="407" t="s">
        <v>3373</v>
      </c>
      <c r="D489" s="407" t="s">
        <v>3408</v>
      </c>
      <c r="E489" s="407" t="s">
        <v>3409</v>
      </c>
      <c r="F489" s="410"/>
      <c r="G489" s="410"/>
      <c r="H489" s="410"/>
      <c r="I489" s="410"/>
      <c r="J489" s="410">
        <v>3</v>
      </c>
      <c r="K489" s="410">
        <v>1956</v>
      </c>
      <c r="L489" s="410"/>
      <c r="M489" s="410">
        <v>652</v>
      </c>
      <c r="N489" s="410">
        <v>17</v>
      </c>
      <c r="O489" s="410">
        <v>11118</v>
      </c>
      <c r="P489" s="493"/>
      <c r="Q489" s="411">
        <v>654</v>
      </c>
    </row>
    <row r="490" spans="1:17" ht="14.4" customHeight="1" x14ac:dyDescent="0.3">
      <c r="A490" s="406" t="s">
        <v>3563</v>
      </c>
      <c r="B490" s="407" t="s">
        <v>3372</v>
      </c>
      <c r="C490" s="407" t="s">
        <v>3373</v>
      </c>
      <c r="D490" s="407" t="s">
        <v>3410</v>
      </c>
      <c r="E490" s="407" t="s">
        <v>3411</v>
      </c>
      <c r="F490" s="410"/>
      <c r="G490" s="410"/>
      <c r="H490" s="410"/>
      <c r="I490" s="410"/>
      <c r="J490" s="410">
        <v>3</v>
      </c>
      <c r="K490" s="410">
        <v>1956</v>
      </c>
      <c r="L490" s="410"/>
      <c r="M490" s="410">
        <v>652</v>
      </c>
      <c r="N490" s="410">
        <v>17</v>
      </c>
      <c r="O490" s="410">
        <v>11118</v>
      </c>
      <c r="P490" s="493"/>
      <c r="Q490" s="411">
        <v>654</v>
      </c>
    </row>
    <row r="491" spans="1:17" ht="14.4" customHeight="1" x14ac:dyDescent="0.3">
      <c r="A491" s="406" t="s">
        <v>3563</v>
      </c>
      <c r="B491" s="407" t="s">
        <v>3372</v>
      </c>
      <c r="C491" s="407" t="s">
        <v>3373</v>
      </c>
      <c r="D491" s="407" t="s">
        <v>3412</v>
      </c>
      <c r="E491" s="407" t="s">
        <v>3413</v>
      </c>
      <c r="F491" s="410">
        <v>2</v>
      </c>
      <c r="G491" s="410">
        <v>1348</v>
      </c>
      <c r="H491" s="410">
        <v>1</v>
      </c>
      <c r="I491" s="410">
        <v>674</v>
      </c>
      <c r="J491" s="410">
        <v>5</v>
      </c>
      <c r="K491" s="410">
        <v>3380</v>
      </c>
      <c r="L491" s="410">
        <v>2.5074183976261128</v>
      </c>
      <c r="M491" s="410">
        <v>676</v>
      </c>
      <c r="N491" s="410">
        <v>2</v>
      </c>
      <c r="O491" s="410">
        <v>1356</v>
      </c>
      <c r="P491" s="493">
        <v>1.0059347181008902</v>
      </c>
      <c r="Q491" s="411">
        <v>678</v>
      </c>
    </row>
    <row r="492" spans="1:17" ht="14.4" customHeight="1" x14ac:dyDescent="0.3">
      <c r="A492" s="406" t="s">
        <v>3563</v>
      </c>
      <c r="B492" s="407" t="s">
        <v>3372</v>
      </c>
      <c r="C492" s="407" t="s">
        <v>3373</v>
      </c>
      <c r="D492" s="407" t="s">
        <v>3414</v>
      </c>
      <c r="E492" s="407" t="s">
        <v>3415</v>
      </c>
      <c r="F492" s="410">
        <v>1</v>
      </c>
      <c r="G492" s="410">
        <v>509</v>
      </c>
      <c r="H492" s="410">
        <v>1</v>
      </c>
      <c r="I492" s="410">
        <v>509</v>
      </c>
      <c r="J492" s="410"/>
      <c r="K492" s="410"/>
      <c r="L492" s="410"/>
      <c r="M492" s="410"/>
      <c r="N492" s="410">
        <v>16</v>
      </c>
      <c r="O492" s="410">
        <v>8208</v>
      </c>
      <c r="P492" s="493">
        <v>16.125736738703338</v>
      </c>
      <c r="Q492" s="411">
        <v>513</v>
      </c>
    </row>
    <row r="493" spans="1:17" ht="14.4" customHeight="1" x14ac:dyDescent="0.3">
      <c r="A493" s="406" t="s">
        <v>3563</v>
      </c>
      <c r="B493" s="407" t="s">
        <v>3372</v>
      </c>
      <c r="C493" s="407" t="s">
        <v>3373</v>
      </c>
      <c r="D493" s="407" t="s">
        <v>3416</v>
      </c>
      <c r="E493" s="407" t="s">
        <v>3417</v>
      </c>
      <c r="F493" s="410">
        <v>1</v>
      </c>
      <c r="G493" s="410">
        <v>419</v>
      </c>
      <c r="H493" s="410">
        <v>1</v>
      </c>
      <c r="I493" s="410">
        <v>419</v>
      </c>
      <c r="J493" s="410"/>
      <c r="K493" s="410"/>
      <c r="L493" s="410"/>
      <c r="M493" s="410"/>
      <c r="N493" s="410">
        <v>16</v>
      </c>
      <c r="O493" s="410">
        <v>6768</v>
      </c>
      <c r="P493" s="493">
        <v>16.152744630071599</v>
      </c>
      <c r="Q493" s="411">
        <v>423</v>
      </c>
    </row>
    <row r="494" spans="1:17" ht="14.4" customHeight="1" x14ac:dyDescent="0.3">
      <c r="A494" s="406" t="s">
        <v>3563</v>
      </c>
      <c r="B494" s="407" t="s">
        <v>3372</v>
      </c>
      <c r="C494" s="407" t="s">
        <v>3373</v>
      </c>
      <c r="D494" s="407" t="s">
        <v>3418</v>
      </c>
      <c r="E494" s="407" t="s">
        <v>3419</v>
      </c>
      <c r="F494" s="410">
        <v>18</v>
      </c>
      <c r="G494" s="410">
        <v>6192</v>
      </c>
      <c r="H494" s="410">
        <v>1</v>
      </c>
      <c r="I494" s="410">
        <v>344</v>
      </c>
      <c r="J494" s="410">
        <v>21</v>
      </c>
      <c r="K494" s="410">
        <v>7287</v>
      </c>
      <c r="L494" s="410">
        <v>1.1768410852713178</v>
      </c>
      <c r="M494" s="410">
        <v>347</v>
      </c>
      <c r="N494" s="410">
        <v>29</v>
      </c>
      <c r="O494" s="410">
        <v>10121</v>
      </c>
      <c r="P494" s="493">
        <v>1.6345284237726099</v>
      </c>
      <c r="Q494" s="411">
        <v>349</v>
      </c>
    </row>
    <row r="495" spans="1:17" ht="14.4" customHeight="1" x14ac:dyDescent="0.3">
      <c r="A495" s="406" t="s">
        <v>3563</v>
      </c>
      <c r="B495" s="407" t="s">
        <v>3372</v>
      </c>
      <c r="C495" s="407" t="s">
        <v>3373</v>
      </c>
      <c r="D495" s="407" t="s">
        <v>3420</v>
      </c>
      <c r="E495" s="407" t="s">
        <v>3421</v>
      </c>
      <c r="F495" s="410"/>
      <c r="G495" s="410"/>
      <c r="H495" s="410"/>
      <c r="I495" s="410"/>
      <c r="J495" s="410">
        <v>1</v>
      </c>
      <c r="K495" s="410">
        <v>219</v>
      </c>
      <c r="L495" s="410"/>
      <c r="M495" s="410">
        <v>219</v>
      </c>
      <c r="N495" s="410">
        <v>2</v>
      </c>
      <c r="O495" s="410">
        <v>442</v>
      </c>
      <c r="P495" s="493"/>
      <c r="Q495" s="411">
        <v>221</v>
      </c>
    </row>
    <row r="496" spans="1:17" ht="14.4" customHeight="1" x14ac:dyDescent="0.3">
      <c r="A496" s="406" t="s">
        <v>3563</v>
      </c>
      <c r="B496" s="407" t="s">
        <v>3372</v>
      </c>
      <c r="C496" s="407" t="s">
        <v>3373</v>
      </c>
      <c r="D496" s="407" t="s">
        <v>3424</v>
      </c>
      <c r="E496" s="407" t="s">
        <v>3425</v>
      </c>
      <c r="F496" s="410"/>
      <c r="G496" s="410"/>
      <c r="H496" s="410"/>
      <c r="I496" s="410"/>
      <c r="J496" s="410">
        <v>2</v>
      </c>
      <c r="K496" s="410">
        <v>296</v>
      </c>
      <c r="L496" s="410"/>
      <c r="M496" s="410">
        <v>148</v>
      </c>
      <c r="N496" s="410">
        <v>2</v>
      </c>
      <c r="O496" s="410">
        <v>300</v>
      </c>
      <c r="P496" s="493"/>
      <c r="Q496" s="411">
        <v>150</v>
      </c>
    </row>
    <row r="497" spans="1:17" ht="14.4" customHeight="1" x14ac:dyDescent="0.3">
      <c r="A497" s="406" t="s">
        <v>3563</v>
      </c>
      <c r="B497" s="407" t="s">
        <v>3372</v>
      </c>
      <c r="C497" s="407" t="s">
        <v>3373</v>
      </c>
      <c r="D497" s="407" t="s">
        <v>3426</v>
      </c>
      <c r="E497" s="407" t="s">
        <v>3427</v>
      </c>
      <c r="F497" s="410">
        <v>4</v>
      </c>
      <c r="G497" s="410">
        <v>948</v>
      </c>
      <c r="H497" s="410">
        <v>1</v>
      </c>
      <c r="I497" s="410">
        <v>237</v>
      </c>
      <c r="J497" s="410">
        <v>14</v>
      </c>
      <c r="K497" s="410">
        <v>3332</v>
      </c>
      <c r="L497" s="410">
        <v>3.5147679324894514</v>
      </c>
      <c r="M497" s="410">
        <v>238</v>
      </c>
      <c r="N497" s="410">
        <v>7</v>
      </c>
      <c r="O497" s="410">
        <v>1673</v>
      </c>
      <c r="P497" s="493">
        <v>1.7647679324894514</v>
      </c>
      <c r="Q497" s="411">
        <v>239</v>
      </c>
    </row>
    <row r="498" spans="1:17" ht="14.4" customHeight="1" x14ac:dyDescent="0.3">
      <c r="A498" s="406" t="s">
        <v>3563</v>
      </c>
      <c r="B498" s="407" t="s">
        <v>3372</v>
      </c>
      <c r="C498" s="407" t="s">
        <v>3373</v>
      </c>
      <c r="D498" s="407" t="s">
        <v>3428</v>
      </c>
      <c r="E498" s="407" t="s">
        <v>3429</v>
      </c>
      <c r="F498" s="410">
        <v>17</v>
      </c>
      <c r="G498" s="410">
        <v>1870</v>
      </c>
      <c r="H498" s="410">
        <v>1</v>
      </c>
      <c r="I498" s="410">
        <v>110</v>
      </c>
      <c r="J498" s="410">
        <v>19</v>
      </c>
      <c r="K498" s="410">
        <v>2109</v>
      </c>
      <c r="L498" s="410">
        <v>1.1278074866310159</v>
      </c>
      <c r="M498" s="410">
        <v>111</v>
      </c>
      <c r="N498" s="410">
        <v>26</v>
      </c>
      <c r="O498" s="410">
        <v>2886</v>
      </c>
      <c r="P498" s="493">
        <v>1.5433155080213903</v>
      </c>
      <c r="Q498" s="411">
        <v>111</v>
      </c>
    </row>
    <row r="499" spans="1:17" ht="14.4" customHeight="1" x14ac:dyDescent="0.3">
      <c r="A499" s="406" t="s">
        <v>3563</v>
      </c>
      <c r="B499" s="407" t="s">
        <v>3372</v>
      </c>
      <c r="C499" s="407" t="s">
        <v>3373</v>
      </c>
      <c r="D499" s="407" t="s">
        <v>3432</v>
      </c>
      <c r="E499" s="407" t="s">
        <v>3433</v>
      </c>
      <c r="F499" s="410"/>
      <c r="G499" s="410"/>
      <c r="H499" s="410"/>
      <c r="I499" s="410"/>
      <c r="J499" s="410">
        <v>3</v>
      </c>
      <c r="K499" s="410">
        <v>933</v>
      </c>
      <c r="L499" s="410"/>
      <c r="M499" s="410">
        <v>311</v>
      </c>
      <c r="N499" s="410">
        <v>25</v>
      </c>
      <c r="O499" s="410">
        <v>7800</v>
      </c>
      <c r="P499" s="493"/>
      <c r="Q499" s="411">
        <v>312</v>
      </c>
    </row>
    <row r="500" spans="1:17" ht="14.4" customHeight="1" x14ac:dyDescent="0.3">
      <c r="A500" s="406" t="s">
        <v>3563</v>
      </c>
      <c r="B500" s="407" t="s">
        <v>3372</v>
      </c>
      <c r="C500" s="407" t="s">
        <v>3373</v>
      </c>
      <c r="D500" s="407" t="s">
        <v>3436</v>
      </c>
      <c r="E500" s="407" t="s">
        <v>3437</v>
      </c>
      <c r="F500" s="410"/>
      <c r="G500" s="410"/>
      <c r="H500" s="410"/>
      <c r="I500" s="410"/>
      <c r="J500" s="410">
        <v>1</v>
      </c>
      <c r="K500" s="410">
        <v>16</v>
      </c>
      <c r="L500" s="410"/>
      <c r="M500" s="410">
        <v>16</v>
      </c>
      <c r="N500" s="410"/>
      <c r="O500" s="410"/>
      <c r="P500" s="493"/>
      <c r="Q500" s="411"/>
    </row>
    <row r="501" spans="1:17" ht="14.4" customHeight="1" x14ac:dyDescent="0.3">
      <c r="A501" s="406" t="s">
        <v>3563</v>
      </c>
      <c r="B501" s="407" t="s">
        <v>3372</v>
      </c>
      <c r="C501" s="407" t="s">
        <v>3373</v>
      </c>
      <c r="D501" s="407" t="s">
        <v>3440</v>
      </c>
      <c r="E501" s="407" t="s">
        <v>3441</v>
      </c>
      <c r="F501" s="410"/>
      <c r="G501" s="410"/>
      <c r="H501" s="410"/>
      <c r="I501" s="410"/>
      <c r="J501" s="410">
        <v>14</v>
      </c>
      <c r="K501" s="410">
        <v>4886</v>
      </c>
      <c r="L501" s="410"/>
      <c r="M501" s="410">
        <v>349</v>
      </c>
      <c r="N501" s="410">
        <v>20</v>
      </c>
      <c r="O501" s="410">
        <v>7000</v>
      </c>
      <c r="P501" s="493"/>
      <c r="Q501" s="411">
        <v>350</v>
      </c>
    </row>
    <row r="502" spans="1:17" ht="14.4" customHeight="1" x14ac:dyDescent="0.3">
      <c r="A502" s="406" t="s">
        <v>3563</v>
      </c>
      <c r="B502" s="407" t="s">
        <v>3372</v>
      </c>
      <c r="C502" s="407" t="s">
        <v>3373</v>
      </c>
      <c r="D502" s="407" t="s">
        <v>3448</v>
      </c>
      <c r="E502" s="407" t="s">
        <v>3449</v>
      </c>
      <c r="F502" s="410">
        <v>4</v>
      </c>
      <c r="G502" s="410">
        <v>1172</v>
      </c>
      <c r="H502" s="410">
        <v>1</v>
      </c>
      <c r="I502" s="410">
        <v>293</v>
      </c>
      <c r="J502" s="410">
        <v>10</v>
      </c>
      <c r="K502" s="410">
        <v>2940</v>
      </c>
      <c r="L502" s="410">
        <v>2.5085324232081909</v>
      </c>
      <c r="M502" s="410">
        <v>294</v>
      </c>
      <c r="N502" s="410">
        <v>7</v>
      </c>
      <c r="O502" s="410">
        <v>2065</v>
      </c>
      <c r="P502" s="493">
        <v>1.7619453924914676</v>
      </c>
      <c r="Q502" s="411">
        <v>295</v>
      </c>
    </row>
    <row r="503" spans="1:17" ht="14.4" customHeight="1" x14ac:dyDescent="0.3">
      <c r="A503" s="406" t="s">
        <v>3563</v>
      </c>
      <c r="B503" s="407" t="s">
        <v>3372</v>
      </c>
      <c r="C503" s="407" t="s">
        <v>3373</v>
      </c>
      <c r="D503" s="407" t="s">
        <v>3450</v>
      </c>
      <c r="E503" s="407" t="s">
        <v>3451</v>
      </c>
      <c r="F503" s="410">
        <v>18</v>
      </c>
      <c r="G503" s="410">
        <v>3672</v>
      </c>
      <c r="H503" s="410">
        <v>1</v>
      </c>
      <c r="I503" s="410">
        <v>204</v>
      </c>
      <c r="J503" s="410">
        <v>20</v>
      </c>
      <c r="K503" s="410">
        <v>4140</v>
      </c>
      <c r="L503" s="410">
        <v>1.1274509803921569</v>
      </c>
      <c r="M503" s="410">
        <v>207</v>
      </c>
      <c r="N503" s="410">
        <v>29</v>
      </c>
      <c r="O503" s="410">
        <v>6061</v>
      </c>
      <c r="P503" s="493">
        <v>1.650599128540305</v>
      </c>
      <c r="Q503" s="411">
        <v>209</v>
      </c>
    </row>
    <row r="504" spans="1:17" ht="14.4" customHeight="1" x14ac:dyDescent="0.3">
      <c r="A504" s="406" t="s">
        <v>3563</v>
      </c>
      <c r="B504" s="407" t="s">
        <v>3372</v>
      </c>
      <c r="C504" s="407" t="s">
        <v>3373</v>
      </c>
      <c r="D504" s="407" t="s">
        <v>3452</v>
      </c>
      <c r="E504" s="407" t="s">
        <v>3453</v>
      </c>
      <c r="F504" s="410">
        <v>16</v>
      </c>
      <c r="G504" s="410">
        <v>608</v>
      </c>
      <c r="H504" s="410">
        <v>1</v>
      </c>
      <c r="I504" s="410">
        <v>38</v>
      </c>
      <c r="J504" s="410">
        <v>20</v>
      </c>
      <c r="K504" s="410">
        <v>780</v>
      </c>
      <c r="L504" s="410">
        <v>1.2828947368421053</v>
      </c>
      <c r="M504" s="410">
        <v>39</v>
      </c>
      <c r="N504" s="410">
        <v>28</v>
      </c>
      <c r="O504" s="410">
        <v>1120</v>
      </c>
      <c r="P504" s="493">
        <v>1.8421052631578947</v>
      </c>
      <c r="Q504" s="411">
        <v>40</v>
      </c>
    </row>
    <row r="505" spans="1:17" ht="14.4" customHeight="1" x14ac:dyDescent="0.3">
      <c r="A505" s="406" t="s">
        <v>3563</v>
      </c>
      <c r="B505" s="407" t="s">
        <v>3372</v>
      </c>
      <c r="C505" s="407" t="s">
        <v>3373</v>
      </c>
      <c r="D505" s="407" t="s">
        <v>3454</v>
      </c>
      <c r="E505" s="407" t="s">
        <v>3455</v>
      </c>
      <c r="F505" s="410">
        <v>1</v>
      </c>
      <c r="G505" s="410">
        <v>4993</v>
      </c>
      <c r="H505" s="410">
        <v>1</v>
      </c>
      <c r="I505" s="410">
        <v>4993</v>
      </c>
      <c r="J505" s="410"/>
      <c r="K505" s="410"/>
      <c r="L505" s="410"/>
      <c r="M505" s="410"/>
      <c r="N505" s="410"/>
      <c r="O505" s="410"/>
      <c r="P505" s="493"/>
      <c r="Q505" s="411"/>
    </row>
    <row r="506" spans="1:17" ht="14.4" customHeight="1" x14ac:dyDescent="0.3">
      <c r="A506" s="406" t="s">
        <v>3563</v>
      </c>
      <c r="B506" s="407" t="s">
        <v>3372</v>
      </c>
      <c r="C506" s="407" t="s">
        <v>3373</v>
      </c>
      <c r="D506" s="407" t="s">
        <v>3456</v>
      </c>
      <c r="E506" s="407" t="s">
        <v>3457</v>
      </c>
      <c r="F506" s="410">
        <v>16</v>
      </c>
      <c r="G506" s="410">
        <v>2704</v>
      </c>
      <c r="H506" s="410">
        <v>1</v>
      </c>
      <c r="I506" s="410">
        <v>169</v>
      </c>
      <c r="J506" s="410">
        <v>22</v>
      </c>
      <c r="K506" s="410">
        <v>3740</v>
      </c>
      <c r="L506" s="410">
        <v>1.3831360946745561</v>
      </c>
      <c r="M506" s="410">
        <v>170</v>
      </c>
      <c r="N506" s="410">
        <v>17</v>
      </c>
      <c r="O506" s="410">
        <v>2907</v>
      </c>
      <c r="P506" s="493">
        <v>1.0750739644970415</v>
      </c>
      <c r="Q506" s="411">
        <v>171</v>
      </c>
    </row>
    <row r="507" spans="1:17" ht="14.4" customHeight="1" x14ac:dyDescent="0.3">
      <c r="A507" s="406" t="s">
        <v>3563</v>
      </c>
      <c r="B507" s="407" t="s">
        <v>3372</v>
      </c>
      <c r="C507" s="407" t="s">
        <v>3373</v>
      </c>
      <c r="D507" s="407" t="s">
        <v>3460</v>
      </c>
      <c r="E507" s="407" t="s">
        <v>3461</v>
      </c>
      <c r="F507" s="410">
        <v>1</v>
      </c>
      <c r="G507" s="410">
        <v>686</v>
      </c>
      <c r="H507" s="410">
        <v>1</v>
      </c>
      <c r="I507" s="410">
        <v>686</v>
      </c>
      <c r="J507" s="410">
        <v>4</v>
      </c>
      <c r="K507" s="410">
        <v>2752</v>
      </c>
      <c r="L507" s="410">
        <v>4.0116618075801753</v>
      </c>
      <c r="M507" s="410">
        <v>688</v>
      </c>
      <c r="N507" s="410">
        <v>34</v>
      </c>
      <c r="O507" s="410">
        <v>23460</v>
      </c>
      <c r="P507" s="493">
        <v>34.198250728862973</v>
      </c>
      <c r="Q507" s="411">
        <v>690</v>
      </c>
    </row>
    <row r="508" spans="1:17" ht="14.4" customHeight="1" x14ac:dyDescent="0.3">
      <c r="A508" s="406" t="s">
        <v>3563</v>
      </c>
      <c r="B508" s="407" t="s">
        <v>3372</v>
      </c>
      <c r="C508" s="407" t="s">
        <v>3373</v>
      </c>
      <c r="D508" s="407" t="s">
        <v>3462</v>
      </c>
      <c r="E508" s="407" t="s">
        <v>3463</v>
      </c>
      <c r="F508" s="410">
        <v>22</v>
      </c>
      <c r="G508" s="410">
        <v>7634</v>
      </c>
      <c r="H508" s="410">
        <v>1</v>
      </c>
      <c r="I508" s="410">
        <v>347</v>
      </c>
      <c r="J508" s="410">
        <v>28</v>
      </c>
      <c r="K508" s="410">
        <v>9744</v>
      </c>
      <c r="L508" s="410">
        <v>1.276395074665968</v>
      </c>
      <c r="M508" s="410">
        <v>348</v>
      </c>
      <c r="N508" s="410">
        <v>23</v>
      </c>
      <c r="O508" s="410">
        <v>8050</v>
      </c>
      <c r="P508" s="493">
        <v>1.0544930573749018</v>
      </c>
      <c r="Q508" s="411">
        <v>350</v>
      </c>
    </row>
    <row r="509" spans="1:17" ht="14.4" customHeight="1" x14ac:dyDescent="0.3">
      <c r="A509" s="406" t="s">
        <v>3563</v>
      </c>
      <c r="B509" s="407" t="s">
        <v>3372</v>
      </c>
      <c r="C509" s="407" t="s">
        <v>3373</v>
      </c>
      <c r="D509" s="407" t="s">
        <v>3464</v>
      </c>
      <c r="E509" s="407" t="s">
        <v>3465</v>
      </c>
      <c r="F509" s="410">
        <v>16</v>
      </c>
      <c r="G509" s="410">
        <v>2752</v>
      </c>
      <c r="H509" s="410">
        <v>1</v>
      </c>
      <c r="I509" s="410">
        <v>172</v>
      </c>
      <c r="J509" s="410">
        <v>20</v>
      </c>
      <c r="K509" s="410">
        <v>3460</v>
      </c>
      <c r="L509" s="410">
        <v>1.257267441860465</v>
      </c>
      <c r="M509" s="410">
        <v>173</v>
      </c>
      <c r="N509" s="410">
        <v>17</v>
      </c>
      <c r="O509" s="410">
        <v>2958</v>
      </c>
      <c r="P509" s="493">
        <v>1.0748546511627908</v>
      </c>
      <c r="Q509" s="411">
        <v>174</v>
      </c>
    </row>
    <row r="510" spans="1:17" ht="14.4" customHeight="1" x14ac:dyDescent="0.3">
      <c r="A510" s="406" t="s">
        <v>3563</v>
      </c>
      <c r="B510" s="407" t="s">
        <v>3372</v>
      </c>
      <c r="C510" s="407" t="s">
        <v>3373</v>
      </c>
      <c r="D510" s="407" t="s">
        <v>3468</v>
      </c>
      <c r="E510" s="407" t="s">
        <v>3469</v>
      </c>
      <c r="F510" s="410"/>
      <c r="G510" s="410"/>
      <c r="H510" s="410"/>
      <c r="I510" s="410"/>
      <c r="J510" s="410">
        <v>3</v>
      </c>
      <c r="K510" s="410">
        <v>1956</v>
      </c>
      <c r="L510" s="410"/>
      <c r="M510" s="410">
        <v>652</v>
      </c>
      <c r="N510" s="410">
        <v>17</v>
      </c>
      <c r="O510" s="410">
        <v>11118</v>
      </c>
      <c r="P510" s="493"/>
      <c r="Q510" s="411">
        <v>654</v>
      </c>
    </row>
    <row r="511" spans="1:17" ht="14.4" customHeight="1" x14ac:dyDescent="0.3">
      <c r="A511" s="406" t="s">
        <v>3563</v>
      </c>
      <c r="B511" s="407" t="s">
        <v>3372</v>
      </c>
      <c r="C511" s="407" t="s">
        <v>3373</v>
      </c>
      <c r="D511" s="407" t="s">
        <v>3470</v>
      </c>
      <c r="E511" s="407" t="s">
        <v>3471</v>
      </c>
      <c r="F511" s="410"/>
      <c r="G511" s="410"/>
      <c r="H511" s="410"/>
      <c r="I511" s="410"/>
      <c r="J511" s="410">
        <v>3</v>
      </c>
      <c r="K511" s="410">
        <v>1956</v>
      </c>
      <c r="L511" s="410"/>
      <c r="M511" s="410">
        <v>652</v>
      </c>
      <c r="N511" s="410">
        <v>17</v>
      </c>
      <c r="O511" s="410">
        <v>11118</v>
      </c>
      <c r="P511" s="493"/>
      <c r="Q511" s="411">
        <v>654</v>
      </c>
    </row>
    <row r="512" spans="1:17" ht="14.4" customHeight="1" x14ac:dyDescent="0.3">
      <c r="A512" s="406" t="s">
        <v>3563</v>
      </c>
      <c r="B512" s="407" t="s">
        <v>3372</v>
      </c>
      <c r="C512" s="407" t="s">
        <v>3373</v>
      </c>
      <c r="D512" s="407" t="s">
        <v>3474</v>
      </c>
      <c r="E512" s="407" t="s">
        <v>3475</v>
      </c>
      <c r="F512" s="410">
        <v>16</v>
      </c>
      <c r="G512" s="410">
        <v>11040</v>
      </c>
      <c r="H512" s="410">
        <v>1</v>
      </c>
      <c r="I512" s="410">
        <v>690</v>
      </c>
      <c r="J512" s="410">
        <v>20</v>
      </c>
      <c r="K512" s="410">
        <v>13840</v>
      </c>
      <c r="L512" s="410">
        <v>1.2536231884057971</v>
      </c>
      <c r="M512" s="410">
        <v>692</v>
      </c>
      <c r="N512" s="410">
        <v>27</v>
      </c>
      <c r="O512" s="410">
        <v>18738</v>
      </c>
      <c r="P512" s="493">
        <v>1.6972826086956523</v>
      </c>
      <c r="Q512" s="411">
        <v>694</v>
      </c>
    </row>
    <row r="513" spans="1:17" ht="14.4" customHeight="1" x14ac:dyDescent="0.3">
      <c r="A513" s="406" t="s">
        <v>3563</v>
      </c>
      <c r="B513" s="407" t="s">
        <v>3372</v>
      </c>
      <c r="C513" s="407" t="s">
        <v>3373</v>
      </c>
      <c r="D513" s="407" t="s">
        <v>3476</v>
      </c>
      <c r="E513" s="407" t="s">
        <v>3477</v>
      </c>
      <c r="F513" s="410">
        <v>2</v>
      </c>
      <c r="G513" s="410">
        <v>1348</v>
      </c>
      <c r="H513" s="410">
        <v>1</v>
      </c>
      <c r="I513" s="410">
        <v>674</v>
      </c>
      <c r="J513" s="410">
        <v>5</v>
      </c>
      <c r="K513" s="410">
        <v>3380</v>
      </c>
      <c r="L513" s="410">
        <v>2.5074183976261128</v>
      </c>
      <c r="M513" s="410">
        <v>676</v>
      </c>
      <c r="N513" s="410">
        <v>2</v>
      </c>
      <c r="O513" s="410">
        <v>1356</v>
      </c>
      <c r="P513" s="493">
        <v>1.0059347181008902</v>
      </c>
      <c r="Q513" s="411">
        <v>678</v>
      </c>
    </row>
    <row r="514" spans="1:17" ht="14.4" customHeight="1" x14ac:dyDescent="0.3">
      <c r="A514" s="406" t="s">
        <v>3563</v>
      </c>
      <c r="B514" s="407" t="s">
        <v>3372</v>
      </c>
      <c r="C514" s="407" t="s">
        <v>3373</v>
      </c>
      <c r="D514" s="407" t="s">
        <v>3478</v>
      </c>
      <c r="E514" s="407" t="s">
        <v>3479</v>
      </c>
      <c r="F514" s="410">
        <v>18</v>
      </c>
      <c r="G514" s="410">
        <v>8514</v>
      </c>
      <c r="H514" s="410">
        <v>1</v>
      </c>
      <c r="I514" s="410">
        <v>473</v>
      </c>
      <c r="J514" s="410">
        <v>21</v>
      </c>
      <c r="K514" s="410">
        <v>9975</v>
      </c>
      <c r="L514" s="410">
        <v>1.171599718111346</v>
      </c>
      <c r="M514" s="410">
        <v>475</v>
      </c>
      <c r="N514" s="410">
        <v>28</v>
      </c>
      <c r="O514" s="410">
        <v>13356</v>
      </c>
      <c r="P514" s="493">
        <v>1.5687103594080338</v>
      </c>
      <c r="Q514" s="411">
        <v>477</v>
      </c>
    </row>
    <row r="515" spans="1:17" ht="14.4" customHeight="1" x14ac:dyDescent="0.3">
      <c r="A515" s="406" t="s">
        <v>3563</v>
      </c>
      <c r="B515" s="407" t="s">
        <v>3372</v>
      </c>
      <c r="C515" s="407" t="s">
        <v>3373</v>
      </c>
      <c r="D515" s="407" t="s">
        <v>3480</v>
      </c>
      <c r="E515" s="407" t="s">
        <v>3481</v>
      </c>
      <c r="F515" s="410">
        <v>1</v>
      </c>
      <c r="G515" s="410">
        <v>287</v>
      </c>
      <c r="H515" s="410">
        <v>1</v>
      </c>
      <c r="I515" s="410">
        <v>287</v>
      </c>
      <c r="J515" s="410"/>
      <c r="K515" s="410"/>
      <c r="L515" s="410"/>
      <c r="M515" s="410"/>
      <c r="N515" s="410">
        <v>16</v>
      </c>
      <c r="O515" s="410">
        <v>4656</v>
      </c>
      <c r="P515" s="493">
        <v>16.222996515679444</v>
      </c>
      <c r="Q515" s="411">
        <v>291</v>
      </c>
    </row>
    <row r="516" spans="1:17" ht="14.4" customHeight="1" x14ac:dyDescent="0.3">
      <c r="A516" s="406" t="s">
        <v>3563</v>
      </c>
      <c r="B516" s="407" t="s">
        <v>3372</v>
      </c>
      <c r="C516" s="407" t="s">
        <v>3373</v>
      </c>
      <c r="D516" s="407" t="s">
        <v>3482</v>
      </c>
      <c r="E516" s="407" t="s">
        <v>3483</v>
      </c>
      <c r="F516" s="410"/>
      <c r="G516" s="410"/>
      <c r="H516" s="410"/>
      <c r="I516" s="410"/>
      <c r="J516" s="410">
        <v>1</v>
      </c>
      <c r="K516" s="410">
        <v>812</v>
      </c>
      <c r="L516" s="410"/>
      <c r="M516" s="410">
        <v>812</v>
      </c>
      <c r="N516" s="410">
        <v>1</v>
      </c>
      <c r="O516" s="410">
        <v>813</v>
      </c>
      <c r="P516" s="493"/>
      <c r="Q516" s="411">
        <v>813</v>
      </c>
    </row>
    <row r="517" spans="1:17" ht="14.4" customHeight="1" x14ac:dyDescent="0.3">
      <c r="A517" s="406" t="s">
        <v>3563</v>
      </c>
      <c r="B517" s="407" t="s">
        <v>3372</v>
      </c>
      <c r="C517" s="407" t="s">
        <v>3373</v>
      </c>
      <c r="D517" s="407" t="s">
        <v>3486</v>
      </c>
      <c r="E517" s="407" t="s">
        <v>3487</v>
      </c>
      <c r="F517" s="410">
        <v>17</v>
      </c>
      <c r="G517" s="410">
        <v>2822</v>
      </c>
      <c r="H517" s="410">
        <v>1</v>
      </c>
      <c r="I517" s="410">
        <v>166</v>
      </c>
      <c r="J517" s="410">
        <v>21</v>
      </c>
      <c r="K517" s="410">
        <v>3507</v>
      </c>
      <c r="L517" s="410">
        <v>1.2427356484762579</v>
      </c>
      <c r="M517" s="410">
        <v>167</v>
      </c>
      <c r="N517" s="410">
        <v>28</v>
      </c>
      <c r="O517" s="410">
        <v>4704</v>
      </c>
      <c r="P517" s="493">
        <v>1.6669029057406095</v>
      </c>
      <c r="Q517" s="411">
        <v>168</v>
      </c>
    </row>
    <row r="518" spans="1:17" ht="14.4" customHeight="1" x14ac:dyDescent="0.3">
      <c r="A518" s="406" t="s">
        <v>3563</v>
      </c>
      <c r="B518" s="407" t="s">
        <v>3372</v>
      </c>
      <c r="C518" s="407" t="s">
        <v>3373</v>
      </c>
      <c r="D518" s="407" t="s">
        <v>3494</v>
      </c>
      <c r="E518" s="407" t="s">
        <v>3495</v>
      </c>
      <c r="F518" s="410">
        <v>4</v>
      </c>
      <c r="G518" s="410">
        <v>740</v>
      </c>
      <c r="H518" s="410">
        <v>1</v>
      </c>
      <c r="I518" s="410">
        <v>185</v>
      </c>
      <c r="J518" s="410">
        <v>10</v>
      </c>
      <c r="K518" s="410">
        <v>1860</v>
      </c>
      <c r="L518" s="410">
        <v>2.5135135135135136</v>
      </c>
      <c r="M518" s="410">
        <v>186</v>
      </c>
      <c r="N518" s="410">
        <v>7</v>
      </c>
      <c r="O518" s="410">
        <v>1309</v>
      </c>
      <c r="P518" s="493">
        <v>1.7689189189189189</v>
      </c>
      <c r="Q518" s="411">
        <v>187</v>
      </c>
    </row>
    <row r="519" spans="1:17" ht="14.4" customHeight="1" x14ac:dyDescent="0.3">
      <c r="A519" s="406" t="s">
        <v>3563</v>
      </c>
      <c r="B519" s="407" t="s">
        <v>3372</v>
      </c>
      <c r="C519" s="407" t="s">
        <v>3373</v>
      </c>
      <c r="D519" s="407" t="s">
        <v>3496</v>
      </c>
      <c r="E519" s="407" t="s">
        <v>3497</v>
      </c>
      <c r="F519" s="410">
        <v>22</v>
      </c>
      <c r="G519" s="410">
        <v>12628</v>
      </c>
      <c r="H519" s="410">
        <v>1</v>
      </c>
      <c r="I519" s="410">
        <v>574</v>
      </c>
      <c r="J519" s="410">
        <v>52</v>
      </c>
      <c r="K519" s="410">
        <v>29900</v>
      </c>
      <c r="L519" s="410">
        <v>2.3677541970224896</v>
      </c>
      <c r="M519" s="410">
        <v>575</v>
      </c>
      <c r="N519" s="410">
        <v>119</v>
      </c>
      <c r="O519" s="410">
        <v>68544</v>
      </c>
      <c r="P519" s="493">
        <v>5.4279379157427936</v>
      </c>
      <c r="Q519" s="411">
        <v>576</v>
      </c>
    </row>
    <row r="520" spans="1:17" ht="14.4" customHeight="1" x14ac:dyDescent="0.3">
      <c r="A520" s="406" t="s">
        <v>3563</v>
      </c>
      <c r="B520" s="407" t="s">
        <v>3372</v>
      </c>
      <c r="C520" s="407" t="s">
        <v>3373</v>
      </c>
      <c r="D520" s="407" t="s">
        <v>3500</v>
      </c>
      <c r="E520" s="407" t="s">
        <v>3501</v>
      </c>
      <c r="F520" s="410"/>
      <c r="G520" s="410"/>
      <c r="H520" s="410"/>
      <c r="I520" s="410"/>
      <c r="J520" s="410">
        <v>3</v>
      </c>
      <c r="K520" s="410">
        <v>4191</v>
      </c>
      <c r="L520" s="410"/>
      <c r="M520" s="410">
        <v>1397</v>
      </c>
      <c r="N520" s="410">
        <v>17</v>
      </c>
      <c r="O520" s="410">
        <v>23783</v>
      </c>
      <c r="P520" s="493"/>
      <c r="Q520" s="411">
        <v>1399</v>
      </c>
    </row>
    <row r="521" spans="1:17" ht="14.4" customHeight="1" x14ac:dyDescent="0.3">
      <c r="A521" s="406" t="s">
        <v>3563</v>
      </c>
      <c r="B521" s="407" t="s">
        <v>3372</v>
      </c>
      <c r="C521" s="407" t="s">
        <v>3373</v>
      </c>
      <c r="D521" s="407" t="s">
        <v>3506</v>
      </c>
      <c r="E521" s="407" t="s">
        <v>3507</v>
      </c>
      <c r="F521" s="410"/>
      <c r="G521" s="410"/>
      <c r="H521" s="410"/>
      <c r="I521" s="410"/>
      <c r="J521" s="410">
        <v>1</v>
      </c>
      <c r="K521" s="410">
        <v>812</v>
      </c>
      <c r="L521" s="410"/>
      <c r="M521" s="410">
        <v>812</v>
      </c>
      <c r="N521" s="410">
        <v>1</v>
      </c>
      <c r="O521" s="410">
        <v>813</v>
      </c>
      <c r="P521" s="493"/>
      <c r="Q521" s="411">
        <v>813</v>
      </c>
    </row>
    <row r="522" spans="1:17" ht="14.4" customHeight="1" x14ac:dyDescent="0.3">
      <c r="A522" s="406" t="s">
        <v>3563</v>
      </c>
      <c r="B522" s="407" t="s">
        <v>3372</v>
      </c>
      <c r="C522" s="407" t="s">
        <v>3373</v>
      </c>
      <c r="D522" s="407" t="s">
        <v>3510</v>
      </c>
      <c r="E522" s="407" t="s">
        <v>3511</v>
      </c>
      <c r="F522" s="410"/>
      <c r="G522" s="410"/>
      <c r="H522" s="410"/>
      <c r="I522" s="410"/>
      <c r="J522" s="410"/>
      <c r="K522" s="410"/>
      <c r="L522" s="410"/>
      <c r="M522" s="410"/>
      <c r="N522" s="410">
        <v>1</v>
      </c>
      <c r="O522" s="410">
        <v>260</v>
      </c>
      <c r="P522" s="493"/>
      <c r="Q522" s="411">
        <v>260</v>
      </c>
    </row>
    <row r="523" spans="1:17" ht="14.4" customHeight="1" x14ac:dyDescent="0.3">
      <c r="A523" s="406" t="s">
        <v>3564</v>
      </c>
      <c r="B523" s="407" t="s">
        <v>3372</v>
      </c>
      <c r="C523" s="407" t="s">
        <v>3373</v>
      </c>
      <c r="D523" s="407" t="s">
        <v>3386</v>
      </c>
      <c r="E523" s="407" t="s">
        <v>3387</v>
      </c>
      <c r="F523" s="410"/>
      <c r="G523" s="410"/>
      <c r="H523" s="410"/>
      <c r="I523" s="410"/>
      <c r="J523" s="410">
        <v>2</v>
      </c>
      <c r="K523" s="410">
        <v>1662</v>
      </c>
      <c r="L523" s="410"/>
      <c r="M523" s="410">
        <v>831</v>
      </c>
      <c r="N523" s="410"/>
      <c r="O523" s="410"/>
      <c r="P523" s="493"/>
      <c r="Q523" s="411"/>
    </row>
    <row r="524" spans="1:17" ht="14.4" customHeight="1" x14ac:dyDescent="0.3">
      <c r="A524" s="406" t="s">
        <v>3564</v>
      </c>
      <c r="B524" s="407" t="s">
        <v>3372</v>
      </c>
      <c r="C524" s="407" t="s">
        <v>3373</v>
      </c>
      <c r="D524" s="407" t="s">
        <v>3406</v>
      </c>
      <c r="E524" s="407" t="s">
        <v>3407</v>
      </c>
      <c r="F524" s="410"/>
      <c r="G524" s="410"/>
      <c r="H524" s="410"/>
      <c r="I524" s="410"/>
      <c r="J524" s="410"/>
      <c r="K524" s="410"/>
      <c r="L524" s="410"/>
      <c r="M524" s="410"/>
      <c r="N524" s="410">
        <v>1</v>
      </c>
      <c r="O524" s="410">
        <v>549</v>
      </c>
      <c r="P524" s="493"/>
      <c r="Q524" s="411">
        <v>549</v>
      </c>
    </row>
    <row r="525" spans="1:17" ht="14.4" customHeight="1" x14ac:dyDescent="0.3">
      <c r="A525" s="406" t="s">
        <v>3564</v>
      </c>
      <c r="B525" s="407" t="s">
        <v>3372</v>
      </c>
      <c r="C525" s="407" t="s">
        <v>3373</v>
      </c>
      <c r="D525" s="407" t="s">
        <v>3418</v>
      </c>
      <c r="E525" s="407" t="s">
        <v>3419</v>
      </c>
      <c r="F525" s="410"/>
      <c r="G525" s="410"/>
      <c r="H525" s="410"/>
      <c r="I525" s="410"/>
      <c r="J525" s="410">
        <v>1</v>
      </c>
      <c r="K525" s="410">
        <v>347</v>
      </c>
      <c r="L525" s="410"/>
      <c r="M525" s="410">
        <v>347</v>
      </c>
      <c r="N525" s="410">
        <v>1</v>
      </c>
      <c r="O525" s="410">
        <v>349</v>
      </c>
      <c r="P525" s="493"/>
      <c r="Q525" s="411">
        <v>349</v>
      </c>
    </row>
    <row r="526" spans="1:17" ht="14.4" customHeight="1" x14ac:dyDescent="0.3">
      <c r="A526" s="406" t="s">
        <v>3564</v>
      </c>
      <c r="B526" s="407" t="s">
        <v>3372</v>
      </c>
      <c r="C526" s="407" t="s">
        <v>3373</v>
      </c>
      <c r="D526" s="407" t="s">
        <v>3428</v>
      </c>
      <c r="E526" s="407" t="s">
        <v>3429</v>
      </c>
      <c r="F526" s="410"/>
      <c r="G526" s="410"/>
      <c r="H526" s="410"/>
      <c r="I526" s="410"/>
      <c r="J526" s="410">
        <v>1</v>
      </c>
      <c r="K526" s="410">
        <v>111</v>
      </c>
      <c r="L526" s="410"/>
      <c r="M526" s="410">
        <v>111</v>
      </c>
      <c r="N526" s="410">
        <v>1</v>
      </c>
      <c r="O526" s="410">
        <v>111</v>
      </c>
      <c r="P526" s="493"/>
      <c r="Q526" s="411">
        <v>111</v>
      </c>
    </row>
    <row r="527" spans="1:17" ht="14.4" customHeight="1" x14ac:dyDescent="0.3">
      <c r="A527" s="406" t="s">
        <v>3564</v>
      </c>
      <c r="B527" s="407" t="s">
        <v>3372</v>
      </c>
      <c r="C527" s="407" t="s">
        <v>3373</v>
      </c>
      <c r="D527" s="407" t="s">
        <v>3436</v>
      </c>
      <c r="E527" s="407" t="s">
        <v>3437</v>
      </c>
      <c r="F527" s="410"/>
      <c r="G527" s="410"/>
      <c r="H527" s="410"/>
      <c r="I527" s="410"/>
      <c r="J527" s="410">
        <v>1</v>
      </c>
      <c r="K527" s="410">
        <v>16</v>
      </c>
      <c r="L527" s="410"/>
      <c r="M527" s="410">
        <v>16</v>
      </c>
      <c r="N527" s="410">
        <v>1</v>
      </c>
      <c r="O527" s="410">
        <v>17</v>
      </c>
      <c r="P527" s="493"/>
      <c r="Q527" s="411">
        <v>17</v>
      </c>
    </row>
    <row r="528" spans="1:17" ht="14.4" customHeight="1" x14ac:dyDescent="0.3">
      <c r="A528" s="406" t="s">
        <v>3564</v>
      </c>
      <c r="B528" s="407" t="s">
        <v>3372</v>
      </c>
      <c r="C528" s="407" t="s">
        <v>3373</v>
      </c>
      <c r="D528" s="407" t="s">
        <v>3450</v>
      </c>
      <c r="E528" s="407" t="s">
        <v>3451</v>
      </c>
      <c r="F528" s="410"/>
      <c r="G528" s="410"/>
      <c r="H528" s="410"/>
      <c r="I528" s="410"/>
      <c r="J528" s="410">
        <v>1</v>
      </c>
      <c r="K528" s="410">
        <v>207</v>
      </c>
      <c r="L528" s="410"/>
      <c r="M528" s="410">
        <v>207</v>
      </c>
      <c r="N528" s="410">
        <v>2</v>
      </c>
      <c r="O528" s="410">
        <v>418</v>
      </c>
      <c r="P528" s="493"/>
      <c r="Q528" s="411">
        <v>209</v>
      </c>
    </row>
    <row r="529" spans="1:17" ht="14.4" customHeight="1" x14ac:dyDescent="0.3">
      <c r="A529" s="406" t="s">
        <v>3565</v>
      </c>
      <c r="B529" s="407" t="s">
        <v>3372</v>
      </c>
      <c r="C529" s="407" t="s">
        <v>3373</v>
      </c>
      <c r="D529" s="407" t="s">
        <v>3396</v>
      </c>
      <c r="E529" s="407" t="s">
        <v>3397</v>
      </c>
      <c r="F529" s="410">
        <v>1</v>
      </c>
      <c r="G529" s="410">
        <v>172</v>
      </c>
      <c r="H529" s="410">
        <v>1</v>
      </c>
      <c r="I529" s="410">
        <v>172</v>
      </c>
      <c r="J529" s="410"/>
      <c r="K529" s="410"/>
      <c r="L529" s="410"/>
      <c r="M529" s="410"/>
      <c r="N529" s="410"/>
      <c r="O529" s="410"/>
      <c r="P529" s="493"/>
      <c r="Q529" s="411"/>
    </row>
    <row r="530" spans="1:17" ht="14.4" customHeight="1" x14ac:dyDescent="0.3">
      <c r="A530" s="406" t="s">
        <v>3565</v>
      </c>
      <c r="B530" s="407" t="s">
        <v>3372</v>
      </c>
      <c r="C530" s="407" t="s">
        <v>3373</v>
      </c>
      <c r="D530" s="407" t="s">
        <v>3398</v>
      </c>
      <c r="E530" s="407" t="s">
        <v>3399</v>
      </c>
      <c r="F530" s="410">
        <v>1</v>
      </c>
      <c r="G530" s="410">
        <v>349</v>
      </c>
      <c r="H530" s="410">
        <v>1</v>
      </c>
      <c r="I530" s="410">
        <v>349</v>
      </c>
      <c r="J530" s="410"/>
      <c r="K530" s="410"/>
      <c r="L530" s="410"/>
      <c r="M530" s="410"/>
      <c r="N530" s="410"/>
      <c r="O530" s="410"/>
      <c r="P530" s="493"/>
      <c r="Q530" s="411"/>
    </row>
    <row r="531" spans="1:17" ht="14.4" customHeight="1" x14ac:dyDescent="0.3">
      <c r="A531" s="406" t="s">
        <v>3565</v>
      </c>
      <c r="B531" s="407" t="s">
        <v>3372</v>
      </c>
      <c r="C531" s="407" t="s">
        <v>3373</v>
      </c>
      <c r="D531" s="407" t="s">
        <v>3406</v>
      </c>
      <c r="E531" s="407" t="s">
        <v>3407</v>
      </c>
      <c r="F531" s="410">
        <v>1</v>
      </c>
      <c r="G531" s="410">
        <v>545</v>
      </c>
      <c r="H531" s="410">
        <v>1</v>
      </c>
      <c r="I531" s="410">
        <v>545</v>
      </c>
      <c r="J531" s="410"/>
      <c r="K531" s="410"/>
      <c r="L531" s="410"/>
      <c r="M531" s="410"/>
      <c r="N531" s="410"/>
      <c r="O531" s="410"/>
      <c r="P531" s="493"/>
      <c r="Q531" s="411"/>
    </row>
    <row r="532" spans="1:17" ht="14.4" customHeight="1" x14ac:dyDescent="0.3">
      <c r="A532" s="406" t="s">
        <v>3565</v>
      </c>
      <c r="B532" s="407" t="s">
        <v>3372</v>
      </c>
      <c r="C532" s="407" t="s">
        <v>3373</v>
      </c>
      <c r="D532" s="407" t="s">
        <v>3418</v>
      </c>
      <c r="E532" s="407" t="s">
        <v>3419</v>
      </c>
      <c r="F532" s="410">
        <v>1</v>
      </c>
      <c r="G532" s="410">
        <v>344</v>
      </c>
      <c r="H532" s="410">
        <v>1</v>
      </c>
      <c r="I532" s="410">
        <v>344</v>
      </c>
      <c r="J532" s="410"/>
      <c r="K532" s="410"/>
      <c r="L532" s="410"/>
      <c r="M532" s="410"/>
      <c r="N532" s="410"/>
      <c r="O532" s="410"/>
      <c r="P532" s="493"/>
      <c r="Q532" s="411"/>
    </row>
    <row r="533" spans="1:17" ht="14.4" customHeight="1" x14ac:dyDescent="0.3">
      <c r="A533" s="406" t="s">
        <v>3565</v>
      </c>
      <c r="B533" s="407" t="s">
        <v>3372</v>
      </c>
      <c r="C533" s="407" t="s">
        <v>3373</v>
      </c>
      <c r="D533" s="407" t="s">
        <v>3428</v>
      </c>
      <c r="E533" s="407" t="s">
        <v>3429</v>
      </c>
      <c r="F533" s="410">
        <v>1</v>
      </c>
      <c r="G533" s="410">
        <v>110</v>
      </c>
      <c r="H533" s="410">
        <v>1</v>
      </c>
      <c r="I533" s="410">
        <v>110</v>
      </c>
      <c r="J533" s="410"/>
      <c r="K533" s="410"/>
      <c r="L533" s="410"/>
      <c r="M533" s="410"/>
      <c r="N533" s="410"/>
      <c r="O533" s="410"/>
      <c r="P533" s="493"/>
      <c r="Q533" s="411"/>
    </row>
    <row r="534" spans="1:17" ht="14.4" customHeight="1" x14ac:dyDescent="0.3">
      <c r="A534" s="406" t="s">
        <v>3565</v>
      </c>
      <c r="B534" s="407" t="s">
        <v>3372</v>
      </c>
      <c r="C534" s="407" t="s">
        <v>3373</v>
      </c>
      <c r="D534" s="407" t="s">
        <v>3450</v>
      </c>
      <c r="E534" s="407" t="s">
        <v>3451</v>
      </c>
      <c r="F534" s="410">
        <v>1</v>
      </c>
      <c r="G534" s="410">
        <v>204</v>
      </c>
      <c r="H534" s="410">
        <v>1</v>
      </c>
      <c r="I534" s="410">
        <v>204</v>
      </c>
      <c r="J534" s="410"/>
      <c r="K534" s="410"/>
      <c r="L534" s="410"/>
      <c r="M534" s="410"/>
      <c r="N534" s="410"/>
      <c r="O534" s="410"/>
      <c r="P534" s="493"/>
      <c r="Q534" s="411"/>
    </row>
    <row r="535" spans="1:17" ht="14.4" customHeight="1" x14ac:dyDescent="0.3">
      <c r="A535" s="406" t="s">
        <v>3565</v>
      </c>
      <c r="B535" s="407" t="s">
        <v>3372</v>
      </c>
      <c r="C535" s="407" t="s">
        <v>3373</v>
      </c>
      <c r="D535" s="407" t="s">
        <v>3452</v>
      </c>
      <c r="E535" s="407" t="s">
        <v>3453</v>
      </c>
      <c r="F535" s="410">
        <v>1</v>
      </c>
      <c r="G535" s="410">
        <v>38</v>
      </c>
      <c r="H535" s="410">
        <v>1</v>
      </c>
      <c r="I535" s="410">
        <v>38</v>
      </c>
      <c r="J535" s="410"/>
      <c r="K535" s="410"/>
      <c r="L535" s="410"/>
      <c r="M535" s="410"/>
      <c r="N535" s="410"/>
      <c r="O535" s="410"/>
      <c r="P535" s="493"/>
      <c r="Q535" s="411"/>
    </row>
    <row r="536" spans="1:17" ht="14.4" customHeight="1" x14ac:dyDescent="0.3">
      <c r="A536" s="406" t="s">
        <v>3565</v>
      </c>
      <c r="B536" s="407" t="s">
        <v>3372</v>
      </c>
      <c r="C536" s="407" t="s">
        <v>3373</v>
      </c>
      <c r="D536" s="407" t="s">
        <v>3478</v>
      </c>
      <c r="E536" s="407" t="s">
        <v>3479</v>
      </c>
      <c r="F536" s="410">
        <v>1</v>
      </c>
      <c r="G536" s="410">
        <v>473</v>
      </c>
      <c r="H536" s="410">
        <v>1</v>
      </c>
      <c r="I536" s="410">
        <v>473</v>
      </c>
      <c r="J536" s="410"/>
      <c r="K536" s="410"/>
      <c r="L536" s="410"/>
      <c r="M536" s="410"/>
      <c r="N536" s="410"/>
      <c r="O536" s="410"/>
      <c r="P536" s="493"/>
      <c r="Q536" s="411"/>
    </row>
    <row r="537" spans="1:17" ht="14.4" customHeight="1" x14ac:dyDescent="0.3">
      <c r="A537" s="406" t="s">
        <v>3565</v>
      </c>
      <c r="B537" s="407" t="s">
        <v>3372</v>
      </c>
      <c r="C537" s="407" t="s">
        <v>3373</v>
      </c>
      <c r="D537" s="407" t="s">
        <v>3486</v>
      </c>
      <c r="E537" s="407" t="s">
        <v>3487</v>
      </c>
      <c r="F537" s="410">
        <v>1</v>
      </c>
      <c r="G537" s="410">
        <v>166</v>
      </c>
      <c r="H537" s="410">
        <v>1</v>
      </c>
      <c r="I537" s="410">
        <v>166</v>
      </c>
      <c r="J537" s="410"/>
      <c r="K537" s="410"/>
      <c r="L537" s="410"/>
      <c r="M537" s="410"/>
      <c r="N537" s="410"/>
      <c r="O537" s="410"/>
      <c r="P537" s="493"/>
      <c r="Q537" s="411"/>
    </row>
    <row r="538" spans="1:17" ht="14.4" customHeight="1" x14ac:dyDescent="0.3">
      <c r="A538" s="406" t="s">
        <v>3566</v>
      </c>
      <c r="B538" s="407" t="s">
        <v>3372</v>
      </c>
      <c r="C538" s="407" t="s">
        <v>3373</v>
      </c>
      <c r="D538" s="407" t="s">
        <v>3374</v>
      </c>
      <c r="E538" s="407" t="s">
        <v>3375</v>
      </c>
      <c r="F538" s="410"/>
      <c r="G538" s="410"/>
      <c r="H538" s="410"/>
      <c r="I538" s="410"/>
      <c r="J538" s="410">
        <v>1</v>
      </c>
      <c r="K538" s="410">
        <v>1184</v>
      </c>
      <c r="L538" s="410"/>
      <c r="M538" s="410">
        <v>1184</v>
      </c>
      <c r="N538" s="410"/>
      <c r="O538" s="410"/>
      <c r="P538" s="493"/>
      <c r="Q538" s="411"/>
    </row>
    <row r="539" spans="1:17" ht="14.4" customHeight="1" x14ac:dyDescent="0.3">
      <c r="A539" s="406" t="s">
        <v>3566</v>
      </c>
      <c r="B539" s="407" t="s">
        <v>3372</v>
      </c>
      <c r="C539" s="407" t="s">
        <v>3373</v>
      </c>
      <c r="D539" s="407" t="s">
        <v>3396</v>
      </c>
      <c r="E539" s="407" t="s">
        <v>3397</v>
      </c>
      <c r="F539" s="410">
        <v>1</v>
      </c>
      <c r="G539" s="410">
        <v>172</v>
      </c>
      <c r="H539" s="410">
        <v>1</v>
      </c>
      <c r="I539" s="410">
        <v>172</v>
      </c>
      <c r="J539" s="410"/>
      <c r="K539" s="410"/>
      <c r="L539" s="410"/>
      <c r="M539" s="410"/>
      <c r="N539" s="410"/>
      <c r="O539" s="410"/>
      <c r="P539" s="493"/>
      <c r="Q539" s="411"/>
    </row>
    <row r="540" spans="1:17" ht="14.4" customHeight="1" x14ac:dyDescent="0.3">
      <c r="A540" s="406" t="s">
        <v>3566</v>
      </c>
      <c r="B540" s="407" t="s">
        <v>3372</v>
      </c>
      <c r="C540" s="407" t="s">
        <v>3373</v>
      </c>
      <c r="D540" s="407" t="s">
        <v>3398</v>
      </c>
      <c r="E540" s="407" t="s">
        <v>3399</v>
      </c>
      <c r="F540" s="410"/>
      <c r="G540" s="410"/>
      <c r="H540" s="410"/>
      <c r="I540" s="410"/>
      <c r="J540" s="410">
        <v>1</v>
      </c>
      <c r="K540" s="410">
        <v>351</v>
      </c>
      <c r="L540" s="410"/>
      <c r="M540" s="410">
        <v>351</v>
      </c>
      <c r="N540" s="410"/>
      <c r="O540" s="410"/>
      <c r="P540" s="493"/>
      <c r="Q540" s="411"/>
    </row>
    <row r="541" spans="1:17" ht="14.4" customHeight="1" x14ac:dyDescent="0.3">
      <c r="A541" s="406" t="s">
        <v>3566</v>
      </c>
      <c r="B541" s="407" t="s">
        <v>3372</v>
      </c>
      <c r="C541" s="407" t="s">
        <v>3373</v>
      </c>
      <c r="D541" s="407" t="s">
        <v>3406</v>
      </c>
      <c r="E541" s="407" t="s">
        <v>3407</v>
      </c>
      <c r="F541" s="410">
        <v>2</v>
      </c>
      <c r="G541" s="410">
        <v>1090</v>
      </c>
      <c r="H541" s="410">
        <v>1</v>
      </c>
      <c r="I541" s="410">
        <v>545</v>
      </c>
      <c r="J541" s="410"/>
      <c r="K541" s="410"/>
      <c r="L541" s="410"/>
      <c r="M541" s="410"/>
      <c r="N541" s="410"/>
      <c r="O541" s="410"/>
      <c r="P541" s="493"/>
      <c r="Q541" s="411"/>
    </row>
    <row r="542" spans="1:17" ht="14.4" customHeight="1" x14ac:dyDescent="0.3">
      <c r="A542" s="406" t="s">
        <v>3566</v>
      </c>
      <c r="B542" s="407" t="s">
        <v>3372</v>
      </c>
      <c r="C542" s="407" t="s">
        <v>3373</v>
      </c>
      <c r="D542" s="407" t="s">
        <v>3412</v>
      </c>
      <c r="E542" s="407" t="s">
        <v>3413</v>
      </c>
      <c r="F542" s="410">
        <v>1</v>
      </c>
      <c r="G542" s="410">
        <v>674</v>
      </c>
      <c r="H542" s="410">
        <v>1</v>
      </c>
      <c r="I542" s="410">
        <v>674</v>
      </c>
      <c r="J542" s="410"/>
      <c r="K542" s="410"/>
      <c r="L542" s="410"/>
      <c r="M542" s="410"/>
      <c r="N542" s="410"/>
      <c r="O542" s="410"/>
      <c r="P542" s="493"/>
      <c r="Q542" s="411"/>
    </row>
    <row r="543" spans="1:17" ht="14.4" customHeight="1" x14ac:dyDescent="0.3">
      <c r="A543" s="406" t="s">
        <v>3566</v>
      </c>
      <c r="B543" s="407" t="s">
        <v>3372</v>
      </c>
      <c r="C543" s="407" t="s">
        <v>3373</v>
      </c>
      <c r="D543" s="407" t="s">
        <v>3414</v>
      </c>
      <c r="E543" s="407" t="s">
        <v>3415</v>
      </c>
      <c r="F543" s="410"/>
      <c r="G543" s="410"/>
      <c r="H543" s="410"/>
      <c r="I543" s="410"/>
      <c r="J543" s="410">
        <v>1</v>
      </c>
      <c r="K543" s="410">
        <v>511</v>
      </c>
      <c r="L543" s="410"/>
      <c r="M543" s="410">
        <v>511</v>
      </c>
      <c r="N543" s="410"/>
      <c r="O543" s="410"/>
      <c r="P543" s="493"/>
      <c r="Q543" s="411"/>
    </row>
    <row r="544" spans="1:17" ht="14.4" customHeight="1" x14ac:dyDescent="0.3">
      <c r="A544" s="406" t="s">
        <v>3566</v>
      </c>
      <c r="B544" s="407" t="s">
        <v>3372</v>
      </c>
      <c r="C544" s="407" t="s">
        <v>3373</v>
      </c>
      <c r="D544" s="407" t="s">
        <v>3416</v>
      </c>
      <c r="E544" s="407" t="s">
        <v>3417</v>
      </c>
      <c r="F544" s="410"/>
      <c r="G544" s="410"/>
      <c r="H544" s="410"/>
      <c r="I544" s="410"/>
      <c r="J544" s="410">
        <v>1</v>
      </c>
      <c r="K544" s="410">
        <v>421</v>
      </c>
      <c r="L544" s="410"/>
      <c r="M544" s="410">
        <v>421</v>
      </c>
      <c r="N544" s="410"/>
      <c r="O544" s="410"/>
      <c r="P544" s="493"/>
      <c r="Q544" s="411"/>
    </row>
    <row r="545" spans="1:17" ht="14.4" customHeight="1" x14ac:dyDescent="0.3">
      <c r="A545" s="406" t="s">
        <v>3566</v>
      </c>
      <c r="B545" s="407" t="s">
        <v>3372</v>
      </c>
      <c r="C545" s="407" t="s">
        <v>3373</v>
      </c>
      <c r="D545" s="407" t="s">
        <v>3418</v>
      </c>
      <c r="E545" s="407" t="s">
        <v>3419</v>
      </c>
      <c r="F545" s="410">
        <v>2</v>
      </c>
      <c r="G545" s="410">
        <v>688</v>
      </c>
      <c r="H545" s="410">
        <v>1</v>
      </c>
      <c r="I545" s="410">
        <v>344</v>
      </c>
      <c r="J545" s="410"/>
      <c r="K545" s="410"/>
      <c r="L545" s="410"/>
      <c r="M545" s="410"/>
      <c r="N545" s="410"/>
      <c r="O545" s="410"/>
      <c r="P545" s="493"/>
      <c r="Q545" s="411"/>
    </row>
    <row r="546" spans="1:17" ht="14.4" customHeight="1" x14ac:dyDescent="0.3">
      <c r="A546" s="406" t="s">
        <v>3566</v>
      </c>
      <c r="B546" s="407" t="s">
        <v>3372</v>
      </c>
      <c r="C546" s="407" t="s">
        <v>3373</v>
      </c>
      <c r="D546" s="407" t="s">
        <v>3428</v>
      </c>
      <c r="E546" s="407" t="s">
        <v>3429</v>
      </c>
      <c r="F546" s="410">
        <v>1</v>
      </c>
      <c r="G546" s="410">
        <v>110</v>
      </c>
      <c r="H546" s="410">
        <v>1</v>
      </c>
      <c r="I546" s="410">
        <v>110</v>
      </c>
      <c r="J546" s="410">
        <v>1</v>
      </c>
      <c r="K546" s="410">
        <v>111</v>
      </c>
      <c r="L546" s="410">
        <v>1.009090909090909</v>
      </c>
      <c r="M546" s="410">
        <v>111</v>
      </c>
      <c r="N546" s="410"/>
      <c r="O546" s="410"/>
      <c r="P546" s="493"/>
      <c r="Q546" s="411"/>
    </row>
    <row r="547" spans="1:17" ht="14.4" customHeight="1" x14ac:dyDescent="0.3">
      <c r="A547" s="406" t="s">
        <v>3566</v>
      </c>
      <c r="B547" s="407" t="s">
        <v>3372</v>
      </c>
      <c r="C547" s="407" t="s">
        <v>3373</v>
      </c>
      <c r="D547" s="407" t="s">
        <v>3450</v>
      </c>
      <c r="E547" s="407" t="s">
        <v>3451</v>
      </c>
      <c r="F547" s="410">
        <v>2</v>
      </c>
      <c r="G547" s="410">
        <v>408</v>
      </c>
      <c r="H547" s="410">
        <v>1</v>
      </c>
      <c r="I547" s="410">
        <v>204</v>
      </c>
      <c r="J547" s="410"/>
      <c r="K547" s="410"/>
      <c r="L547" s="410"/>
      <c r="M547" s="410"/>
      <c r="N547" s="410"/>
      <c r="O547" s="410"/>
      <c r="P547" s="493"/>
      <c r="Q547" s="411"/>
    </row>
    <row r="548" spans="1:17" ht="14.4" customHeight="1" x14ac:dyDescent="0.3">
      <c r="A548" s="406" t="s">
        <v>3566</v>
      </c>
      <c r="B548" s="407" t="s">
        <v>3372</v>
      </c>
      <c r="C548" s="407" t="s">
        <v>3373</v>
      </c>
      <c r="D548" s="407" t="s">
        <v>3452</v>
      </c>
      <c r="E548" s="407" t="s">
        <v>3453</v>
      </c>
      <c r="F548" s="410">
        <v>1</v>
      </c>
      <c r="G548" s="410">
        <v>38</v>
      </c>
      <c r="H548" s="410">
        <v>1</v>
      </c>
      <c r="I548" s="410">
        <v>38</v>
      </c>
      <c r="J548" s="410"/>
      <c r="K548" s="410"/>
      <c r="L548" s="410"/>
      <c r="M548" s="410"/>
      <c r="N548" s="410"/>
      <c r="O548" s="410"/>
      <c r="P548" s="493"/>
      <c r="Q548" s="411"/>
    </row>
    <row r="549" spans="1:17" ht="14.4" customHeight="1" x14ac:dyDescent="0.3">
      <c r="A549" s="406" t="s">
        <v>3566</v>
      </c>
      <c r="B549" s="407" t="s">
        <v>3372</v>
      </c>
      <c r="C549" s="407" t="s">
        <v>3373</v>
      </c>
      <c r="D549" s="407" t="s">
        <v>3454</v>
      </c>
      <c r="E549" s="407" t="s">
        <v>3455</v>
      </c>
      <c r="F549" s="410">
        <v>1</v>
      </c>
      <c r="G549" s="410">
        <v>4993</v>
      </c>
      <c r="H549" s="410">
        <v>1</v>
      </c>
      <c r="I549" s="410">
        <v>4993</v>
      </c>
      <c r="J549" s="410"/>
      <c r="K549" s="410"/>
      <c r="L549" s="410"/>
      <c r="M549" s="410"/>
      <c r="N549" s="410"/>
      <c r="O549" s="410"/>
      <c r="P549" s="493"/>
      <c r="Q549" s="411"/>
    </row>
    <row r="550" spans="1:17" ht="14.4" customHeight="1" x14ac:dyDescent="0.3">
      <c r="A550" s="406" t="s">
        <v>3566</v>
      </c>
      <c r="B550" s="407" t="s">
        <v>3372</v>
      </c>
      <c r="C550" s="407" t="s">
        <v>3373</v>
      </c>
      <c r="D550" s="407" t="s">
        <v>3476</v>
      </c>
      <c r="E550" s="407" t="s">
        <v>3477</v>
      </c>
      <c r="F550" s="410">
        <v>1</v>
      </c>
      <c r="G550" s="410">
        <v>674</v>
      </c>
      <c r="H550" s="410">
        <v>1</v>
      </c>
      <c r="I550" s="410">
        <v>674</v>
      </c>
      <c r="J550" s="410"/>
      <c r="K550" s="410"/>
      <c r="L550" s="410"/>
      <c r="M550" s="410"/>
      <c r="N550" s="410"/>
      <c r="O550" s="410"/>
      <c r="P550" s="493"/>
      <c r="Q550" s="411"/>
    </row>
    <row r="551" spans="1:17" ht="14.4" customHeight="1" x14ac:dyDescent="0.3">
      <c r="A551" s="406" t="s">
        <v>3566</v>
      </c>
      <c r="B551" s="407" t="s">
        <v>3372</v>
      </c>
      <c r="C551" s="407" t="s">
        <v>3373</v>
      </c>
      <c r="D551" s="407" t="s">
        <v>3478</v>
      </c>
      <c r="E551" s="407" t="s">
        <v>3479</v>
      </c>
      <c r="F551" s="410">
        <v>1</v>
      </c>
      <c r="G551" s="410">
        <v>473</v>
      </c>
      <c r="H551" s="410">
        <v>1</v>
      </c>
      <c r="I551" s="410">
        <v>473</v>
      </c>
      <c r="J551" s="410"/>
      <c r="K551" s="410"/>
      <c r="L551" s="410"/>
      <c r="M551" s="410"/>
      <c r="N551" s="410"/>
      <c r="O551" s="410"/>
      <c r="P551" s="493"/>
      <c r="Q551" s="411"/>
    </row>
    <row r="552" spans="1:17" ht="14.4" customHeight="1" x14ac:dyDescent="0.3">
      <c r="A552" s="406" t="s">
        <v>3566</v>
      </c>
      <c r="B552" s="407" t="s">
        <v>3372</v>
      </c>
      <c r="C552" s="407" t="s">
        <v>3373</v>
      </c>
      <c r="D552" s="407" t="s">
        <v>3480</v>
      </c>
      <c r="E552" s="407" t="s">
        <v>3481</v>
      </c>
      <c r="F552" s="410"/>
      <c r="G552" s="410"/>
      <c r="H552" s="410"/>
      <c r="I552" s="410"/>
      <c r="J552" s="410">
        <v>1</v>
      </c>
      <c r="K552" s="410">
        <v>289</v>
      </c>
      <c r="L552" s="410"/>
      <c r="M552" s="410">
        <v>289</v>
      </c>
      <c r="N552" s="410"/>
      <c r="O552" s="410"/>
      <c r="P552" s="493"/>
      <c r="Q552" s="411"/>
    </row>
    <row r="553" spans="1:17" ht="14.4" customHeight="1" x14ac:dyDescent="0.3">
      <c r="A553" s="406" t="s">
        <v>3566</v>
      </c>
      <c r="B553" s="407" t="s">
        <v>3372</v>
      </c>
      <c r="C553" s="407" t="s">
        <v>3373</v>
      </c>
      <c r="D553" s="407" t="s">
        <v>3486</v>
      </c>
      <c r="E553" s="407" t="s">
        <v>3487</v>
      </c>
      <c r="F553" s="410">
        <v>1</v>
      </c>
      <c r="G553" s="410">
        <v>166</v>
      </c>
      <c r="H553" s="410">
        <v>1</v>
      </c>
      <c r="I553" s="410">
        <v>166</v>
      </c>
      <c r="J553" s="410"/>
      <c r="K553" s="410"/>
      <c r="L553" s="410"/>
      <c r="M553" s="410"/>
      <c r="N553" s="410"/>
      <c r="O553" s="410"/>
      <c r="P553" s="493"/>
      <c r="Q553" s="411"/>
    </row>
    <row r="554" spans="1:17" ht="14.4" customHeight="1" x14ac:dyDescent="0.3">
      <c r="A554" s="406" t="s">
        <v>3567</v>
      </c>
      <c r="B554" s="407" t="s">
        <v>3372</v>
      </c>
      <c r="C554" s="407" t="s">
        <v>3373</v>
      </c>
      <c r="D554" s="407" t="s">
        <v>3394</v>
      </c>
      <c r="E554" s="407" t="s">
        <v>3395</v>
      </c>
      <c r="F554" s="410"/>
      <c r="G554" s="410"/>
      <c r="H554" s="410"/>
      <c r="I554" s="410"/>
      <c r="J554" s="410">
        <v>1</v>
      </c>
      <c r="K554" s="410">
        <v>167</v>
      </c>
      <c r="L554" s="410"/>
      <c r="M554" s="410">
        <v>167</v>
      </c>
      <c r="N554" s="410"/>
      <c r="O554" s="410"/>
      <c r="P554" s="493"/>
      <c r="Q554" s="411"/>
    </row>
    <row r="555" spans="1:17" ht="14.4" customHeight="1" x14ac:dyDescent="0.3">
      <c r="A555" s="406" t="s">
        <v>3567</v>
      </c>
      <c r="B555" s="407" t="s">
        <v>3372</v>
      </c>
      <c r="C555" s="407" t="s">
        <v>3373</v>
      </c>
      <c r="D555" s="407" t="s">
        <v>3440</v>
      </c>
      <c r="E555" s="407" t="s">
        <v>3441</v>
      </c>
      <c r="F555" s="410"/>
      <c r="G555" s="410"/>
      <c r="H555" s="410"/>
      <c r="I555" s="410"/>
      <c r="J555" s="410">
        <v>3</v>
      </c>
      <c r="K555" s="410">
        <v>1047</v>
      </c>
      <c r="L555" s="410"/>
      <c r="M555" s="410">
        <v>349</v>
      </c>
      <c r="N555" s="410"/>
      <c r="O555" s="410"/>
      <c r="P555" s="493"/>
      <c r="Q555" s="411"/>
    </row>
    <row r="556" spans="1:17" ht="14.4" customHeight="1" x14ac:dyDescent="0.3">
      <c r="A556" s="406" t="s">
        <v>3567</v>
      </c>
      <c r="B556" s="407" t="s">
        <v>3372</v>
      </c>
      <c r="C556" s="407" t="s">
        <v>3373</v>
      </c>
      <c r="D556" s="407" t="s">
        <v>3456</v>
      </c>
      <c r="E556" s="407" t="s">
        <v>3457</v>
      </c>
      <c r="F556" s="410"/>
      <c r="G556" s="410"/>
      <c r="H556" s="410"/>
      <c r="I556" s="410"/>
      <c r="J556" s="410">
        <v>1</v>
      </c>
      <c r="K556" s="410">
        <v>170</v>
      </c>
      <c r="L556" s="410"/>
      <c r="M556" s="410">
        <v>170</v>
      </c>
      <c r="N556" s="410"/>
      <c r="O556" s="410"/>
      <c r="P556" s="493"/>
      <c r="Q556" s="411"/>
    </row>
    <row r="557" spans="1:17" ht="14.4" customHeight="1" x14ac:dyDescent="0.3">
      <c r="A557" s="406" t="s">
        <v>3567</v>
      </c>
      <c r="B557" s="407" t="s">
        <v>3372</v>
      </c>
      <c r="C557" s="407" t="s">
        <v>3373</v>
      </c>
      <c r="D557" s="407" t="s">
        <v>3462</v>
      </c>
      <c r="E557" s="407" t="s">
        <v>3463</v>
      </c>
      <c r="F557" s="410"/>
      <c r="G557" s="410"/>
      <c r="H557" s="410"/>
      <c r="I557" s="410"/>
      <c r="J557" s="410">
        <v>2</v>
      </c>
      <c r="K557" s="410">
        <v>696</v>
      </c>
      <c r="L557" s="410"/>
      <c r="M557" s="410">
        <v>348</v>
      </c>
      <c r="N557" s="410"/>
      <c r="O557" s="410"/>
      <c r="P557" s="493"/>
      <c r="Q557" s="411"/>
    </row>
    <row r="558" spans="1:17" ht="14.4" customHeight="1" x14ac:dyDescent="0.3">
      <c r="A558" s="406" t="s">
        <v>3567</v>
      </c>
      <c r="B558" s="407" t="s">
        <v>3372</v>
      </c>
      <c r="C558" s="407" t="s">
        <v>3373</v>
      </c>
      <c r="D558" s="407" t="s">
        <v>3464</v>
      </c>
      <c r="E558" s="407" t="s">
        <v>3465</v>
      </c>
      <c r="F558" s="410"/>
      <c r="G558" s="410"/>
      <c r="H558" s="410"/>
      <c r="I558" s="410"/>
      <c r="J558" s="410">
        <v>1</v>
      </c>
      <c r="K558" s="410">
        <v>173</v>
      </c>
      <c r="L558" s="410"/>
      <c r="M558" s="410">
        <v>173</v>
      </c>
      <c r="N558" s="410"/>
      <c r="O558" s="410"/>
      <c r="P558" s="493"/>
      <c r="Q558" s="411"/>
    </row>
    <row r="559" spans="1:17" ht="14.4" customHeight="1" x14ac:dyDescent="0.3">
      <c r="A559" s="406" t="s">
        <v>3568</v>
      </c>
      <c r="B559" s="407" t="s">
        <v>3372</v>
      </c>
      <c r="C559" s="407" t="s">
        <v>3373</v>
      </c>
      <c r="D559" s="407" t="s">
        <v>3374</v>
      </c>
      <c r="E559" s="407" t="s">
        <v>3375</v>
      </c>
      <c r="F559" s="410">
        <v>3</v>
      </c>
      <c r="G559" s="410">
        <v>3540</v>
      </c>
      <c r="H559" s="410">
        <v>1</v>
      </c>
      <c r="I559" s="410">
        <v>1180</v>
      </c>
      <c r="J559" s="410">
        <v>3</v>
      </c>
      <c r="K559" s="410">
        <v>3552</v>
      </c>
      <c r="L559" s="410">
        <v>1.0033898305084745</v>
      </c>
      <c r="M559" s="410">
        <v>1184</v>
      </c>
      <c r="N559" s="410">
        <v>2</v>
      </c>
      <c r="O559" s="410">
        <v>2374</v>
      </c>
      <c r="P559" s="493">
        <v>0.67062146892655372</v>
      </c>
      <c r="Q559" s="411">
        <v>1187</v>
      </c>
    </row>
    <row r="560" spans="1:17" ht="14.4" customHeight="1" x14ac:dyDescent="0.3">
      <c r="A560" s="406" t="s">
        <v>3568</v>
      </c>
      <c r="B560" s="407" t="s">
        <v>3372</v>
      </c>
      <c r="C560" s="407" t="s">
        <v>3373</v>
      </c>
      <c r="D560" s="407" t="s">
        <v>3376</v>
      </c>
      <c r="E560" s="407" t="s">
        <v>3377</v>
      </c>
      <c r="F560" s="410">
        <v>38</v>
      </c>
      <c r="G560" s="410">
        <v>146832</v>
      </c>
      <c r="H560" s="410">
        <v>1</v>
      </c>
      <c r="I560" s="410">
        <v>3864</v>
      </c>
      <c r="J560" s="410">
        <v>11</v>
      </c>
      <c r="K560" s="410">
        <v>42691</v>
      </c>
      <c r="L560" s="410">
        <v>0.29074724855617307</v>
      </c>
      <c r="M560" s="410">
        <v>3881</v>
      </c>
      <c r="N560" s="410">
        <v>13</v>
      </c>
      <c r="O560" s="410">
        <v>50856</v>
      </c>
      <c r="P560" s="493">
        <v>0.34635501797973195</v>
      </c>
      <c r="Q560" s="411">
        <v>3912</v>
      </c>
    </row>
    <row r="561" spans="1:17" ht="14.4" customHeight="1" x14ac:dyDescent="0.3">
      <c r="A561" s="406" t="s">
        <v>3568</v>
      </c>
      <c r="B561" s="407" t="s">
        <v>3372</v>
      </c>
      <c r="C561" s="407" t="s">
        <v>3373</v>
      </c>
      <c r="D561" s="407" t="s">
        <v>3378</v>
      </c>
      <c r="E561" s="407" t="s">
        <v>3379</v>
      </c>
      <c r="F561" s="410">
        <v>1</v>
      </c>
      <c r="G561" s="410">
        <v>650</v>
      </c>
      <c r="H561" s="410">
        <v>1</v>
      </c>
      <c r="I561" s="410">
        <v>650</v>
      </c>
      <c r="J561" s="410"/>
      <c r="K561" s="410"/>
      <c r="L561" s="410"/>
      <c r="M561" s="410"/>
      <c r="N561" s="410"/>
      <c r="O561" s="410"/>
      <c r="P561" s="493"/>
      <c r="Q561" s="411"/>
    </row>
    <row r="562" spans="1:17" ht="14.4" customHeight="1" x14ac:dyDescent="0.3">
      <c r="A562" s="406" t="s">
        <v>3568</v>
      </c>
      <c r="B562" s="407" t="s">
        <v>3372</v>
      </c>
      <c r="C562" s="407" t="s">
        <v>3373</v>
      </c>
      <c r="D562" s="407" t="s">
        <v>3380</v>
      </c>
      <c r="E562" s="407" t="s">
        <v>3381</v>
      </c>
      <c r="F562" s="410">
        <v>2</v>
      </c>
      <c r="G562" s="410">
        <v>620</v>
      </c>
      <c r="H562" s="410">
        <v>1</v>
      </c>
      <c r="I562" s="410">
        <v>310</v>
      </c>
      <c r="J562" s="410">
        <v>2</v>
      </c>
      <c r="K562" s="410">
        <v>636</v>
      </c>
      <c r="L562" s="410">
        <v>1.0258064516129033</v>
      </c>
      <c r="M562" s="410">
        <v>318</v>
      </c>
      <c r="N562" s="410"/>
      <c r="O562" s="410"/>
      <c r="P562" s="493"/>
      <c r="Q562" s="411"/>
    </row>
    <row r="563" spans="1:17" ht="14.4" customHeight="1" x14ac:dyDescent="0.3">
      <c r="A563" s="406" t="s">
        <v>3568</v>
      </c>
      <c r="B563" s="407" t="s">
        <v>3372</v>
      </c>
      <c r="C563" s="407" t="s">
        <v>3373</v>
      </c>
      <c r="D563" s="407" t="s">
        <v>3382</v>
      </c>
      <c r="E563" s="407" t="s">
        <v>3383</v>
      </c>
      <c r="F563" s="410">
        <v>7</v>
      </c>
      <c r="G563" s="410">
        <v>6923</v>
      </c>
      <c r="H563" s="410">
        <v>1</v>
      </c>
      <c r="I563" s="410">
        <v>989</v>
      </c>
      <c r="J563" s="410">
        <v>1</v>
      </c>
      <c r="K563" s="410">
        <v>1015</v>
      </c>
      <c r="L563" s="410">
        <v>0.14661274014155712</v>
      </c>
      <c r="M563" s="410">
        <v>1015</v>
      </c>
      <c r="N563" s="410"/>
      <c r="O563" s="410"/>
      <c r="P563" s="493"/>
      <c r="Q563" s="411"/>
    </row>
    <row r="564" spans="1:17" ht="14.4" customHeight="1" x14ac:dyDescent="0.3">
      <c r="A564" s="406" t="s">
        <v>3568</v>
      </c>
      <c r="B564" s="407" t="s">
        <v>3372</v>
      </c>
      <c r="C564" s="407" t="s">
        <v>3373</v>
      </c>
      <c r="D564" s="407" t="s">
        <v>3386</v>
      </c>
      <c r="E564" s="407" t="s">
        <v>3387</v>
      </c>
      <c r="F564" s="410"/>
      <c r="G564" s="410"/>
      <c r="H564" s="410"/>
      <c r="I564" s="410"/>
      <c r="J564" s="410"/>
      <c r="K564" s="410"/>
      <c r="L564" s="410"/>
      <c r="M564" s="410"/>
      <c r="N564" s="410">
        <v>1</v>
      </c>
      <c r="O564" s="410">
        <v>842</v>
      </c>
      <c r="P564" s="493"/>
      <c r="Q564" s="411">
        <v>842</v>
      </c>
    </row>
    <row r="565" spans="1:17" ht="14.4" customHeight="1" x14ac:dyDescent="0.3">
      <c r="A565" s="406" t="s">
        <v>3568</v>
      </c>
      <c r="B565" s="407" t="s">
        <v>3372</v>
      </c>
      <c r="C565" s="407" t="s">
        <v>3373</v>
      </c>
      <c r="D565" s="407" t="s">
        <v>3390</v>
      </c>
      <c r="E565" s="407" t="s">
        <v>3391</v>
      </c>
      <c r="F565" s="410"/>
      <c r="G565" s="410"/>
      <c r="H565" s="410"/>
      <c r="I565" s="410"/>
      <c r="J565" s="410">
        <v>1</v>
      </c>
      <c r="K565" s="410">
        <v>812</v>
      </c>
      <c r="L565" s="410"/>
      <c r="M565" s="410">
        <v>812</v>
      </c>
      <c r="N565" s="410">
        <v>1</v>
      </c>
      <c r="O565" s="410">
        <v>813</v>
      </c>
      <c r="P565" s="493"/>
      <c r="Q565" s="411">
        <v>813</v>
      </c>
    </row>
    <row r="566" spans="1:17" ht="14.4" customHeight="1" x14ac:dyDescent="0.3">
      <c r="A566" s="406" t="s">
        <v>3568</v>
      </c>
      <c r="B566" s="407" t="s">
        <v>3372</v>
      </c>
      <c r="C566" s="407" t="s">
        <v>3373</v>
      </c>
      <c r="D566" s="407" t="s">
        <v>3392</v>
      </c>
      <c r="E566" s="407" t="s">
        <v>3393</v>
      </c>
      <c r="F566" s="410"/>
      <c r="G566" s="410"/>
      <c r="H566" s="410"/>
      <c r="I566" s="410"/>
      <c r="J566" s="410">
        <v>1</v>
      </c>
      <c r="K566" s="410">
        <v>812</v>
      </c>
      <c r="L566" s="410"/>
      <c r="M566" s="410">
        <v>812</v>
      </c>
      <c r="N566" s="410">
        <v>1</v>
      </c>
      <c r="O566" s="410">
        <v>813</v>
      </c>
      <c r="P566" s="493"/>
      <c r="Q566" s="411">
        <v>813</v>
      </c>
    </row>
    <row r="567" spans="1:17" ht="14.4" customHeight="1" x14ac:dyDescent="0.3">
      <c r="A567" s="406" t="s">
        <v>3568</v>
      </c>
      <c r="B567" s="407" t="s">
        <v>3372</v>
      </c>
      <c r="C567" s="407" t="s">
        <v>3373</v>
      </c>
      <c r="D567" s="407" t="s">
        <v>3394</v>
      </c>
      <c r="E567" s="407" t="s">
        <v>3395</v>
      </c>
      <c r="F567" s="410"/>
      <c r="G567" s="410"/>
      <c r="H567" s="410"/>
      <c r="I567" s="410"/>
      <c r="J567" s="410">
        <v>4</v>
      </c>
      <c r="K567" s="410">
        <v>668</v>
      </c>
      <c r="L567" s="410"/>
      <c r="M567" s="410">
        <v>167</v>
      </c>
      <c r="N567" s="410">
        <v>2</v>
      </c>
      <c r="O567" s="410">
        <v>336</v>
      </c>
      <c r="P567" s="493"/>
      <c r="Q567" s="411">
        <v>168</v>
      </c>
    </row>
    <row r="568" spans="1:17" ht="14.4" customHeight="1" x14ac:dyDescent="0.3">
      <c r="A568" s="406" t="s">
        <v>3568</v>
      </c>
      <c r="B568" s="407" t="s">
        <v>3372</v>
      </c>
      <c r="C568" s="407" t="s">
        <v>3373</v>
      </c>
      <c r="D568" s="407" t="s">
        <v>3396</v>
      </c>
      <c r="E568" s="407" t="s">
        <v>3397</v>
      </c>
      <c r="F568" s="410"/>
      <c r="G568" s="410"/>
      <c r="H568" s="410"/>
      <c r="I568" s="410"/>
      <c r="J568" s="410"/>
      <c r="K568" s="410"/>
      <c r="L568" s="410"/>
      <c r="M568" s="410"/>
      <c r="N568" s="410">
        <v>2</v>
      </c>
      <c r="O568" s="410">
        <v>348</v>
      </c>
      <c r="P568" s="493"/>
      <c r="Q568" s="411">
        <v>174</v>
      </c>
    </row>
    <row r="569" spans="1:17" ht="14.4" customHeight="1" x14ac:dyDescent="0.3">
      <c r="A569" s="406" t="s">
        <v>3568</v>
      </c>
      <c r="B569" s="407" t="s">
        <v>3372</v>
      </c>
      <c r="C569" s="407" t="s">
        <v>3373</v>
      </c>
      <c r="D569" s="407" t="s">
        <v>3398</v>
      </c>
      <c r="E569" s="407" t="s">
        <v>3399</v>
      </c>
      <c r="F569" s="410">
        <v>3</v>
      </c>
      <c r="G569" s="410">
        <v>1047</v>
      </c>
      <c r="H569" s="410">
        <v>1</v>
      </c>
      <c r="I569" s="410">
        <v>349</v>
      </c>
      <c r="J569" s="410">
        <v>1</v>
      </c>
      <c r="K569" s="410">
        <v>351</v>
      </c>
      <c r="L569" s="410">
        <v>0.33524355300859598</v>
      </c>
      <c r="M569" s="410">
        <v>351</v>
      </c>
      <c r="N569" s="410">
        <v>2</v>
      </c>
      <c r="O569" s="410">
        <v>704</v>
      </c>
      <c r="P569" s="493">
        <v>0.67239732569245458</v>
      </c>
      <c r="Q569" s="411">
        <v>352</v>
      </c>
    </row>
    <row r="570" spans="1:17" ht="14.4" customHeight="1" x14ac:dyDescent="0.3">
      <c r="A570" s="406" t="s">
        <v>3568</v>
      </c>
      <c r="B570" s="407" t="s">
        <v>3372</v>
      </c>
      <c r="C570" s="407" t="s">
        <v>3373</v>
      </c>
      <c r="D570" s="407" t="s">
        <v>3400</v>
      </c>
      <c r="E570" s="407" t="s">
        <v>3401</v>
      </c>
      <c r="F570" s="410">
        <v>2</v>
      </c>
      <c r="G570" s="410">
        <v>376</v>
      </c>
      <c r="H570" s="410">
        <v>1</v>
      </c>
      <c r="I570" s="410">
        <v>188</v>
      </c>
      <c r="J570" s="410"/>
      <c r="K570" s="410"/>
      <c r="L570" s="410"/>
      <c r="M570" s="410"/>
      <c r="N570" s="410"/>
      <c r="O570" s="410"/>
      <c r="P570" s="493"/>
      <c r="Q570" s="411"/>
    </row>
    <row r="571" spans="1:17" ht="14.4" customHeight="1" x14ac:dyDescent="0.3">
      <c r="A571" s="406" t="s">
        <v>3568</v>
      </c>
      <c r="B571" s="407" t="s">
        <v>3372</v>
      </c>
      <c r="C571" s="407" t="s">
        <v>3373</v>
      </c>
      <c r="D571" s="407" t="s">
        <v>3406</v>
      </c>
      <c r="E571" s="407" t="s">
        <v>3407</v>
      </c>
      <c r="F571" s="410">
        <v>3</v>
      </c>
      <c r="G571" s="410">
        <v>1635</v>
      </c>
      <c r="H571" s="410">
        <v>1</v>
      </c>
      <c r="I571" s="410">
        <v>545</v>
      </c>
      <c r="J571" s="410">
        <v>10</v>
      </c>
      <c r="K571" s="410">
        <v>5470</v>
      </c>
      <c r="L571" s="410">
        <v>3.3455657492354738</v>
      </c>
      <c r="M571" s="410">
        <v>547</v>
      </c>
      <c r="N571" s="410">
        <v>9</v>
      </c>
      <c r="O571" s="410">
        <v>4941</v>
      </c>
      <c r="P571" s="493">
        <v>3.022018348623853</v>
      </c>
      <c r="Q571" s="411">
        <v>549</v>
      </c>
    </row>
    <row r="572" spans="1:17" ht="14.4" customHeight="1" x14ac:dyDescent="0.3">
      <c r="A572" s="406" t="s">
        <v>3568</v>
      </c>
      <c r="B572" s="407" t="s">
        <v>3372</v>
      </c>
      <c r="C572" s="407" t="s">
        <v>3373</v>
      </c>
      <c r="D572" s="407" t="s">
        <v>3408</v>
      </c>
      <c r="E572" s="407" t="s">
        <v>3409</v>
      </c>
      <c r="F572" s="410">
        <v>2</v>
      </c>
      <c r="G572" s="410">
        <v>1300</v>
      </c>
      <c r="H572" s="410">
        <v>1</v>
      </c>
      <c r="I572" s="410">
        <v>650</v>
      </c>
      <c r="J572" s="410">
        <v>3</v>
      </c>
      <c r="K572" s="410">
        <v>1956</v>
      </c>
      <c r="L572" s="410">
        <v>1.5046153846153847</v>
      </c>
      <c r="M572" s="410">
        <v>652</v>
      </c>
      <c r="N572" s="410">
        <v>2</v>
      </c>
      <c r="O572" s="410">
        <v>1308</v>
      </c>
      <c r="P572" s="493">
        <v>1.0061538461538462</v>
      </c>
      <c r="Q572" s="411">
        <v>654</v>
      </c>
    </row>
    <row r="573" spans="1:17" ht="14.4" customHeight="1" x14ac:dyDescent="0.3">
      <c r="A573" s="406" t="s">
        <v>3568</v>
      </c>
      <c r="B573" s="407" t="s">
        <v>3372</v>
      </c>
      <c r="C573" s="407" t="s">
        <v>3373</v>
      </c>
      <c r="D573" s="407" t="s">
        <v>3410</v>
      </c>
      <c r="E573" s="407" t="s">
        <v>3411</v>
      </c>
      <c r="F573" s="410">
        <v>2</v>
      </c>
      <c r="G573" s="410">
        <v>1300</v>
      </c>
      <c r="H573" s="410">
        <v>1</v>
      </c>
      <c r="I573" s="410">
        <v>650</v>
      </c>
      <c r="J573" s="410">
        <v>3</v>
      </c>
      <c r="K573" s="410">
        <v>1956</v>
      </c>
      <c r="L573" s="410">
        <v>1.5046153846153847</v>
      </c>
      <c r="M573" s="410">
        <v>652</v>
      </c>
      <c r="N573" s="410">
        <v>2</v>
      </c>
      <c r="O573" s="410">
        <v>1308</v>
      </c>
      <c r="P573" s="493">
        <v>1.0061538461538462</v>
      </c>
      <c r="Q573" s="411">
        <v>654</v>
      </c>
    </row>
    <row r="574" spans="1:17" ht="14.4" customHeight="1" x14ac:dyDescent="0.3">
      <c r="A574" s="406" t="s">
        <v>3568</v>
      </c>
      <c r="B574" s="407" t="s">
        <v>3372</v>
      </c>
      <c r="C574" s="407" t="s">
        <v>3373</v>
      </c>
      <c r="D574" s="407" t="s">
        <v>3412</v>
      </c>
      <c r="E574" s="407" t="s">
        <v>3413</v>
      </c>
      <c r="F574" s="410">
        <v>3</v>
      </c>
      <c r="G574" s="410">
        <v>2022</v>
      </c>
      <c r="H574" s="410">
        <v>1</v>
      </c>
      <c r="I574" s="410">
        <v>674</v>
      </c>
      <c r="J574" s="410">
        <v>3</v>
      </c>
      <c r="K574" s="410">
        <v>2028</v>
      </c>
      <c r="L574" s="410">
        <v>1.0029673590504451</v>
      </c>
      <c r="M574" s="410">
        <v>676</v>
      </c>
      <c r="N574" s="410">
        <v>1</v>
      </c>
      <c r="O574" s="410">
        <v>678</v>
      </c>
      <c r="P574" s="493">
        <v>0.33531157270029671</v>
      </c>
      <c r="Q574" s="411">
        <v>678</v>
      </c>
    </row>
    <row r="575" spans="1:17" ht="14.4" customHeight="1" x14ac:dyDescent="0.3">
      <c r="A575" s="406" t="s">
        <v>3568</v>
      </c>
      <c r="B575" s="407" t="s">
        <v>3372</v>
      </c>
      <c r="C575" s="407" t="s">
        <v>3373</v>
      </c>
      <c r="D575" s="407" t="s">
        <v>3414</v>
      </c>
      <c r="E575" s="407" t="s">
        <v>3415</v>
      </c>
      <c r="F575" s="410"/>
      <c r="G575" s="410"/>
      <c r="H575" s="410"/>
      <c r="I575" s="410"/>
      <c r="J575" s="410"/>
      <c r="K575" s="410"/>
      <c r="L575" s="410"/>
      <c r="M575" s="410"/>
      <c r="N575" s="410">
        <v>1</v>
      </c>
      <c r="O575" s="410">
        <v>513</v>
      </c>
      <c r="P575" s="493"/>
      <c r="Q575" s="411">
        <v>513</v>
      </c>
    </row>
    <row r="576" spans="1:17" ht="14.4" customHeight="1" x14ac:dyDescent="0.3">
      <c r="A576" s="406" t="s">
        <v>3568</v>
      </c>
      <c r="B576" s="407" t="s">
        <v>3372</v>
      </c>
      <c r="C576" s="407" t="s">
        <v>3373</v>
      </c>
      <c r="D576" s="407" t="s">
        <v>3416</v>
      </c>
      <c r="E576" s="407" t="s">
        <v>3417</v>
      </c>
      <c r="F576" s="410"/>
      <c r="G576" s="410"/>
      <c r="H576" s="410"/>
      <c r="I576" s="410"/>
      <c r="J576" s="410"/>
      <c r="K576" s="410"/>
      <c r="L576" s="410"/>
      <c r="M576" s="410"/>
      <c r="N576" s="410">
        <v>1</v>
      </c>
      <c r="O576" s="410">
        <v>423</v>
      </c>
      <c r="P576" s="493"/>
      <c r="Q576" s="411">
        <v>423</v>
      </c>
    </row>
    <row r="577" spans="1:17" ht="14.4" customHeight="1" x14ac:dyDescent="0.3">
      <c r="A577" s="406" t="s">
        <v>3568</v>
      </c>
      <c r="B577" s="407" t="s">
        <v>3372</v>
      </c>
      <c r="C577" s="407" t="s">
        <v>3373</v>
      </c>
      <c r="D577" s="407" t="s">
        <v>3418</v>
      </c>
      <c r="E577" s="407" t="s">
        <v>3419</v>
      </c>
      <c r="F577" s="410">
        <v>3</v>
      </c>
      <c r="G577" s="410">
        <v>1032</v>
      </c>
      <c r="H577" s="410">
        <v>1</v>
      </c>
      <c r="I577" s="410">
        <v>344</v>
      </c>
      <c r="J577" s="410">
        <v>10</v>
      </c>
      <c r="K577" s="410">
        <v>3470</v>
      </c>
      <c r="L577" s="410">
        <v>3.362403100775194</v>
      </c>
      <c r="M577" s="410">
        <v>347</v>
      </c>
      <c r="N577" s="410">
        <v>8</v>
      </c>
      <c r="O577" s="410">
        <v>2792</v>
      </c>
      <c r="P577" s="493">
        <v>2.7054263565891472</v>
      </c>
      <c r="Q577" s="411">
        <v>349</v>
      </c>
    </row>
    <row r="578" spans="1:17" ht="14.4" customHeight="1" x14ac:dyDescent="0.3">
      <c r="A578" s="406" t="s">
        <v>3568</v>
      </c>
      <c r="B578" s="407" t="s">
        <v>3372</v>
      </c>
      <c r="C578" s="407" t="s">
        <v>3373</v>
      </c>
      <c r="D578" s="407" t="s">
        <v>3420</v>
      </c>
      <c r="E578" s="407" t="s">
        <v>3421</v>
      </c>
      <c r="F578" s="410">
        <v>39</v>
      </c>
      <c r="G578" s="410">
        <v>8463</v>
      </c>
      <c r="H578" s="410">
        <v>1</v>
      </c>
      <c r="I578" s="410">
        <v>217</v>
      </c>
      <c r="J578" s="410">
        <v>11</v>
      </c>
      <c r="K578" s="410">
        <v>2409</v>
      </c>
      <c r="L578" s="410">
        <v>0.28465083303792982</v>
      </c>
      <c r="M578" s="410">
        <v>219</v>
      </c>
      <c r="N578" s="410">
        <v>13</v>
      </c>
      <c r="O578" s="410">
        <v>2873</v>
      </c>
      <c r="P578" s="493">
        <v>0.33947772657450076</v>
      </c>
      <c r="Q578" s="411">
        <v>221</v>
      </c>
    </row>
    <row r="579" spans="1:17" ht="14.4" customHeight="1" x14ac:dyDescent="0.3">
      <c r="A579" s="406" t="s">
        <v>3568</v>
      </c>
      <c r="B579" s="407" t="s">
        <v>3372</v>
      </c>
      <c r="C579" s="407" t="s">
        <v>3373</v>
      </c>
      <c r="D579" s="407" t="s">
        <v>3422</v>
      </c>
      <c r="E579" s="407" t="s">
        <v>3423</v>
      </c>
      <c r="F579" s="410"/>
      <c r="G579" s="410"/>
      <c r="H579" s="410"/>
      <c r="I579" s="410"/>
      <c r="J579" s="410"/>
      <c r="K579" s="410"/>
      <c r="L579" s="410"/>
      <c r="M579" s="410"/>
      <c r="N579" s="410">
        <v>2</v>
      </c>
      <c r="O579" s="410">
        <v>1016</v>
      </c>
      <c r="P579" s="493"/>
      <c r="Q579" s="411">
        <v>508</v>
      </c>
    </row>
    <row r="580" spans="1:17" ht="14.4" customHeight="1" x14ac:dyDescent="0.3">
      <c r="A580" s="406" t="s">
        <v>3568</v>
      </c>
      <c r="B580" s="407" t="s">
        <v>3372</v>
      </c>
      <c r="C580" s="407" t="s">
        <v>3373</v>
      </c>
      <c r="D580" s="407" t="s">
        <v>3426</v>
      </c>
      <c r="E580" s="407" t="s">
        <v>3427</v>
      </c>
      <c r="F580" s="410">
        <v>1</v>
      </c>
      <c r="G580" s="410">
        <v>237</v>
      </c>
      <c r="H580" s="410">
        <v>1</v>
      </c>
      <c r="I580" s="410">
        <v>237</v>
      </c>
      <c r="J580" s="410"/>
      <c r="K580" s="410"/>
      <c r="L580" s="410"/>
      <c r="M580" s="410"/>
      <c r="N580" s="410"/>
      <c r="O580" s="410"/>
      <c r="P580" s="493"/>
      <c r="Q580" s="411"/>
    </row>
    <row r="581" spans="1:17" ht="14.4" customHeight="1" x14ac:dyDescent="0.3">
      <c r="A581" s="406" t="s">
        <v>3568</v>
      </c>
      <c r="B581" s="407" t="s">
        <v>3372</v>
      </c>
      <c r="C581" s="407" t="s">
        <v>3373</v>
      </c>
      <c r="D581" s="407" t="s">
        <v>3428</v>
      </c>
      <c r="E581" s="407" t="s">
        <v>3429</v>
      </c>
      <c r="F581" s="410">
        <v>4</v>
      </c>
      <c r="G581" s="410">
        <v>440</v>
      </c>
      <c r="H581" s="410">
        <v>1</v>
      </c>
      <c r="I581" s="410">
        <v>110</v>
      </c>
      <c r="J581" s="410">
        <v>9</v>
      </c>
      <c r="K581" s="410">
        <v>999</v>
      </c>
      <c r="L581" s="410">
        <v>2.2704545454545455</v>
      </c>
      <c r="M581" s="410">
        <v>111</v>
      </c>
      <c r="N581" s="410">
        <v>8</v>
      </c>
      <c r="O581" s="410">
        <v>888</v>
      </c>
      <c r="P581" s="493">
        <v>2.0181818181818181</v>
      </c>
      <c r="Q581" s="411">
        <v>111</v>
      </c>
    </row>
    <row r="582" spans="1:17" ht="14.4" customHeight="1" x14ac:dyDescent="0.3">
      <c r="A582" s="406" t="s">
        <v>3568</v>
      </c>
      <c r="B582" s="407" t="s">
        <v>3372</v>
      </c>
      <c r="C582" s="407" t="s">
        <v>3373</v>
      </c>
      <c r="D582" s="407" t="s">
        <v>3432</v>
      </c>
      <c r="E582" s="407" t="s">
        <v>3433</v>
      </c>
      <c r="F582" s="410">
        <v>4</v>
      </c>
      <c r="G582" s="410">
        <v>1240</v>
      </c>
      <c r="H582" s="410">
        <v>1</v>
      </c>
      <c r="I582" s="410">
        <v>310</v>
      </c>
      <c r="J582" s="410">
        <v>3</v>
      </c>
      <c r="K582" s="410">
        <v>933</v>
      </c>
      <c r="L582" s="410">
        <v>0.7524193548387097</v>
      </c>
      <c r="M582" s="410">
        <v>311</v>
      </c>
      <c r="N582" s="410">
        <v>9</v>
      </c>
      <c r="O582" s="410">
        <v>2808</v>
      </c>
      <c r="P582" s="493">
        <v>2.2645161290322582</v>
      </c>
      <c r="Q582" s="411">
        <v>312</v>
      </c>
    </row>
    <row r="583" spans="1:17" ht="14.4" customHeight="1" x14ac:dyDescent="0.3">
      <c r="A583" s="406" t="s">
        <v>3568</v>
      </c>
      <c r="B583" s="407" t="s">
        <v>3372</v>
      </c>
      <c r="C583" s="407" t="s">
        <v>3373</v>
      </c>
      <c r="D583" s="407" t="s">
        <v>3434</v>
      </c>
      <c r="E583" s="407" t="s">
        <v>3435</v>
      </c>
      <c r="F583" s="410">
        <v>114</v>
      </c>
      <c r="G583" s="410">
        <v>2622</v>
      </c>
      <c r="H583" s="410">
        <v>1</v>
      </c>
      <c r="I583" s="410">
        <v>23</v>
      </c>
      <c r="J583" s="410">
        <v>38</v>
      </c>
      <c r="K583" s="410">
        <v>874</v>
      </c>
      <c r="L583" s="410">
        <v>0.33333333333333331</v>
      </c>
      <c r="M583" s="410">
        <v>23</v>
      </c>
      <c r="N583" s="410">
        <v>38</v>
      </c>
      <c r="O583" s="410">
        <v>874</v>
      </c>
      <c r="P583" s="493">
        <v>0.33333333333333331</v>
      </c>
      <c r="Q583" s="411">
        <v>23</v>
      </c>
    </row>
    <row r="584" spans="1:17" ht="14.4" customHeight="1" x14ac:dyDescent="0.3">
      <c r="A584" s="406" t="s">
        <v>3568</v>
      </c>
      <c r="B584" s="407" t="s">
        <v>3372</v>
      </c>
      <c r="C584" s="407" t="s">
        <v>3373</v>
      </c>
      <c r="D584" s="407" t="s">
        <v>3436</v>
      </c>
      <c r="E584" s="407" t="s">
        <v>3437</v>
      </c>
      <c r="F584" s="410">
        <v>2</v>
      </c>
      <c r="G584" s="410">
        <v>32</v>
      </c>
      <c r="H584" s="410">
        <v>1</v>
      </c>
      <c r="I584" s="410">
        <v>16</v>
      </c>
      <c r="J584" s="410">
        <v>2</v>
      </c>
      <c r="K584" s="410">
        <v>32</v>
      </c>
      <c r="L584" s="410">
        <v>1</v>
      </c>
      <c r="M584" s="410">
        <v>16</v>
      </c>
      <c r="N584" s="410"/>
      <c r="O584" s="410"/>
      <c r="P584" s="493"/>
      <c r="Q584" s="411"/>
    </row>
    <row r="585" spans="1:17" ht="14.4" customHeight="1" x14ac:dyDescent="0.3">
      <c r="A585" s="406" t="s">
        <v>3568</v>
      </c>
      <c r="B585" s="407" t="s">
        <v>3372</v>
      </c>
      <c r="C585" s="407" t="s">
        <v>3373</v>
      </c>
      <c r="D585" s="407" t="s">
        <v>3440</v>
      </c>
      <c r="E585" s="407" t="s">
        <v>3441</v>
      </c>
      <c r="F585" s="410"/>
      <c r="G585" s="410"/>
      <c r="H585" s="410"/>
      <c r="I585" s="410"/>
      <c r="J585" s="410"/>
      <c r="K585" s="410"/>
      <c r="L585" s="410"/>
      <c r="M585" s="410"/>
      <c r="N585" s="410">
        <v>4</v>
      </c>
      <c r="O585" s="410">
        <v>1400</v>
      </c>
      <c r="P585" s="493"/>
      <c r="Q585" s="411">
        <v>350</v>
      </c>
    </row>
    <row r="586" spans="1:17" ht="14.4" customHeight="1" x14ac:dyDescent="0.3">
      <c r="A586" s="406" t="s">
        <v>3568</v>
      </c>
      <c r="B586" s="407" t="s">
        <v>3372</v>
      </c>
      <c r="C586" s="407" t="s">
        <v>3373</v>
      </c>
      <c r="D586" s="407" t="s">
        <v>3442</v>
      </c>
      <c r="E586" s="407" t="s">
        <v>3443</v>
      </c>
      <c r="F586" s="410">
        <v>44</v>
      </c>
      <c r="G586" s="410">
        <v>54780</v>
      </c>
      <c r="H586" s="410">
        <v>1</v>
      </c>
      <c r="I586" s="410">
        <v>1245</v>
      </c>
      <c r="J586" s="410">
        <v>14</v>
      </c>
      <c r="K586" s="410">
        <v>17752</v>
      </c>
      <c r="L586" s="410">
        <v>0.32405987586710477</v>
      </c>
      <c r="M586" s="410">
        <v>1268</v>
      </c>
      <c r="N586" s="410">
        <v>17</v>
      </c>
      <c r="O586" s="410">
        <v>21811</v>
      </c>
      <c r="P586" s="493">
        <v>0.39815626140927346</v>
      </c>
      <c r="Q586" s="411">
        <v>1283</v>
      </c>
    </row>
    <row r="587" spans="1:17" ht="14.4" customHeight="1" x14ac:dyDescent="0.3">
      <c r="A587" s="406" t="s">
        <v>3568</v>
      </c>
      <c r="B587" s="407" t="s">
        <v>3372</v>
      </c>
      <c r="C587" s="407" t="s">
        <v>3373</v>
      </c>
      <c r="D587" s="407" t="s">
        <v>3448</v>
      </c>
      <c r="E587" s="407" t="s">
        <v>3449</v>
      </c>
      <c r="F587" s="410">
        <v>2</v>
      </c>
      <c r="G587" s="410">
        <v>586</v>
      </c>
      <c r="H587" s="410">
        <v>1</v>
      </c>
      <c r="I587" s="410">
        <v>293</v>
      </c>
      <c r="J587" s="410"/>
      <c r="K587" s="410"/>
      <c r="L587" s="410"/>
      <c r="M587" s="410"/>
      <c r="N587" s="410"/>
      <c r="O587" s="410"/>
      <c r="P587" s="493"/>
      <c r="Q587" s="411"/>
    </row>
    <row r="588" spans="1:17" ht="14.4" customHeight="1" x14ac:dyDescent="0.3">
      <c r="A588" s="406" t="s">
        <v>3568</v>
      </c>
      <c r="B588" s="407" t="s">
        <v>3372</v>
      </c>
      <c r="C588" s="407" t="s">
        <v>3373</v>
      </c>
      <c r="D588" s="407" t="s">
        <v>3450</v>
      </c>
      <c r="E588" s="407" t="s">
        <v>3451</v>
      </c>
      <c r="F588" s="410">
        <v>3</v>
      </c>
      <c r="G588" s="410">
        <v>612</v>
      </c>
      <c r="H588" s="410">
        <v>1</v>
      </c>
      <c r="I588" s="410">
        <v>204</v>
      </c>
      <c r="J588" s="410">
        <v>11</v>
      </c>
      <c r="K588" s="410">
        <v>2277</v>
      </c>
      <c r="L588" s="410">
        <v>3.7205882352941178</v>
      </c>
      <c r="M588" s="410">
        <v>207</v>
      </c>
      <c r="N588" s="410">
        <v>8</v>
      </c>
      <c r="O588" s="410">
        <v>1672</v>
      </c>
      <c r="P588" s="493">
        <v>2.7320261437908497</v>
      </c>
      <c r="Q588" s="411">
        <v>209</v>
      </c>
    </row>
    <row r="589" spans="1:17" ht="14.4" customHeight="1" x14ac:dyDescent="0.3">
      <c r="A589" s="406" t="s">
        <v>3568</v>
      </c>
      <c r="B589" s="407" t="s">
        <v>3372</v>
      </c>
      <c r="C589" s="407" t="s">
        <v>3373</v>
      </c>
      <c r="D589" s="407" t="s">
        <v>3452</v>
      </c>
      <c r="E589" s="407" t="s">
        <v>3453</v>
      </c>
      <c r="F589" s="410">
        <v>2</v>
      </c>
      <c r="G589" s="410">
        <v>76</v>
      </c>
      <c r="H589" s="410">
        <v>1</v>
      </c>
      <c r="I589" s="410">
        <v>38</v>
      </c>
      <c r="J589" s="410">
        <v>3</v>
      </c>
      <c r="K589" s="410">
        <v>117</v>
      </c>
      <c r="L589" s="410">
        <v>1.5394736842105263</v>
      </c>
      <c r="M589" s="410">
        <v>39</v>
      </c>
      <c r="N589" s="410">
        <v>3</v>
      </c>
      <c r="O589" s="410">
        <v>120</v>
      </c>
      <c r="P589" s="493">
        <v>1.5789473684210527</v>
      </c>
      <c r="Q589" s="411">
        <v>40</v>
      </c>
    </row>
    <row r="590" spans="1:17" ht="14.4" customHeight="1" x14ac:dyDescent="0.3">
      <c r="A590" s="406" t="s">
        <v>3568</v>
      </c>
      <c r="B590" s="407" t="s">
        <v>3372</v>
      </c>
      <c r="C590" s="407" t="s">
        <v>3373</v>
      </c>
      <c r="D590" s="407" t="s">
        <v>3454</v>
      </c>
      <c r="E590" s="407" t="s">
        <v>3455</v>
      </c>
      <c r="F590" s="410">
        <v>5</v>
      </c>
      <c r="G590" s="410">
        <v>24965</v>
      </c>
      <c r="H590" s="410">
        <v>1</v>
      </c>
      <c r="I590" s="410">
        <v>4993</v>
      </c>
      <c r="J590" s="410">
        <v>4</v>
      </c>
      <c r="K590" s="410">
        <v>20012</v>
      </c>
      <c r="L590" s="410">
        <v>0.80160224314039652</v>
      </c>
      <c r="M590" s="410">
        <v>5003</v>
      </c>
      <c r="N590" s="410">
        <v>5</v>
      </c>
      <c r="O590" s="410">
        <v>25110</v>
      </c>
      <c r="P590" s="493">
        <v>1.0058081313839375</v>
      </c>
      <c r="Q590" s="411">
        <v>5022</v>
      </c>
    </row>
    <row r="591" spans="1:17" ht="14.4" customHeight="1" x14ac:dyDescent="0.3">
      <c r="A591" s="406" t="s">
        <v>3568</v>
      </c>
      <c r="B591" s="407" t="s">
        <v>3372</v>
      </c>
      <c r="C591" s="407" t="s">
        <v>3373</v>
      </c>
      <c r="D591" s="407" t="s">
        <v>3456</v>
      </c>
      <c r="E591" s="407" t="s">
        <v>3457</v>
      </c>
      <c r="F591" s="410"/>
      <c r="G591" s="410"/>
      <c r="H591" s="410"/>
      <c r="I591" s="410"/>
      <c r="J591" s="410">
        <v>2</v>
      </c>
      <c r="K591" s="410">
        <v>340</v>
      </c>
      <c r="L591" s="410"/>
      <c r="M591" s="410">
        <v>170</v>
      </c>
      <c r="N591" s="410">
        <v>2</v>
      </c>
      <c r="O591" s="410">
        <v>342</v>
      </c>
      <c r="P591" s="493"/>
      <c r="Q591" s="411">
        <v>171</v>
      </c>
    </row>
    <row r="592" spans="1:17" ht="14.4" customHeight="1" x14ac:dyDescent="0.3">
      <c r="A592" s="406" t="s">
        <v>3568</v>
      </c>
      <c r="B592" s="407" t="s">
        <v>3372</v>
      </c>
      <c r="C592" s="407" t="s">
        <v>3373</v>
      </c>
      <c r="D592" s="407" t="s">
        <v>3460</v>
      </c>
      <c r="E592" s="407" t="s">
        <v>3461</v>
      </c>
      <c r="F592" s="410">
        <v>2</v>
      </c>
      <c r="G592" s="410">
        <v>1372</v>
      </c>
      <c r="H592" s="410">
        <v>1</v>
      </c>
      <c r="I592" s="410">
        <v>686</v>
      </c>
      <c r="J592" s="410">
        <v>5</v>
      </c>
      <c r="K592" s="410">
        <v>3440</v>
      </c>
      <c r="L592" s="410">
        <v>2.5072886297376091</v>
      </c>
      <c r="M592" s="410">
        <v>688</v>
      </c>
      <c r="N592" s="410">
        <v>2</v>
      </c>
      <c r="O592" s="410">
        <v>1380</v>
      </c>
      <c r="P592" s="493">
        <v>1.0058309037900874</v>
      </c>
      <c r="Q592" s="411">
        <v>690</v>
      </c>
    </row>
    <row r="593" spans="1:17" ht="14.4" customHeight="1" x14ac:dyDescent="0.3">
      <c r="A593" s="406" t="s">
        <v>3568</v>
      </c>
      <c r="B593" s="407" t="s">
        <v>3372</v>
      </c>
      <c r="C593" s="407" t="s">
        <v>3373</v>
      </c>
      <c r="D593" s="407" t="s">
        <v>3462</v>
      </c>
      <c r="E593" s="407" t="s">
        <v>3463</v>
      </c>
      <c r="F593" s="410"/>
      <c r="G593" s="410"/>
      <c r="H593" s="410"/>
      <c r="I593" s="410"/>
      <c r="J593" s="410">
        <v>2</v>
      </c>
      <c r="K593" s="410">
        <v>696</v>
      </c>
      <c r="L593" s="410"/>
      <c r="M593" s="410">
        <v>348</v>
      </c>
      <c r="N593" s="410">
        <v>2</v>
      </c>
      <c r="O593" s="410">
        <v>700</v>
      </c>
      <c r="P593" s="493"/>
      <c r="Q593" s="411">
        <v>350</v>
      </c>
    </row>
    <row r="594" spans="1:17" ht="14.4" customHeight="1" x14ac:dyDescent="0.3">
      <c r="A594" s="406" t="s">
        <v>3568</v>
      </c>
      <c r="B594" s="407" t="s">
        <v>3372</v>
      </c>
      <c r="C594" s="407" t="s">
        <v>3373</v>
      </c>
      <c r="D594" s="407" t="s">
        <v>3464</v>
      </c>
      <c r="E594" s="407" t="s">
        <v>3465</v>
      </c>
      <c r="F594" s="410"/>
      <c r="G594" s="410"/>
      <c r="H594" s="410"/>
      <c r="I594" s="410"/>
      <c r="J594" s="410">
        <v>2</v>
      </c>
      <c r="K594" s="410">
        <v>346</v>
      </c>
      <c r="L594" s="410"/>
      <c r="M594" s="410">
        <v>173</v>
      </c>
      <c r="N594" s="410">
        <v>2</v>
      </c>
      <c r="O594" s="410">
        <v>348</v>
      </c>
      <c r="P594" s="493"/>
      <c r="Q594" s="411">
        <v>174</v>
      </c>
    </row>
    <row r="595" spans="1:17" ht="14.4" customHeight="1" x14ac:dyDescent="0.3">
      <c r="A595" s="406" t="s">
        <v>3568</v>
      </c>
      <c r="B595" s="407" t="s">
        <v>3372</v>
      </c>
      <c r="C595" s="407" t="s">
        <v>3373</v>
      </c>
      <c r="D595" s="407" t="s">
        <v>3468</v>
      </c>
      <c r="E595" s="407" t="s">
        <v>3469</v>
      </c>
      <c r="F595" s="410">
        <v>2</v>
      </c>
      <c r="G595" s="410">
        <v>1300</v>
      </c>
      <c r="H595" s="410">
        <v>1</v>
      </c>
      <c r="I595" s="410">
        <v>650</v>
      </c>
      <c r="J595" s="410">
        <v>3</v>
      </c>
      <c r="K595" s="410">
        <v>1956</v>
      </c>
      <c r="L595" s="410">
        <v>1.5046153846153847</v>
      </c>
      <c r="M595" s="410">
        <v>652</v>
      </c>
      <c r="N595" s="410">
        <v>2</v>
      </c>
      <c r="O595" s="410">
        <v>1308</v>
      </c>
      <c r="P595" s="493">
        <v>1.0061538461538462</v>
      </c>
      <c r="Q595" s="411">
        <v>654</v>
      </c>
    </row>
    <row r="596" spans="1:17" ht="14.4" customHeight="1" x14ac:dyDescent="0.3">
      <c r="A596" s="406" t="s">
        <v>3568</v>
      </c>
      <c r="B596" s="407" t="s">
        <v>3372</v>
      </c>
      <c r="C596" s="407" t="s">
        <v>3373</v>
      </c>
      <c r="D596" s="407" t="s">
        <v>3470</v>
      </c>
      <c r="E596" s="407" t="s">
        <v>3471</v>
      </c>
      <c r="F596" s="410">
        <v>2</v>
      </c>
      <c r="G596" s="410">
        <v>1300</v>
      </c>
      <c r="H596" s="410">
        <v>1</v>
      </c>
      <c r="I596" s="410">
        <v>650</v>
      </c>
      <c r="J596" s="410">
        <v>3</v>
      </c>
      <c r="K596" s="410">
        <v>1956</v>
      </c>
      <c r="L596" s="410">
        <v>1.5046153846153847</v>
      </c>
      <c r="M596" s="410">
        <v>652</v>
      </c>
      <c r="N596" s="410">
        <v>2</v>
      </c>
      <c r="O596" s="410">
        <v>1308</v>
      </c>
      <c r="P596" s="493">
        <v>1.0061538461538462</v>
      </c>
      <c r="Q596" s="411">
        <v>654</v>
      </c>
    </row>
    <row r="597" spans="1:17" ht="14.4" customHeight="1" x14ac:dyDescent="0.3">
      <c r="A597" s="406" t="s">
        <v>3568</v>
      </c>
      <c r="B597" s="407" t="s">
        <v>3372</v>
      </c>
      <c r="C597" s="407" t="s">
        <v>3373</v>
      </c>
      <c r="D597" s="407" t="s">
        <v>3472</v>
      </c>
      <c r="E597" s="407" t="s">
        <v>3473</v>
      </c>
      <c r="F597" s="410">
        <v>1492</v>
      </c>
      <c r="G597" s="410">
        <v>632608</v>
      </c>
      <c r="H597" s="410">
        <v>1</v>
      </c>
      <c r="I597" s="410">
        <v>424</v>
      </c>
      <c r="J597" s="410">
        <v>574</v>
      </c>
      <c r="K597" s="410">
        <v>247968</v>
      </c>
      <c r="L597" s="410">
        <v>0.39197733825686681</v>
      </c>
      <c r="M597" s="410">
        <v>432</v>
      </c>
      <c r="N597" s="410">
        <v>573</v>
      </c>
      <c r="O597" s="410">
        <v>249255</v>
      </c>
      <c r="P597" s="493">
        <v>0.39401177348373717</v>
      </c>
      <c r="Q597" s="411">
        <v>435</v>
      </c>
    </row>
    <row r="598" spans="1:17" ht="14.4" customHeight="1" x14ac:dyDescent="0.3">
      <c r="A598" s="406" t="s">
        <v>3568</v>
      </c>
      <c r="B598" s="407" t="s">
        <v>3372</v>
      </c>
      <c r="C598" s="407" t="s">
        <v>3373</v>
      </c>
      <c r="D598" s="407" t="s">
        <v>3474</v>
      </c>
      <c r="E598" s="407" t="s">
        <v>3475</v>
      </c>
      <c r="F598" s="410"/>
      <c r="G598" s="410"/>
      <c r="H598" s="410"/>
      <c r="I598" s="410"/>
      <c r="J598" s="410">
        <v>2</v>
      </c>
      <c r="K598" s="410">
        <v>1384</v>
      </c>
      <c r="L598" s="410"/>
      <c r="M598" s="410">
        <v>692</v>
      </c>
      <c r="N598" s="410"/>
      <c r="O598" s="410"/>
      <c r="P598" s="493"/>
      <c r="Q598" s="411"/>
    </row>
    <row r="599" spans="1:17" ht="14.4" customHeight="1" x14ac:dyDescent="0.3">
      <c r="A599" s="406" t="s">
        <v>3568</v>
      </c>
      <c r="B599" s="407" t="s">
        <v>3372</v>
      </c>
      <c r="C599" s="407" t="s">
        <v>3373</v>
      </c>
      <c r="D599" s="407" t="s">
        <v>3476</v>
      </c>
      <c r="E599" s="407" t="s">
        <v>3477</v>
      </c>
      <c r="F599" s="410">
        <v>3</v>
      </c>
      <c r="G599" s="410">
        <v>2022</v>
      </c>
      <c r="H599" s="410">
        <v>1</v>
      </c>
      <c r="I599" s="410">
        <v>674</v>
      </c>
      <c r="J599" s="410">
        <v>3</v>
      </c>
      <c r="K599" s="410">
        <v>2028</v>
      </c>
      <c r="L599" s="410">
        <v>1.0029673590504451</v>
      </c>
      <c r="M599" s="410">
        <v>676</v>
      </c>
      <c r="N599" s="410">
        <v>1</v>
      </c>
      <c r="O599" s="410">
        <v>678</v>
      </c>
      <c r="P599" s="493">
        <v>0.33531157270029671</v>
      </c>
      <c r="Q599" s="411">
        <v>678</v>
      </c>
    </row>
    <row r="600" spans="1:17" ht="14.4" customHeight="1" x14ac:dyDescent="0.3">
      <c r="A600" s="406" t="s">
        <v>3568</v>
      </c>
      <c r="B600" s="407" t="s">
        <v>3372</v>
      </c>
      <c r="C600" s="407" t="s">
        <v>3373</v>
      </c>
      <c r="D600" s="407" t="s">
        <v>3478</v>
      </c>
      <c r="E600" s="407" t="s">
        <v>3479</v>
      </c>
      <c r="F600" s="410">
        <v>3</v>
      </c>
      <c r="G600" s="410">
        <v>1419</v>
      </c>
      <c r="H600" s="410">
        <v>1</v>
      </c>
      <c r="I600" s="410">
        <v>473</v>
      </c>
      <c r="J600" s="410">
        <v>8</v>
      </c>
      <c r="K600" s="410">
        <v>3800</v>
      </c>
      <c r="L600" s="410">
        <v>2.6779422128259336</v>
      </c>
      <c r="M600" s="410">
        <v>475</v>
      </c>
      <c r="N600" s="410">
        <v>6</v>
      </c>
      <c r="O600" s="410">
        <v>2862</v>
      </c>
      <c r="P600" s="493">
        <v>2.0169133192389008</v>
      </c>
      <c r="Q600" s="411">
        <v>477</v>
      </c>
    </row>
    <row r="601" spans="1:17" ht="14.4" customHeight="1" x14ac:dyDescent="0.3">
      <c r="A601" s="406" t="s">
        <v>3568</v>
      </c>
      <c r="B601" s="407" t="s">
        <v>3372</v>
      </c>
      <c r="C601" s="407" t="s">
        <v>3373</v>
      </c>
      <c r="D601" s="407" t="s">
        <v>3480</v>
      </c>
      <c r="E601" s="407" t="s">
        <v>3481</v>
      </c>
      <c r="F601" s="410"/>
      <c r="G601" s="410"/>
      <c r="H601" s="410"/>
      <c r="I601" s="410"/>
      <c r="J601" s="410"/>
      <c r="K601" s="410"/>
      <c r="L601" s="410"/>
      <c r="M601" s="410"/>
      <c r="N601" s="410">
        <v>1</v>
      </c>
      <c r="O601" s="410">
        <v>291</v>
      </c>
      <c r="P601" s="493"/>
      <c r="Q601" s="411">
        <v>291</v>
      </c>
    </row>
    <row r="602" spans="1:17" ht="14.4" customHeight="1" x14ac:dyDescent="0.3">
      <c r="A602" s="406" t="s">
        <v>3568</v>
      </c>
      <c r="B602" s="407" t="s">
        <v>3372</v>
      </c>
      <c r="C602" s="407" t="s">
        <v>3373</v>
      </c>
      <c r="D602" s="407" t="s">
        <v>3482</v>
      </c>
      <c r="E602" s="407" t="s">
        <v>3483</v>
      </c>
      <c r="F602" s="410"/>
      <c r="G602" s="410"/>
      <c r="H602" s="410"/>
      <c r="I602" s="410"/>
      <c r="J602" s="410">
        <v>1</v>
      </c>
      <c r="K602" s="410">
        <v>812</v>
      </c>
      <c r="L602" s="410"/>
      <c r="M602" s="410">
        <v>812</v>
      </c>
      <c r="N602" s="410">
        <v>1</v>
      </c>
      <c r="O602" s="410">
        <v>813</v>
      </c>
      <c r="P602" s="493"/>
      <c r="Q602" s="411">
        <v>813</v>
      </c>
    </row>
    <row r="603" spans="1:17" ht="14.4" customHeight="1" x14ac:dyDescent="0.3">
      <c r="A603" s="406" t="s">
        <v>3568</v>
      </c>
      <c r="B603" s="407" t="s">
        <v>3372</v>
      </c>
      <c r="C603" s="407" t="s">
        <v>3373</v>
      </c>
      <c r="D603" s="407" t="s">
        <v>3484</v>
      </c>
      <c r="E603" s="407" t="s">
        <v>3485</v>
      </c>
      <c r="F603" s="410">
        <v>1613</v>
      </c>
      <c r="G603" s="410">
        <v>1616226</v>
      </c>
      <c r="H603" s="410">
        <v>1</v>
      </c>
      <c r="I603" s="410">
        <v>1002</v>
      </c>
      <c r="J603" s="410">
        <v>582</v>
      </c>
      <c r="K603" s="410">
        <v>586656</v>
      </c>
      <c r="L603" s="410">
        <v>0.36297893982648466</v>
      </c>
      <c r="M603" s="410">
        <v>1008</v>
      </c>
      <c r="N603" s="410">
        <v>585</v>
      </c>
      <c r="O603" s="410">
        <v>591435</v>
      </c>
      <c r="P603" s="493">
        <v>0.36593582828144083</v>
      </c>
      <c r="Q603" s="411">
        <v>1011</v>
      </c>
    </row>
    <row r="604" spans="1:17" ht="14.4" customHeight="1" x14ac:dyDescent="0.3">
      <c r="A604" s="406" t="s">
        <v>3568</v>
      </c>
      <c r="B604" s="407" t="s">
        <v>3372</v>
      </c>
      <c r="C604" s="407" t="s">
        <v>3373</v>
      </c>
      <c r="D604" s="407" t="s">
        <v>3486</v>
      </c>
      <c r="E604" s="407" t="s">
        <v>3487</v>
      </c>
      <c r="F604" s="410"/>
      <c r="G604" s="410"/>
      <c r="H604" s="410"/>
      <c r="I604" s="410"/>
      <c r="J604" s="410"/>
      <c r="K604" s="410"/>
      <c r="L604" s="410"/>
      <c r="M604" s="410"/>
      <c r="N604" s="410">
        <v>2</v>
      </c>
      <c r="O604" s="410">
        <v>336</v>
      </c>
      <c r="P604" s="493"/>
      <c r="Q604" s="411">
        <v>168</v>
      </c>
    </row>
    <row r="605" spans="1:17" ht="14.4" customHeight="1" x14ac:dyDescent="0.3">
      <c r="A605" s="406" t="s">
        <v>3568</v>
      </c>
      <c r="B605" s="407" t="s">
        <v>3372</v>
      </c>
      <c r="C605" s="407" t="s">
        <v>3373</v>
      </c>
      <c r="D605" s="407" t="s">
        <v>3494</v>
      </c>
      <c r="E605" s="407" t="s">
        <v>3495</v>
      </c>
      <c r="F605" s="410">
        <v>2</v>
      </c>
      <c r="G605" s="410">
        <v>370</v>
      </c>
      <c r="H605" s="410">
        <v>1</v>
      </c>
      <c r="I605" s="410">
        <v>185</v>
      </c>
      <c r="J605" s="410"/>
      <c r="K605" s="410"/>
      <c r="L605" s="410"/>
      <c r="M605" s="410"/>
      <c r="N605" s="410"/>
      <c r="O605" s="410"/>
      <c r="P605" s="493"/>
      <c r="Q605" s="411"/>
    </row>
    <row r="606" spans="1:17" ht="14.4" customHeight="1" x14ac:dyDescent="0.3">
      <c r="A606" s="406" t="s">
        <v>3568</v>
      </c>
      <c r="B606" s="407" t="s">
        <v>3372</v>
      </c>
      <c r="C606" s="407" t="s">
        <v>3373</v>
      </c>
      <c r="D606" s="407" t="s">
        <v>3500</v>
      </c>
      <c r="E606" s="407" t="s">
        <v>3501</v>
      </c>
      <c r="F606" s="410">
        <v>2</v>
      </c>
      <c r="G606" s="410">
        <v>2790</v>
      </c>
      <c r="H606" s="410">
        <v>1</v>
      </c>
      <c r="I606" s="410">
        <v>1395</v>
      </c>
      <c r="J606" s="410">
        <v>3</v>
      </c>
      <c r="K606" s="410">
        <v>4191</v>
      </c>
      <c r="L606" s="410">
        <v>1.5021505376344086</v>
      </c>
      <c r="M606" s="410">
        <v>1397</v>
      </c>
      <c r="N606" s="410">
        <v>2</v>
      </c>
      <c r="O606" s="410">
        <v>2798</v>
      </c>
      <c r="P606" s="493">
        <v>1.0028673835125448</v>
      </c>
      <c r="Q606" s="411">
        <v>1399</v>
      </c>
    </row>
    <row r="607" spans="1:17" ht="14.4" customHeight="1" x14ac:dyDescent="0.3">
      <c r="A607" s="406" t="s">
        <v>3568</v>
      </c>
      <c r="B607" s="407" t="s">
        <v>3372</v>
      </c>
      <c r="C607" s="407" t="s">
        <v>3373</v>
      </c>
      <c r="D607" s="407" t="s">
        <v>3502</v>
      </c>
      <c r="E607" s="407" t="s">
        <v>3503</v>
      </c>
      <c r="F607" s="410"/>
      <c r="G607" s="410"/>
      <c r="H607" s="410"/>
      <c r="I607" s="410"/>
      <c r="J607" s="410">
        <v>7</v>
      </c>
      <c r="K607" s="410">
        <v>7126</v>
      </c>
      <c r="L607" s="410"/>
      <c r="M607" s="410">
        <v>1018</v>
      </c>
      <c r="N607" s="410">
        <v>3</v>
      </c>
      <c r="O607" s="410">
        <v>3066</v>
      </c>
      <c r="P607" s="493"/>
      <c r="Q607" s="411">
        <v>1022</v>
      </c>
    </row>
    <row r="608" spans="1:17" ht="14.4" customHeight="1" x14ac:dyDescent="0.3">
      <c r="A608" s="406" t="s">
        <v>3568</v>
      </c>
      <c r="B608" s="407" t="s">
        <v>3372</v>
      </c>
      <c r="C608" s="407" t="s">
        <v>3373</v>
      </c>
      <c r="D608" s="407" t="s">
        <v>3506</v>
      </c>
      <c r="E608" s="407" t="s">
        <v>3507</v>
      </c>
      <c r="F608" s="410"/>
      <c r="G608" s="410"/>
      <c r="H608" s="410"/>
      <c r="I608" s="410"/>
      <c r="J608" s="410">
        <v>1</v>
      </c>
      <c r="K608" s="410">
        <v>812</v>
      </c>
      <c r="L608" s="410"/>
      <c r="M608" s="410">
        <v>812</v>
      </c>
      <c r="N608" s="410">
        <v>1</v>
      </c>
      <c r="O608" s="410">
        <v>813</v>
      </c>
      <c r="P608" s="493"/>
      <c r="Q608" s="411">
        <v>813</v>
      </c>
    </row>
    <row r="609" spans="1:17" ht="14.4" customHeight="1" x14ac:dyDescent="0.3">
      <c r="A609" s="406" t="s">
        <v>3568</v>
      </c>
      <c r="B609" s="407" t="s">
        <v>3372</v>
      </c>
      <c r="C609" s="407" t="s">
        <v>3373</v>
      </c>
      <c r="D609" s="407" t="s">
        <v>3510</v>
      </c>
      <c r="E609" s="407" t="s">
        <v>3511</v>
      </c>
      <c r="F609" s="410"/>
      <c r="G609" s="410"/>
      <c r="H609" s="410"/>
      <c r="I609" s="410"/>
      <c r="J609" s="410">
        <v>1</v>
      </c>
      <c r="K609" s="410">
        <v>258</v>
      </c>
      <c r="L609" s="410"/>
      <c r="M609" s="410">
        <v>258</v>
      </c>
      <c r="N609" s="410"/>
      <c r="O609" s="410"/>
      <c r="P609" s="493"/>
      <c r="Q609" s="411"/>
    </row>
    <row r="610" spans="1:17" ht="14.4" customHeight="1" x14ac:dyDescent="0.3">
      <c r="A610" s="406" t="s">
        <v>2079</v>
      </c>
      <c r="B610" s="407" t="s">
        <v>3372</v>
      </c>
      <c r="C610" s="407" t="s">
        <v>3373</v>
      </c>
      <c r="D610" s="407" t="s">
        <v>3374</v>
      </c>
      <c r="E610" s="407" t="s">
        <v>3375</v>
      </c>
      <c r="F610" s="410"/>
      <c r="G610" s="410"/>
      <c r="H610" s="410"/>
      <c r="I610" s="410"/>
      <c r="J610" s="410">
        <v>1</v>
      </c>
      <c r="K610" s="410">
        <v>1184</v>
      </c>
      <c r="L610" s="410"/>
      <c r="M610" s="410">
        <v>1184</v>
      </c>
      <c r="N610" s="410"/>
      <c r="O610" s="410"/>
      <c r="P610" s="493"/>
      <c r="Q610" s="411"/>
    </row>
    <row r="611" spans="1:17" ht="14.4" customHeight="1" x14ac:dyDescent="0.3">
      <c r="A611" s="406" t="s">
        <v>2079</v>
      </c>
      <c r="B611" s="407" t="s">
        <v>3372</v>
      </c>
      <c r="C611" s="407" t="s">
        <v>3373</v>
      </c>
      <c r="D611" s="407" t="s">
        <v>3386</v>
      </c>
      <c r="E611" s="407" t="s">
        <v>3387</v>
      </c>
      <c r="F611" s="410"/>
      <c r="G611" s="410"/>
      <c r="H611" s="410"/>
      <c r="I611" s="410"/>
      <c r="J611" s="410"/>
      <c r="K611" s="410"/>
      <c r="L611" s="410"/>
      <c r="M611" s="410"/>
      <c r="N611" s="410">
        <v>1</v>
      </c>
      <c r="O611" s="410">
        <v>842</v>
      </c>
      <c r="P611" s="493"/>
      <c r="Q611" s="411">
        <v>842</v>
      </c>
    </row>
    <row r="612" spans="1:17" ht="14.4" customHeight="1" x14ac:dyDescent="0.3">
      <c r="A612" s="406" t="s">
        <v>2079</v>
      </c>
      <c r="B612" s="407" t="s">
        <v>3372</v>
      </c>
      <c r="C612" s="407" t="s">
        <v>3373</v>
      </c>
      <c r="D612" s="407" t="s">
        <v>3394</v>
      </c>
      <c r="E612" s="407" t="s">
        <v>3395</v>
      </c>
      <c r="F612" s="410">
        <v>6</v>
      </c>
      <c r="G612" s="410">
        <v>996</v>
      </c>
      <c r="H612" s="410">
        <v>1</v>
      </c>
      <c r="I612" s="410">
        <v>166</v>
      </c>
      <c r="J612" s="410">
        <v>1</v>
      </c>
      <c r="K612" s="410">
        <v>167</v>
      </c>
      <c r="L612" s="410">
        <v>0.1676706827309237</v>
      </c>
      <c r="M612" s="410">
        <v>167</v>
      </c>
      <c r="N612" s="410">
        <v>5</v>
      </c>
      <c r="O612" s="410">
        <v>840</v>
      </c>
      <c r="P612" s="493">
        <v>0.84337349397590367</v>
      </c>
      <c r="Q612" s="411">
        <v>168</v>
      </c>
    </row>
    <row r="613" spans="1:17" ht="14.4" customHeight="1" x14ac:dyDescent="0.3">
      <c r="A613" s="406" t="s">
        <v>2079</v>
      </c>
      <c r="B613" s="407" t="s">
        <v>3372</v>
      </c>
      <c r="C613" s="407" t="s">
        <v>3373</v>
      </c>
      <c r="D613" s="407" t="s">
        <v>3396</v>
      </c>
      <c r="E613" s="407" t="s">
        <v>3397</v>
      </c>
      <c r="F613" s="410">
        <v>6</v>
      </c>
      <c r="G613" s="410">
        <v>1032</v>
      </c>
      <c r="H613" s="410">
        <v>1</v>
      </c>
      <c r="I613" s="410">
        <v>172</v>
      </c>
      <c r="J613" s="410">
        <v>1</v>
      </c>
      <c r="K613" s="410">
        <v>173</v>
      </c>
      <c r="L613" s="410">
        <v>0.16763565891472867</v>
      </c>
      <c r="M613" s="410">
        <v>173</v>
      </c>
      <c r="N613" s="410">
        <v>5</v>
      </c>
      <c r="O613" s="410">
        <v>870</v>
      </c>
      <c r="P613" s="493">
        <v>0.84302325581395354</v>
      </c>
      <c r="Q613" s="411">
        <v>174</v>
      </c>
    </row>
    <row r="614" spans="1:17" ht="14.4" customHeight="1" x14ac:dyDescent="0.3">
      <c r="A614" s="406" t="s">
        <v>2079</v>
      </c>
      <c r="B614" s="407" t="s">
        <v>3372</v>
      </c>
      <c r="C614" s="407" t="s">
        <v>3373</v>
      </c>
      <c r="D614" s="407" t="s">
        <v>3440</v>
      </c>
      <c r="E614" s="407" t="s">
        <v>3441</v>
      </c>
      <c r="F614" s="410">
        <v>18</v>
      </c>
      <c r="G614" s="410">
        <v>6264</v>
      </c>
      <c r="H614" s="410">
        <v>1</v>
      </c>
      <c r="I614" s="410">
        <v>348</v>
      </c>
      <c r="J614" s="410">
        <v>3</v>
      </c>
      <c r="K614" s="410">
        <v>1047</v>
      </c>
      <c r="L614" s="410">
        <v>0.1671455938697318</v>
      </c>
      <c r="M614" s="410">
        <v>349</v>
      </c>
      <c r="N614" s="410">
        <v>15</v>
      </c>
      <c r="O614" s="410">
        <v>5250</v>
      </c>
      <c r="P614" s="493">
        <v>0.83812260536398464</v>
      </c>
      <c r="Q614" s="411">
        <v>350</v>
      </c>
    </row>
    <row r="615" spans="1:17" ht="14.4" customHeight="1" x14ac:dyDescent="0.3">
      <c r="A615" s="406" t="s">
        <v>2079</v>
      </c>
      <c r="B615" s="407" t="s">
        <v>3372</v>
      </c>
      <c r="C615" s="407" t="s">
        <v>3373</v>
      </c>
      <c r="D615" s="407" t="s">
        <v>3444</v>
      </c>
      <c r="E615" s="407" t="s">
        <v>3445</v>
      </c>
      <c r="F615" s="410">
        <v>1</v>
      </c>
      <c r="G615" s="410">
        <v>147</v>
      </c>
      <c r="H615" s="410">
        <v>1</v>
      </c>
      <c r="I615" s="410">
        <v>147</v>
      </c>
      <c r="J615" s="410"/>
      <c r="K615" s="410"/>
      <c r="L615" s="410"/>
      <c r="M615" s="410"/>
      <c r="N615" s="410"/>
      <c r="O615" s="410"/>
      <c r="P615" s="493"/>
      <c r="Q615" s="411"/>
    </row>
    <row r="616" spans="1:17" ht="14.4" customHeight="1" x14ac:dyDescent="0.3">
      <c r="A616" s="406" t="s">
        <v>2079</v>
      </c>
      <c r="B616" s="407" t="s">
        <v>3372</v>
      </c>
      <c r="C616" s="407" t="s">
        <v>3373</v>
      </c>
      <c r="D616" s="407" t="s">
        <v>3452</v>
      </c>
      <c r="E616" s="407" t="s">
        <v>3453</v>
      </c>
      <c r="F616" s="410">
        <v>5</v>
      </c>
      <c r="G616" s="410">
        <v>190</v>
      </c>
      <c r="H616" s="410">
        <v>1</v>
      </c>
      <c r="I616" s="410">
        <v>38</v>
      </c>
      <c r="J616" s="410">
        <v>1</v>
      </c>
      <c r="K616" s="410">
        <v>39</v>
      </c>
      <c r="L616" s="410">
        <v>0.20526315789473684</v>
      </c>
      <c r="M616" s="410">
        <v>39</v>
      </c>
      <c r="N616" s="410">
        <v>5</v>
      </c>
      <c r="O616" s="410">
        <v>200</v>
      </c>
      <c r="P616" s="493">
        <v>1.0526315789473684</v>
      </c>
      <c r="Q616" s="411">
        <v>40</v>
      </c>
    </row>
    <row r="617" spans="1:17" ht="14.4" customHeight="1" x14ac:dyDescent="0.3">
      <c r="A617" s="406" t="s">
        <v>2079</v>
      </c>
      <c r="B617" s="407" t="s">
        <v>3372</v>
      </c>
      <c r="C617" s="407" t="s">
        <v>3373</v>
      </c>
      <c r="D617" s="407" t="s">
        <v>3456</v>
      </c>
      <c r="E617" s="407" t="s">
        <v>3457</v>
      </c>
      <c r="F617" s="410">
        <v>6</v>
      </c>
      <c r="G617" s="410">
        <v>1014</v>
      </c>
      <c r="H617" s="410">
        <v>1</v>
      </c>
      <c r="I617" s="410">
        <v>169</v>
      </c>
      <c r="J617" s="410">
        <v>1</v>
      </c>
      <c r="K617" s="410">
        <v>170</v>
      </c>
      <c r="L617" s="410">
        <v>0.16765285996055226</v>
      </c>
      <c r="M617" s="410">
        <v>170</v>
      </c>
      <c r="N617" s="410">
        <v>5</v>
      </c>
      <c r="O617" s="410">
        <v>855</v>
      </c>
      <c r="P617" s="493">
        <v>0.84319526627218933</v>
      </c>
      <c r="Q617" s="411">
        <v>171</v>
      </c>
    </row>
    <row r="618" spans="1:17" ht="14.4" customHeight="1" x14ac:dyDescent="0.3">
      <c r="A618" s="406" t="s">
        <v>2079</v>
      </c>
      <c r="B618" s="407" t="s">
        <v>3372</v>
      </c>
      <c r="C618" s="407" t="s">
        <v>3373</v>
      </c>
      <c r="D618" s="407" t="s">
        <v>3464</v>
      </c>
      <c r="E618" s="407" t="s">
        <v>3465</v>
      </c>
      <c r="F618" s="410">
        <v>6</v>
      </c>
      <c r="G618" s="410">
        <v>1032</v>
      </c>
      <c r="H618" s="410">
        <v>1</v>
      </c>
      <c r="I618" s="410">
        <v>172</v>
      </c>
      <c r="J618" s="410">
        <v>1</v>
      </c>
      <c r="K618" s="410">
        <v>173</v>
      </c>
      <c r="L618" s="410">
        <v>0.16763565891472867</v>
      </c>
      <c r="M618" s="410">
        <v>173</v>
      </c>
      <c r="N618" s="410">
        <v>5</v>
      </c>
      <c r="O618" s="410">
        <v>870</v>
      </c>
      <c r="P618" s="493">
        <v>0.84302325581395354</v>
      </c>
      <c r="Q618" s="411">
        <v>174</v>
      </c>
    </row>
    <row r="619" spans="1:17" ht="14.4" customHeight="1" x14ac:dyDescent="0.3">
      <c r="A619" s="406" t="s">
        <v>2079</v>
      </c>
      <c r="B619" s="407" t="s">
        <v>3372</v>
      </c>
      <c r="C619" s="407" t="s">
        <v>3373</v>
      </c>
      <c r="D619" s="407" t="s">
        <v>3486</v>
      </c>
      <c r="E619" s="407" t="s">
        <v>3487</v>
      </c>
      <c r="F619" s="410">
        <v>6</v>
      </c>
      <c r="G619" s="410">
        <v>996</v>
      </c>
      <c r="H619" s="410">
        <v>1</v>
      </c>
      <c r="I619" s="410">
        <v>166</v>
      </c>
      <c r="J619" s="410">
        <v>1</v>
      </c>
      <c r="K619" s="410">
        <v>167</v>
      </c>
      <c r="L619" s="410">
        <v>0.1676706827309237</v>
      </c>
      <c r="M619" s="410">
        <v>167</v>
      </c>
      <c r="N619" s="410">
        <v>5</v>
      </c>
      <c r="O619" s="410">
        <v>840</v>
      </c>
      <c r="P619" s="493">
        <v>0.84337349397590367</v>
      </c>
      <c r="Q619" s="411">
        <v>168</v>
      </c>
    </row>
    <row r="620" spans="1:17" ht="14.4" customHeight="1" thickBot="1" x14ac:dyDescent="0.35">
      <c r="A620" s="412" t="s">
        <v>2079</v>
      </c>
      <c r="B620" s="413" t="s">
        <v>3372</v>
      </c>
      <c r="C620" s="413" t="s">
        <v>3373</v>
      </c>
      <c r="D620" s="413" t="s">
        <v>3502</v>
      </c>
      <c r="E620" s="413" t="s">
        <v>3503</v>
      </c>
      <c r="F620" s="416"/>
      <c r="G620" s="416"/>
      <c r="H620" s="416"/>
      <c r="I620" s="416"/>
      <c r="J620" s="416"/>
      <c r="K620" s="416"/>
      <c r="L620" s="416"/>
      <c r="M620" s="416"/>
      <c r="N620" s="416">
        <v>1</v>
      </c>
      <c r="O620" s="416">
        <v>1022</v>
      </c>
      <c r="P620" s="427"/>
      <c r="Q620" s="417">
        <v>1022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221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10741.842434251375</v>
      </c>
      <c r="D4" s="134">
        <f ca="1">IF(ISERROR(VLOOKUP("Náklady celkem",INDIRECT("HI!$A:$G"),5,0)),0,VLOOKUP("Náklady celkem",INDIRECT("HI!$A:$G"),5,0))</f>
        <v>10270.376690000001</v>
      </c>
      <c r="E4" s="135">
        <f ca="1">IF(C4=0,0,D4/C4)</f>
        <v>0.95610941538780525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6.2500017228477507</v>
      </c>
      <c r="D7" s="142">
        <f>IF(ISERROR(HI!E5),"",HI!E5)</f>
        <v>2.7876500000000002</v>
      </c>
      <c r="E7" s="139">
        <f t="shared" ref="E7:E12" si="0">IF(C7=0,0,D7/C7)</f>
        <v>0.44602387705100272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188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6159.2236559903504</v>
      </c>
      <c r="D12" s="142">
        <f>IF(ISERROR(HI!E6),"",HI!E6)</f>
        <v>5403.3492299999998</v>
      </c>
      <c r="E12" s="139">
        <f t="shared" si="0"/>
        <v>0.87727764598137292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3802.0010480429</v>
      </c>
      <c r="D13" s="138">
        <f ca="1">IF(ISERROR(VLOOKUP("Osobní náklady (Kč) *",INDIRECT("HI!$A:$G"),5,0)),0,VLOOKUP("Osobní náklady (Kč) *",INDIRECT("HI!$A:$G"),5,0))</f>
        <v>3801.2609299999999</v>
      </c>
      <c r="E13" s="139">
        <f ca="1">IF(C13=0,0,D13/C13)</f>
        <v>0.99980533460313459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13561.501</v>
      </c>
      <c r="D15" s="157">
        <f ca="1">IF(ISERROR(VLOOKUP("Výnosy celkem",INDIRECT("HI!$A:$G"),5,0)),0,VLOOKUP("Výnosy celkem",INDIRECT("HI!$A:$G"),5,0))</f>
        <v>15772.075999999999</v>
      </c>
      <c r="E15" s="158">
        <f t="shared" ref="E15:E18" ca="1" si="1">IF(C15=0,0,D15/C15)</f>
        <v>1.1630037117572751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13561.501</v>
      </c>
      <c r="D16" s="138">
        <f ca="1">IF(ISERROR(VLOOKUP("Ambulance *",INDIRECT("HI!$A:$G"),5,0)),0,VLOOKUP("Ambulance *",INDIRECT("HI!$A:$G"),5,0))</f>
        <v>15772.075999999999</v>
      </c>
      <c r="E16" s="139">
        <f t="shared" ca="1" si="1"/>
        <v>1.1630037117572751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1.1630037117572753</v>
      </c>
      <c r="E17" s="139">
        <f t="shared" si="1"/>
        <v>1.1630037117572753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0.77851536562804369</v>
      </c>
      <c r="E18" s="139">
        <f t="shared" si="1"/>
        <v>0.91590043015063971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221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5.6786500000000002</v>
      </c>
      <c r="C5" s="29">
        <v>3.5510199999999998</v>
      </c>
      <c r="D5" s="8"/>
      <c r="E5" s="92">
        <v>2.7876500000000002</v>
      </c>
      <c r="F5" s="28">
        <v>6.2500017228477507</v>
      </c>
      <c r="G5" s="91">
        <f>E5-F5</f>
        <v>-3.4623517228477505</v>
      </c>
      <c r="H5" s="97">
        <f>IF(F5&lt;0.00000001,"",E5/F5)</f>
        <v>0.44602387705100272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5554.3417100000097</v>
      </c>
      <c r="C6" s="31">
        <v>5719.1288700000096</v>
      </c>
      <c r="D6" s="8"/>
      <c r="E6" s="93">
        <v>5403.3492299999998</v>
      </c>
      <c r="F6" s="30">
        <v>6159.2236559903504</v>
      </c>
      <c r="G6" s="94">
        <f>E6-F6</f>
        <v>-755.87442599035057</v>
      </c>
      <c r="H6" s="98">
        <f>IF(F6&lt;0.00000001,"",E6/F6)</f>
        <v>0.87727764598137292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3293.14066000001</v>
      </c>
      <c r="C7" s="31">
        <v>3568.5167700000002</v>
      </c>
      <c r="D7" s="8"/>
      <c r="E7" s="93">
        <v>3801.2609299999999</v>
      </c>
      <c r="F7" s="30">
        <v>3802.0010480429</v>
      </c>
      <c r="G7" s="94">
        <f>E7-F7</f>
        <v>-0.74011804290012151</v>
      </c>
      <c r="H7" s="98">
        <f>IF(F7&lt;0.00000001,"",E7/F7)</f>
        <v>0.99980533460313459</v>
      </c>
    </row>
    <row r="8" spans="1:8" ht="14.4" customHeight="1" thickBot="1" x14ac:dyDescent="0.35">
      <c r="A8" s="1" t="s">
        <v>62</v>
      </c>
      <c r="B8" s="11">
        <v>573.63087999999152</v>
      </c>
      <c r="C8" s="33">
        <v>529.82700999999997</v>
      </c>
      <c r="D8" s="8"/>
      <c r="E8" s="95">
        <v>1062.9788800000006</v>
      </c>
      <c r="F8" s="32">
        <v>774.36772849527733</v>
      </c>
      <c r="G8" s="96">
        <f>E8-F8</f>
        <v>288.61115150472324</v>
      </c>
      <c r="H8" s="99">
        <f>IF(F8&lt;0.00000001,"",E8/F8)</f>
        <v>1.3727055517480586</v>
      </c>
    </row>
    <row r="9" spans="1:8" ht="14.4" customHeight="1" thickBot="1" x14ac:dyDescent="0.35">
      <c r="A9" s="2" t="s">
        <v>63</v>
      </c>
      <c r="B9" s="3">
        <v>9426.7919000000111</v>
      </c>
      <c r="C9" s="35">
        <v>9821.0236700000096</v>
      </c>
      <c r="D9" s="8"/>
      <c r="E9" s="3">
        <v>10270.376690000001</v>
      </c>
      <c r="F9" s="34">
        <v>10741.842434251375</v>
      </c>
      <c r="G9" s="34">
        <f>E9-F9</f>
        <v>-471.46574425137442</v>
      </c>
      <c r="H9" s="100">
        <f>IF(F9&lt;0.00000001,"",E9/F9)</f>
        <v>0.95610941538780525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13561.501</v>
      </c>
      <c r="C11" s="29">
        <f>IF(ISERROR(VLOOKUP("Celkem:",'ZV Vykáz.-A'!A:F,4,0)),0,VLOOKUP("Celkem:",'ZV Vykáz.-A'!A:F,4,0)/1000)</f>
        <v>15124.42</v>
      </c>
      <c r="D11" s="8"/>
      <c r="E11" s="92">
        <f>IF(ISERROR(VLOOKUP("Celkem:",'ZV Vykáz.-A'!A:F,6,0)),0,VLOOKUP("Celkem:",'ZV Vykáz.-A'!A:F,6,0)/1000)</f>
        <v>15772.075999999999</v>
      </c>
      <c r="F11" s="28">
        <f>B11</f>
        <v>13561.501</v>
      </c>
      <c r="G11" s="91">
        <f>E11-F11</f>
        <v>2210.5749999999989</v>
      </c>
      <c r="H11" s="97">
        <f>IF(F11&lt;0.00000001,"",E11/F11)</f>
        <v>1.1630037117572751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13561.501</v>
      </c>
      <c r="C13" s="37">
        <f>SUM(C11:C12)</f>
        <v>15124.42</v>
      </c>
      <c r="D13" s="8"/>
      <c r="E13" s="5">
        <f>SUM(E11:E12)</f>
        <v>15772.075999999999</v>
      </c>
      <c r="F13" s="36">
        <f>SUM(F11:F12)</f>
        <v>13561.501</v>
      </c>
      <c r="G13" s="36">
        <f>E13-F13</f>
        <v>2210.5749999999989</v>
      </c>
      <c r="H13" s="101">
        <f>IF(F13&lt;0.00000001,"",E13/F13)</f>
        <v>1.1630037117572751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1.4386125358299238</v>
      </c>
      <c r="C15" s="39">
        <f>IF(C9=0,"",C13/C9)</f>
        <v>1.540004434181349</v>
      </c>
      <c r="D15" s="8"/>
      <c r="E15" s="6">
        <f>IF(E9=0,"",E13/E9)</f>
        <v>1.5356862241826885</v>
      </c>
      <c r="F15" s="38">
        <f>IF(F9=0,"",F13/F9)</f>
        <v>1.2624930111391206</v>
      </c>
      <c r="G15" s="38">
        <f>IF(ISERROR(F15-E15),"",E15-F15)</f>
        <v>0.27319321304356792</v>
      </c>
      <c r="H15" s="102">
        <f>IF(ISERROR(F15-E15),"",IF(F15&lt;0.00000001,"",E15/F15))</f>
        <v>1.2163918616841067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160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159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189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220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1.768997822371563</v>
      </c>
      <c r="C4" s="174">
        <f t="shared" ref="C4:M4" si="0">(C10+C8)/C6</f>
        <v>1.7327600312450491</v>
      </c>
      <c r="D4" s="174">
        <f t="shared" si="0"/>
        <v>1.5356862241826885</v>
      </c>
      <c r="E4" s="174">
        <f t="shared" si="0"/>
        <v>1.5356862241826885</v>
      </c>
      <c r="F4" s="174">
        <f t="shared" si="0"/>
        <v>1.5356862241826885</v>
      </c>
      <c r="G4" s="174">
        <f t="shared" si="0"/>
        <v>1.5356862241826885</v>
      </c>
      <c r="H4" s="174">
        <f t="shared" si="0"/>
        <v>1.5356862241826885</v>
      </c>
      <c r="I4" s="174">
        <f t="shared" si="0"/>
        <v>1.5356862241826885</v>
      </c>
      <c r="J4" s="174">
        <f t="shared" si="0"/>
        <v>1.5356862241826885</v>
      </c>
      <c r="K4" s="174">
        <f t="shared" si="0"/>
        <v>1.5356862241826885</v>
      </c>
      <c r="L4" s="174">
        <f t="shared" si="0"/>
        <v>1.5356862241826885</v>
      </c>
      <c r="M4" s="174">
        <f t="shared" si="0"/>
        <v>1.5356862241826885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3701.0124700000001</v>
      </c>
      <c r="C5" s="174">
        <f>IF(ISERROR(VLOOKUP($A5,'Man Tab'!$A:$Q,COLUMN()+2,0)),0,VLOOKUP($A5,'Man Tab'!$A:$Q,COLUMN()+2,0))</f>
        <v>3124.0687800000001</v>
      </c>
      <c r="D5" s="174">
        <f>IF(ISERROR(VLOOKUP($A5,'Man Tab'!$A:$Q,COLUMN()+2,0)),0,VLOOKUP($A5,'Man Tab'!$A:$Q,COLUMN()+2,0))</f>
        <v>3445.2954399999999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3701.0124700000001</v>
      </c>
      <c r="C6" s="176">
        <f t="shared" ref="C6:M6" si="1">C5+B6</f>
        <v>6825.0812500000002</v>
      </c>
      <c r="D6" s="176">
        <f t="shared" si="1"/>
        <v>10270.376690000001</v>
      </c>
      <c r="E6" s="176">
        <f t="shared" si="1"/>
        <v>10270.376690000001</v>
      </c>
      <c r="F6" s="176">
        <f t="shared" si="1"/>
        <v>10270.376690000001</v>
      </c>
      <c r="G6" s="176">
        <f t="shared" si="1"/>
        <v>10270.376690000001</v>
      </c>
      <c r="H6" s="176">
        <f t="shared" si="1"/>
        <v>10270.376690000001</v>
      </c>
      <c r="I6" s="176">
        <f t="shared" si="1"/>
        <v>10270.376690000001</v>
      </c>
      <c r="J6" s="176">
        <f t="shared" si="1"/>
        <v>10270.376690000001</v>
      </c>
      <c r="K6" s="176">
        <f t="shared" si="1"/>
        <v>10270.376690000001</v>
      </c>
      <c r="L6" s="176">
        <f t="shared" si="1"/>
        <v>10270.376690000001</v>
      </c>
      <c r="M6" s="176">
        <f t="shared" si="1"/>
        <v>10270.376690000001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6547083</v>
      </c>
      <c r="C9" s="175">
        <v>5279145</v>
      </c>
      <c r="D9" s="175">
        <v>3945848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6547.0829999999996</v>
      </c>
      <c r="C10" s="176">
        <f t="shared" ref="C10:M10" si="3">C9/1000+B10</f>
        <v>11826.227999999999</v>
      </c>
      <c r="D10" s="176">
        <f t="shared" si="3"/>
        <v>15772.075999999999</v>
      </c>
      <c r="E10" s="176">
        <f t="shared" si="3"/>
        <v>15772.075999999999</v>
      </c>
      <c r="F10" s="176">
        <f t="shared" si="3"/>
        <v>15772.075999999999</v>
      </c>
      <c r="G10" s="176">
        <f t="shared" si="3"/>
        <v>15772.075999999999</v>
      </c>
      <c r="H10" s="176">
        <f t="shared" si="3"/>
        <v>15772.075999999999</v>
      </c>
      <c r="I10" s="176">
        <f t="shared" si="3"/>
        <v>15772.075999999999</v>
      </c>
      <c r="J10" s="176">
        <f t="shared" si="3"/>
        <v>15772.075999999999</v>
      </c>
      <c r="K10" s="176">
        <f t="shared" si="3"/>
        <v>15772.075999999999</v>
      </c>
      <c r="L10" s="176">
        <f t="shared" si="3"/>
        <v>15772.075999999999</v>
      </c>
      <c r="M10" s="176">
        <f t="shared" si="3"/>
        <v>15772.075999999999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1.2624930111391206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1.2624930111391206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223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200</v>
      </c>
      <c r="E4" s="104" t="s">
        <v>201</v>
      </c>
      <c r="F4" s="104" t="s">
        <v>202</v>
      </c>
      <c r="G4" s="104" t="s">
        <v>203</v>
      </c>
      <c r="H4" s="104" t="s">
        <v>204</v>
      </c>
      <c r="I4" s="104" t="s">
        <v>205</v>
      </c>
      <c r="J4" s="104" t="s">
        <v>206</v>
      </c>
      <c r="K4" s="104" t="s">
        <v>207</v>
      </c>
      <c r="L4" s="104" t="s">
        <v>208</v>
      </c>
      <c r="M4" s="104" t="s">
        <v>209</v>
      </c>
      <c r="N4" s="104" t="s">
        <v>210</v>
      </c>
      <c r="O4" s="104" t="s">
        <v>211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222</v>
      </c>
    </row>
    <row r="7" spans="1:17" ht="14.4" customHeight="1" x14ac:dyDescent="0.3">
      <c r="A7" s="15" t="s">
        <v>21</v>
      </c>
      <c r="B7" s="46">
        <v>25.000006891390999</v>
      </c>
      <c r="C7" s="47">
        <v>2.0833339076150001</v>
      </c>
      <c r="D7" s="47">
        <v>2.6380000000000001E-2</v>
      </c>
      <c r="E7" s="47">
        <v>0.11491</v>
      </c>
      <c r="F7" s="47">
        <v>2.64636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2.7876500000000002</v>
      </c>
      <c r="Q7" s="71">
        <v>0.44602387705000002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222</v>
      </c>
    </row>
    <row r="9" spans="1:17" ht="14.4" customHeight="1" x14ac:dyDescent="0.3">
      <c r="A9" s="15" t="s">
        <v>23</v>
      </c>
      <c r="B9" s="46">
        <v>24636.8946239615</v>
      </c>
      <c r="C9" s="47">
        <v>2053.07455199679</v>
      </c>
      <c r="D9" s="47">
        <v>2100.69848</v>
      </c>
      <c r="E9" s="47">
        <v>1579.5354600000001</v>
      </c>
      <c r="F9" s="47">
        <v>1723.11529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5403.3492299999998</v>
      </c>
      <c r="Q9" s="71">
        <v>0.877277645981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222</v>
      </c>
    </row>
    <row r="11" spans="1:17" ht="14.4" customHeight="1" x14ac:dyDescent="0.3">
      <c r="A11" s="15" t="s">
        <v>25</v>
      </c>
      <c r="B11" s="46">
        <v>214.439880265749</v>
      </c>
      <c r="C11" s="47">
        <v>17.869990022145</v>
      </c>
      <c r="D11" s="47">
        <v>19.765830000000001</v>
      </c>
      <c r="E11" s="47">
        <v>16.495570000000001</v>
      </c>
      <c r="F11" s="47">
        <v>8.9323899999999998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45.19379</v>
      </c>
      <c r="Q11" s="71">
        <v>0.84301091651399995</v>
      </c>
    </row>
    <row r="12" spans="1:17" ht="14.4" customHeight="1" x14ac:dyDescent="0.3">
      <c r="A12" s="15" t="s">
        <v>26</v>
      </c>
      <c r="B12" s="46">
        <v>13.952181289691</v>
      </c>
      <c r="C12" s="47">
        <v>1.16268177414</v>
      </c>
      <c r="D12" s="47">
        <v>0</v>
      </c>
      <c r="E12" s="47">
        <v>0.78849999999999998</v>
      </c>
      <c r="F12" s="47">
        <v>5.9499999999999997E-2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0.84799999999999998</v>
      </c>
      <c r="Q12" s="71">
        <v>0.243116107049</v>
      </c>
    </row>
    <row r="13" spans="1:17" ht="14.4" customHeight="1" x14ac:dyDescent="0.3">
      <c r="A13" s="15" t="s">
        <v>27</v>
      </c>
      <c r="B13" s="46">
        <v>0</v>
      </c>
      <c r="C13" s="47">
        <v>0</v>
      </c>
      <c r="D13" s="47">
        <v>2.5454500000000002</v>
      </c>
      <c r="E13" s="47">
        <v>0.31218000000000001</v>
      </c>
      <c r="F13" s="47">
        <v>1.1858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4.0434299999999999</v>
      </c>
      <c r="Q13" s="71" t="s">
        <v>222</v>
      </c>
    </row>
    <row r="14" spans="1:17" ht="14.4" customHeight="1" x14ac:dyDescent="0.3">
      <c r="A14" s="15" t="s">
        <v>28</v>
      </c>
      <c r="B14" s="46">
        <v>566.52561634401002</v>
      </c>
      <c r="C14" s="47">
        <v>47.210468028667002</v>
      </c>
      <c r="D14" s="47">
        <v>71.921999999999997</v>
      </c>
      <c r="E14" s="47">
        <v>55.555999999999997</v>
      </c>
      <c r="F14" s="47">
        <v>59.088000000000001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186.566</v>
      </c>
      <c r="Q14" s="71">
        <v>1.317264353933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222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222</v>
      </c>
    </row>
    <row r="17" spans="1:17" ht="14.4" customHeight="1" x14ac:dyDescent="0.3">
      <c r="A17" s="15" t="s">
        <v>31</v>
      </c>
      <c r="B17" s="46">
        <v>102.98296003201899</v>
      </c>
      <c r="C17" s="47">
        <v>8.5819133360009996</v>
      </c>
      <c r="D17" s="47">
        <v>10.24573</v>
      </c>
      <c r="E17" s="47">
        <v>18.311869999999999</v>
      </c>
      <c r="F17" s="47">
        <v>15.95185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44.509450000000001</v>
      </c>
      <c r="Q17" s="71">
        <v>1.7288083382399999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5.4249999999999998</v>
      </c>
      <c r="E18" s="47">
        <v>4.798</v>
      </c>
      <c r="F18" s="47">
        <v>9.2690000000000001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19.492000000000001</v>
      </c>
      <c r="Q18" s="71" t="s">
        <v>222</v>
      </c>
    </row>
    <row r="19" spans="1:17" ht="14.4" customHeight="1" x14ac:dyDescent="0.3">
      <c r="A19" s="15" t="s">
        <v>33</v>
      </c>
      <c r="B19" s="46">
        <v>992.51776982025604</v>
      </c>
      <c r="C19" s="47">
        <v>82.709814151687993</v>
      </c>
      <c r="D19" s="47">
        <v>104.51336000000001</v>
      </c>
      <c r="E19" s="47">
        <v>136.75040999999999</v>
      </c>
      <c r="F19" s="47">
        <v>195.57975999999999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436.84352999999999</v>
      </c>
      <c r="Q19" s="71">
        <v>1.7605469374280001</v>
      </c>
    </row>
    <row r="20" spans="1:17" ht="14.4" customHeight="1" x14ac:dyDescent="0.3">
      <c r="A20" s="15" t="s">
        <v>34</v>
      </c>
      <c r="B20" s="46">
        <v>15208.0041921716</v>
      </c>
      <c r="C20" s="47">
        <v>1267.33368268097</v>
      </c>
      <c r="D20" s="47">
        <v>1277.0370800000001</v>
      </c>
      <c r="E20" s="47">
        <v>1197.1948500000001</v>
      </c>
      <c r="F20" s="47">
        <v>1327.029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3801.2609299999999</v>
      </c>
      <c r="Q20" s="71">
        <v>0.99980533460300003</v>
      </c>
    </row>
    <row r="21" spans="1:17" ht="14.4" customHeight="1" x14ac:dyDescent="0.3">
      <c r="A21" s="16" t="s">
        <v>35</v>
      </c>
      <c r="B21" s="46">
        <v>1145.0028563585099</v>
      </c>
      <c r="C21" s="47">
        <v>95.416904696542005</v>
      </c>
      <c r="D21" s="47">
        <v>99.415999999999997</v>
      </c>
      <c r="E21" s="47">
        <v>99.415999999999997</v>
      </c>
      <c r="F21" s="47">
        <v>94.593000000000004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293.42500000000001</v>
      </c>
      <c r="Q21" s="71">
        <v>1.0250629450240001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222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222</v>
      </c>
    </row>
    <row r="24" spans="1:17" ht="14.4" customHeight="1" x14ac:dyDescent="0.3">
      <c r="A24" s="16" t="s">
        <v>38</v>
      </c>
      <c r="B24" s="46">
        <v>62.049649870852001</v>
      </c>
      <c r="C24" s="47">
        <v>5.1708041559040003</v>
      </c>
      <c r="D24" s="47">
        <v>9.4171599999990008</v>
      </c>
      <c r="E24" s="47">
        <v>14.795029999999</v>
      </c>
      <c r="F24" s="47">
        <v>7.8454900000009999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32.057679999999998</v>
      </c>
      <c r="Q24" s="71">
        <v>2.0665824910669999</v>
      </c>
    </row>
    <row r="25" spans="1:17" ht="14.4" customHeight="1" x14ac:dyDescent="0.3">
      <c r="A25" s="17" t="s">
        <v>39</v>
      </c>
      <c r="B25" s="49">
        <v>42967.369737005502</v>
      </c>
      <c r="C25" s="50">
        <v>3580.6141447504601</v>
      </c>
      <c r="D25" s="50">
        <v>3701.0124700000001</v>
      </c>
      <c r="E25" s="50">
        <v>3124.0687800000001</v>
      </c>
      <c r="F25" s="50">
        <v>3445.2954399999999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10270.376689999999</v>
      </c>
      <c r="Q25" s="72">
        <v>0.95610941538700001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189.98090999999999</v>
      </c>
      <c r="E26" s="47">
        <v>166.65210999999999</v>
      </c>
      <c r="F26" s="47">
        <v>191.55284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548.18586000000005</v>
      </c>
      <c r="Q26" s="71" t="s">
        <v>222</v>
      </c>
    </row>
    <row r="27" spans="1:17" ht="14.4" customHeight="1" x14ac:dyDescent="0.3">
      <c r="A27" s="18" t="s">
        <v>41</v>
      </c>
      <c r="B27" s="49">
        <v>42967.369737005502</v>
      </c>
      <c r="C27" s="50">
        <v>3580.6141447504601</v>
      </c>
      <c r="D27" s="50">
        <v>3890.9933799999999</v>
      </c>
      <c r="E27" s="50">
        <v>3290.7208900000001</v>
      </c>
      <c r="F27" s="50">
        <v>3636.8482800000002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10818.562550000001</v>
      </c>
      <c r="Q27" s="72">
        <v>1.0071421747439999</v>
      </c>
    </row>
    <row r="28" spans="1:17" ht="14.4" customHeight="1" x14ac:dyDescent="0.3">
      <c r="A28" s="16" t="s">
        <v>42</v>
      </c>
      <c r="B28" s="46">
        <v>2205.43066891846</v>
      </c>
      <c r="C28" s="47">
        <v>183.78588907653901</v>
      </c>
      <c r="D28" s="47">
        <v>149.4</v>
      </c>
      <c r="E28" s="47">
        <v>151.81616</v>
      </c>
      <c r="F28" s="47">
        <v>204.44422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505.66037999999998</v>
      </c>
      <c r="Q28" s="71">
        <v>0.91711861474699996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222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222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217</v>
      </c>
      <c r="G4" s="314" t="s">
        <v>50</v>
      </c>
      <c r="H4" s="116" t="s">
        <v>118</v>
      </c>
      <c r="I4" s="312" t="s">
        <v>51</v>
      </c>
      <c r="J4" s="314" t="s">
        <v>192</v>
      </c>
      <c r="K4" s="315" t="s">
        <v>219</v>
      </c>
    </row>
    <row r="5" spans="1:11" ht="42" thickBot="1" x14ac:dyDescent="0.35">
      <c r="A5" s="62"/>
      <c r="B5" s="24" t="s">
        <v>213</v>
      </c>
      <c r="C5" s="25" t="s">
        <v>214</v>
      </c>
      <c r="D5" s="26" t="s">
        <v>215</v>
      </c>
      <c r="E5" s="26" t="s">
        <v>216</v>
      </c>
      <c r="F5" s="313"/>
      <c r="G5" s="313"/>
      <c r="H5" s="25" t="s">
        <v>218</v>
      </c>
      <c r="I5" s="313"/>
      <c r="J5" s="313"/>
      <c r="K5" s="316"/>
    </row>
    <row r="6" spans="1:11" ht="14.4" customHeight="1" thickBot="1" x14ac:dyDescent="0.35">
      <c r="A6" s="379" t="s">
        <v>224</v>
      </c>
      <c r="B6" s="361">
        <v>41343.720984412503</v>
      </c>
      <c r="C6" s="361">
        <v>43507.632850000002</v>
      </c>
      <c r="D6" s="362">
        <v>2163.91186558749</v>
      </c>
      <c r="E6" s="363">
        <v>1.0523395527549999</v>
      </c>
      <c r="F6" s="361">
        <v>42967.369737005502</v>
      </c>
      <c r="G6" s="362">
        <v>10741.842434251401</v>
      </c>
      <c r="H6" s="364">
        <v>3445.2954399999999</v>
      </c>
      <c r="I6" s="361">
        <v>10270.376689999999</v>
      </c>
      <c r="J6" s="362">
        <v>-471.465744251378</v>
      </c>
      <c r="K6" s="365">
        <v>0.23902735384599999</v>
      </c>
    </row>
    <row r="7" spans="1:11" ht="14.4" customHeight="1" thickBot="1" x14ac:dyDescent="0.35">
      <c r="A7" s="380" t="s">
        <v>225</v>
      </c>
      <c r="B7" s="361">
        <v>25687.007541133298</v>
      </c>
      <c r="C7" s="361">
        <v>25536.165799999999</v>
      </c>
      <c r="D7" s="362">
        <v>-150.841741133234</v>
      </c>
      <c r="E7" s="363">
        <v>0.99412770285100005</v>
      </c>
      <c r="F7" s="361">
        <v>25456.812308752302</v>
      </c>
      <c r="G7" s="362">
        <v>6364.20307718807</v>
      </c>
      <c r="H7" s="364">
        <v>1795.02838</v>
      </c>
      <c r="I7" s="361">
        <v>5642.7891300000001</v>
      </c>
      <c r="J7" s="362">
        <v>-721.41394718807305</v>
      </c>
      <c r="K7" s="365">
        <v>0.22166126149500001</v>
      </c>
    </row>
    <row r="8" spans="1:11" ht="14.4" customHeight="1" thickBot="1" x14ac:dyDescent="0.35">
      <c r="A8" s="381" t="s">
        <v>226</v>
      </c>
      <c r="B8" s="361">
        <v>25121.6734714255</v>
      </c>
      <c r="C8" s="361">
        <v>24961.841799999998</v>
      </c>
      <c r="D8" s="362">
        <v>-159.83167142546199</v>
      </c>
      <c r="E8" s="363">
        <v>0.99363769807699998</v>
      </c>
      <c r="F8" s="361">
        <v>24890.286692408299</v>
      </c>
      <c r="G8" s="362">
        <v>6222.5716731020702</v>
      </c>
      <c r="H8" s="364">
        <v>1735.94038</v>
      </c>
      <c r="I8" s="361">
        <v>5456.2231300000003</v>
      </c>
      <c r="J8" s="362">
        <v>-766.34854310207004</v>
      </c>
      <c r="K8" s="365">
        <v>0.219210939489</v>
      </c>
    </row>
    <row r="9" spans="1:11" ht="14.4" customHeight="1" thickBot="1" x14ac:dyDescent="0.35">
      <c r="A9" s="382" t="s">
        <v>227</v>
      </c>
      <c r="B9" s="366">
        <v>0</v>
      </c>
      <c r="C9" s="366">
        <v>2.5600000000000002E-3</v>
      </c>
      <c r="D9" s="367">
        <v>2.5600000000000002E-3</v>
      </c>
      <c r="E9" s="368" t="s">
        <v>222</v>
      </c>
      <c r="F9" s="366">
        <v>0</v>
      </c>
      <c r="G9" s="367">
        <v>0</v>
      </c>
      <c r="H9" s="369">
        <v>1.0399999999999999E-3</v>
      </c>
      <c r="I9" s="366">
        <v>1.0300000000000001E-3</v>
      </c>
      <c r="J9" s="367">
        <v>1.0300000000000001E-3</v>
      </c>
      <c r="K9" s="370" t="s">
        <v>222</v>
      </c>
    </row>
    <row r="10" spans="1:11" ht="14.4" customHeight="1" thickBot="1" x14ac:dyDescent="0.35">
      <c r="A10" s="383" t="s">
        <v>228</v>
      </c>
      <c r="B10" s="361">
        <v>0</v>
      </c>
      <c r="C10" s="361">
        <v>2.5600000000000002E-3</v>
      </c>
      <c r="D10" s="362">
        <v>2.5600000000000002E-3</v>
      </c>
      <c r="E10" s="371" t="s">
        <v>222</v>
      </c>
      <c r="F10" s="361">
        <v>0</v>
      </c>
      <c r="G10" s="362">
        <v>0</v>
      </c>
      <c r="H10" s="364">
        <v>1.0399999999999999E-3</v>
      </c>
      <c r="I10" s="361">
        <v>1.0300000000000001E-3</v>
      </c>
      <c r="J10" s="362">
        <v>1.0300000000000001E-3</v>
      </c>
      <c r="K10" s="372" t="s">
        <v>222</v>
      </c>
    </row>
    <row r="11" spans="1:11" ht="14.4" customHeight="1" thickBot="1" x14ac:dyDescent="0.35">
      <c r="A11" s="382" t="s">
        <v>229</v>
      </c>
      <c r="B11" s="366">
        <v>24.869670559808998</v>
      </c>
      <c r="C11" s="366">
        <v>13.65019</v>
      </c>
      <c r="D11" s="367">
        <v>-11.219480559809</v>
      </c>
      <c r="E11" s="373">
        <v>0.548868951326</v>
      </c>
      <c r="F11" s="366">
        <v>25.000006891390999</v>
      </c>
      <c r="G11" s="367">
        <v>6.2500017228470002</v>
      </c>
      <c r="H11" s="369">
        <v>2.64636</v>
      </c>
      <c r="I11" s="366">
        <v>2.7876500000000002</v>
      </c>
      <c r="J11" s="367">
        <v>-3.462351722847</v>
      </c>
      <c r="K11" s="374">
        <v>0.111505969262</v>
      </c>
    </row>
    <row r="12" spans="1:11" ht="14.4" customHeight="1" thickBot="1" x14ac:dyDescent="0.35">
      <c r="A12" s="383" t="s">
        <v>230</v>
      </c>
      <c r="B12" s="361">
        <v>22.000049246795999</v>
      </c>
      <c r="C12" s="361">
        <v>13.236190000000001</v>
      </c>
      <c r="D12" s="362">
        <v>-8.7638592467960006</v>
      </c>
      <c r="E12" s="363">
        <v>0.601643653226</v>
      </c>
      <c r="F12" s="361">
        <v>22.000006064423999</v>
      </c>
      <c r="G12" s="362">
        <v>5.5000015161059999</v>
      </c>
      <c r="H12" s="364">
        <v>2.64636</v>
      </c>
      <c r="I12" s="361">
        <v>2.7876500000000002</v>
      </c>
      <c r="J12" s="362">
        <v>-2.7123515161060001</v>
      </c>
      <c r="K12" s="365">
        <v>0.126711328707</v>
      </c>
    </row>
    <row r="13" spans="1:11" ht="14.4" customHeight="1" thickBot="1" x14ac:dyDescent="0.35">
      <c r="A13" s="383" t="s">
        <v>231</v>
      </c>
      <c r="B13" s="361">
        <v>2.8696213130119999</v>
      </c>
      <c r="C13" s="361">
        <v>0</v>
      </c>
      <c r="D13" s="362">
        <v>-2.8696213130119999</v>
      </c>
      <c r="E13" s="363">
        <v>0</v>
      </c>
      <c r="F13" s="361">
        <v>2.000000551311</v>
      </c>
      <c r="G13" s="362">
        <v>0.50000013782700004</v>
      </c>
      <c r="H13" s="364">
        <v>0</v>
      </c>
      <c r="I13" s="361">
        <v>0</v>
      </c>
      <c r="J13" s="362">
        <v>-0.50000013782700004</v>
      </c>
      <c r="K13" s="365">
        <v>0</v>
      </c>
    </row>
    <row r="14" spans="1:11" ht="14.4" customHeight="1" thickBot="1" x14ac:dyDescent="0.35">
      <c r="A14" s="383" t="s">
        <v>232</v>
      </c>
      <c r="B14" s="361">
        <v>0</v>
      </c>
      <c r="C14" s="361">
        <v>0.41399999999999998</v>
      </c>
      <c r="D14" s="362">
        <v>0.41399999999999998</v>
      </c>
      <c r="E14" s="371" t="s">
        <v>222</v>
      </c>
      <c r="F14" s="361">
        <v>1.0000002756549999</v>
      </c>
      <c r="G14" s="362">
        <v>0.25000006891299997</v>
      </c>
      <c r="H14" s="364">
        <v>0</v>
      </c>
      <c r="I14" s="361">
        <v>0</v>
      </c>
      <c r="J14" s="362">
        <v>-0.25000006891299997</v>
      </c>
      <c r="K14" s="365">
        <v>0</v>
      </c>
    </row>
    <row r="15" spans="1:11" ht="14.4" customHeight="1" thickBot="1" x14ac:dyDescent="0.35">
      <c r="A15" s="382" t="s">
        <v>233</v>
      </c>
      <c r="B15" s="366">
        <v>24897.0112923122</v>
      </c>
      <c r="C15" s="366">
        <v>24736.304400000001</v>
      </c>
      <c r="D15" s="367">
        <v>-160.70689231215101</v>
      </c>
      <c r="E15" s="373">
        <v>0.99354513317100002</v>
      </c>
      <c r="F15" s="366">
        <v>24636.8946239615</v>
      </c>
      <c r="G15" s="367">
        <v>6159.2236559903604</v>
      </c>
      <c r="H15" s="369">
        <v>1723.11529</v>
      </c>
      <c r="I15" s="366">
        <v>5403.3492299999998</v>
      </c>
      <c r="J15" s="367">
        <v>-755.87442599036297</v>
      </c>
      <c r="K15" s="374">
        <v>0.21931941149500001</v>
      </c>
    </row>
    <row r="16" spans="1:11" ht="14.4" customHeight="1" thickBot="1" x14ac:dyDescent="0.35">
      <c r="A16" s="383" t="s">
        <v>234</v>
      </c>
      <c r="B16" s="361">
        <v>24387.999307399899</v>
      </c>
      <c r="C16" s="361">
        <v>24226.59201</v>
      </c>
      <c r="D16" s="362">
        <v>-161.40729739987</v>
      </c>
      <c r="E16" s="363">
        <v>0.99338169173400004</v>
      </c>
      <c r="F16" s="361">
        <v>23984.0066113256</v>
      </c>
      <c r="G16" s="362">
        <v>5996.00165283141</v>
      </c>
      <c r="H16" s="364">
        <v>1702.89473</v>
      </c>
      <c r="I16" s="361">
        <v>5301.6785900000004</v>
      </c>
      <c r="J16" s="362">
        <v>-694.32306283140599</v>
      </c>
      <c r="K16" s="365">
        <v>0.22105058074299999</v>
      </c>
    </row>
    <row r="17" spans="1:11" ht="14.4" customHeight="1" thickBot="1" x14ac:dyDescent="0.35">
      <c r="A17" s="383" t="s">
        <v>235</v>
      </c>
      <c r="B17" s="361">
        <v>206.99999348000199</v>
      </c>
      <c r="C17" s="361">
        <v>212.43691999999999</v>
      </c>
      <c r="D17" s="362">
        <v>5.4369265199979999</v>
      </c>
      <c r="E17" s="363">
        <v>1.0262653463339999</v>
      </c>
      <c r="F17" s="361">
        <v>356.88793104174601</v>
      </c>
      <c r="G17" s="362">
        <v>89.221982760436006</v>
      </c>
      <c r="H17" s="364">
        <v>12.09207</v>
      </c>
      <c r="I17" s="361">
        <v>36.071469999999998</v>
      </c>
      <c r="J17" s="362">
        <v>-53.150512760436001</v>
      </c>
      <c r="K17" s="365">
        <v>0.10107226068</v>
      </c>
    </row>
    <row r="18" spans="1:11" ht="14.4" customHeight="1" thickBot="1" x14ac:dyDescent="0.35">
      <c r="A18" s="383" t="s">
        <v>236</v>
      </c>
      <c r="B18" s="361">
        <v>19.999999370047998</v>
      </c>
      <c r="C18" s="361">
        <v>20.865749999999998</v>
      </c>
      <c r="D18" s="362">
        <v>0.86575062995100005</v>
      </c>
      <c r="E18" s="363">
        <v>1.0432875328610001</v>
      </c>
      <c r="F18" s="361">
        <v>20.000005513112999</v>
      </c>
      <c r="G18" s="362">
        <v>5.0000013782780002</v>
      </c>
      <c r="H18" s="364">
        <v>1.9995000000000001</v>
      </c>
      <c r="I18" s="361">
        <v>4.9553399999999996</v>
      </c>
      <c r="J18" s="362">
        <v>-4.4661378278E-2</v>
      </c>
      <c r="K18" s="365">
        <v>0.247766931701</v>
      </c>
    </row>
    <row r="19" spans="1:11" ht="14.4" customHeight="1" thickBot="1" x14ac:dyDescent="0.35">
      <c r="A19" s="383" t="s">
        <v>237</v>
      </c>
      <c r="B19" s="361">
        <v>251.999993007538</v>
      </c>
      <c r="C19" s="361">
        <v>243.77089000000001</v>
      </c>
      <c r="D19" s="362">
        <v>-8.2291030075370006</v>
      </c>
      <c r="E19" s="363">
        <v>0.96734482842900005</v>
      </c>
      <c r="F19" s="361">
        <v>242.00006670867199</v>
      </c>
      <c r="G19" s="362">
        <v>60.500016677167999</v>
      </c>
      <c r="H19" s="364">
        <v>2.7319900000000001</v>
      </c>
      <c r="I19" s="361">
        <v>52.276829999999997</v>
      </c>
      <c r="J19" s="362">
        <v>-8.223186677168</v>
      </c>
      <c r="K19" s="365">
        <v>0.21601989913</v>
      </c>
    </row>
    <row r="20" spans="1:11" ht="14.4" customHeight="1" thickBot="1" x14ac:dyDescent="0.35">
      <c r="A20" s="383" t="s">
        <v>238</v>
      </c>
      <c r="B20" s="361">
        <v>0</v>
      </c>
      <c r="C20" s="361">
        <v>3.7214999999999998</v>
      </c>
      <c r="D20" s="362">
        <v>3.7214999999999998</v>
      </c>
      <c r="E20" s="371" t="s">
        <v>222</v>
      </c>
      <c r="F20" s="361">
        <v>4.0000011026219999</v>
      </c>
      <c r="G20" s="362">
        <v>1.0000002756549999</v>
      </c>
      <c r="H20" s="364">
        <v>1.2669999999999999</v>
      </c>
      <c r="I20" s="361">
        <v>1.2669999999999999</v>
      </c>
      <c r="J20" s="362">
        <v>0.26699972434399999</v>
      </c>
      <c r="K20" s="365">
        <v>0.316749912686</v>
      </c>
    </row>
    <row r="21" spans="1:11" ht="14.4" customHeight="1" thickBot="1" x14ac:dyDescent="0.35">
      <c r="A21" s="383" t="s">
        <v>239</v>
      </c>
      <c r="B21" s="361">
        <v>30.011999054694002</v>
      </c>
      <c r="C21" s="361">
        <v>28.91733</v>
      </c>
      <c r="D21" s="362">
        <v>-1.0946690546940001</v>
      </c>
      <c r="E21" s="363">
        <v>0.96352562011200005</v>
      </c>
      <c r="F21" s="361">
        <v>30.000008269670001</v>
      </c>
      <c r="G21" s="362">
        <v>7.5000020674170003</v>
      </c>
      <c r="H21" s="364">
        <v>2.13</v>
      </c>
      <c r="I21" s="361">
        <v>7.1</v>
      </c>
      <c r="J21" s="362">
        <v>-0.40000206741700001</v>
      </c>
      <c r="K21" s="365">
        <v>0.236666601428</v>
      </c>
    </row>
    <row r="22" spans="1:11" ht="14.4" customHeight="1" thickBot="1" x14ac:dyDescent="0.35">
      <c r="A22" s="382" t="s">
        <v>240</v>
      </c>
      <c r="B22" s="366">
        <v>175.979741662821</v>
      </c>
      <c r="C22" s="366">
        <v>175.25864000000001</v>
      </c>
      <c r="D22" s="367">
        <v>-0.72110166282099997</v>
      </c>
      <c r="E22" s="373">
        <v>0.99590235980499997</v>
      </c>
      <c r="F22" s="366">
        <v>214.439880265749</v>
      </c>
      <c r="G22" s="367">
        <v>53.609970066437</v>
      </c>
      <c r="H22" s="369">
        <v>8.9323899999999998</v>
      </c>
      <c r="I22" s="366">
        <v>45.19379</v>
      </c>
      <c r="J22" s="367">
        <v>-8.4161800664370006</v>
      </c>
      <c r="K22" s="374">
        <v>0.210752729128</v>
      </c>
    </row>
    <row r="23" spans="1:11" ht="14.4" customHeight="1" thickBot="1" x14ac:dyDescent="0.35">
      <c r="A23" s="383" t="s">
        <v>241</v>
      </c>
      <c r="B23" s="361">
        <v>8.4637323192460006</v>
      </c>
      <c r="C23" s="361">
        <v>2.8119999999999998</v>
      </c>
      <c r="D23" s="362">
        <v>-5.6517323192460003</v>
      </c>
      <c r="E23" s="363">
        <v>0.33224113120900001</v>
      </c>
      <c r="F23" s="361">
        <v>3.2837701312859999</v>
      </c>
      <c r="G23" s="362">
        <v>0.82094253282100005</v>
      </c>
      <c r="H23" s="364">
        <v>0</v>
      </c>
      <c r="I23" s="361">
        <v>0</v>
      </c>
      <c r="J23" s="362">
        <v>-0.82094253282100005</v>
      </c>
      <c r="K23" s="365">
        <v>0</v>
      </c>
    </row>
    <row r="24" spans="1:11" ht="14.4" customHeight="1" thickBot="1" x14ac:dyDescent="0.35">
      <c r="A24" s="383" t="s">
        <v>242</v>
      </c>
      <c r="B24" s="361">
        <v>4.9999998425119996</v>
      </c>
      <c r="C24" s="361">
        <v>14.4794</v>
      </c>
      <c r="D24" s="362">
        <v>9.4794001574869995</v>
      </c>
      <c r="E24" s="363">
        <v>2.8958800912129998</v>
      </c>
      <c r="F24" s="361">
        <v>15.000004134835001</v>
      </c>
      <c r="G24" s="362">
        <v>3.7500010337080001</v>
      </c>
      <c r="H24" s="364">
        <v>0.62904000000000004</v>
      </c>
      <c r="I24" s="361">
        <v>1.4532700000000001</v>
      </c>
      <c r="J24" s="362">
        <v>-2.2967310337079998</v>
      </c>
      <c r="K24" s="365">
        <v>9.6884639958999999E-2</v>
      </c>
    </row>
    <row r="25" spans="1:11" ht="14.4" customHeight="1" thickBot="1" x14ac:dyDescent="0.35">
      <c r="A25" s="383" t="s">
        <v>243</v>
      </c>
      <c r="B25" s="361">
        <v>24.329559334171002</v>
      </c>
      <c r="C25" s="361">
        <v>45.442039999999999</v>
      </c>
      <c r="D25" s="362">
        <v>21.112480665827999</v>
      </c>
      <c r="E25" s="363">
        <v>1.8677707793980001</v>
      </c>
      <c r="F25" s="361">
        <v>44.369321786515002</v>
      </c>
      <c r="G25" s="362">
        <v>11.092330446628001</v>
      </c>
      <c r="H25" s="364">
        <v>4.1101200000000002</v>
      </c>
      <c r="I25" s="361">
        <v>18.16938</v>
      </c>
      <c r="J25" s="362">
        <v>7.0770495533710003</v>
      </c>
      <c r="K25" s="365">
        <v>0.40950321682599999</v>
      </c>
    </row>
    <row r="26" spans="1:11" ht="14.4" customHeight="1" thickBot="1" x14ac:dyDescent="0.35">
      <c r="A26" s="383" t="s">
        <v>244</v>
      </c>
      <c r="B26" s="361">
        <v>39.999998740096999</v>
      </c>
      <c r="C26" s="361">
        <v>40.916989999999998</v>
      </c>
      <c r="D26" s="362">
        <v>0.91699125990300001</v>
      </c>
      <c r="E26" s="363">
        <v>1.022924782219</v>
      </c>
      <c r="F26" s="361">
        <v>80.784921787334994</v>
      </c>
      <c r="G26" s="362">
        <v>20.196230446832999</v>
      </c>
      <c r="H26" s="364">
        <v>2.6502699999999999</v>
      </c>
      <c r="I26" s="361">
        <v>15.77026</v>
      </c>
      <c r="J26" s="362">
        <v>-4.4259704468330003</v>
      </c>
      <c r="K26" s="365">
        <v>0.195212914131</v>
      </c>
    </row>
    <row r="27" spans="1:11" ht="14.4" customHeight="1" thickBot="1" x14ac:dyDescent="0.35">
      <c r="A27" s="383" t="s">
        <v>245</v>
      </c>
      <c r="B27" s="361">
        <v>0</v>
      </c>
      <c r="C27" s="361">
        <v>3.1670600000000002</v>
      </c>
      <c r="D27" s="362">
        <v>3.1670600000000002</v>
      </c>
      <c r="E27" s="371" t="s">
        <v>222</v>
      </c>
      <c r="F27" s="361">
        <v>3.2661338962120001</v>
      </c>
      <c r="G27" s="362">
        <v>0.81653347405300003</v>
      </c>
      <c r="H27" s="364">
        <v>0.14729999999999999</v>
      </c>
      <c r="I27" s="361">
        <v>0.14729999999999999</v>
      </c>
      <c r="J27" s="362">
        <v>-0.66923347405300004</v>
      </c>
      <c r="K27" s="365">
        <v>4.5099192097000002E-2</v>
      </c>
    </row>
    <row r="28" spans="1:11" ht="14.4" customHeight="1" thickBot="1" x14ac:dyDescent="0.35">
      <c r="A28" s="383" t="s">
        <v>246</v>
      </c>
      <c r="B28" s="361">
        <v>0.56307820578300005</v>
      </c>
      <c r="C28" s="361">
        <v>0</v>
      </c>
      <c r="D28" s="362">
        <v>-0.56307820578300005</v>
      </c>
      <c r="E28" s="363">
        <v>0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65">
        <v>3</v>
      </c>
    </row>
    <row r="29" spans="1:11" ht="14.4" customHeight="1" thickBot="1" x14ac:dyDescent="0.35">
      <c r="A29" s="383" t="s">
        <v>247</v>
      </c>
      <c r="B29" s="361">
        <v>27.623375425839999</v>
      </c>
      <c r="C29" s="361">
        <v>18.658080000000002</v>
      </c>
      <c r="D29" s="362">
        <v>-8.9652954258400008</v>
      </c>
      <c r="E29" s="363">
        <v>0.67544533252600003</v>
      </c>
      <c r="F29" s="361">
        <v>24.088213560561002</v>
      </c>
      <c r="G29" s="362">
        <v>6.02205339014</v>
      </c>
      <c r="H29" s="364">
        <v>0.41019</v>
      </c>
      <c r="I29" s="361">
        <v>4.0750400000000004</v>
      </c>
      <c r="J29" s="362">
        <v>-1.94701339014</v>
      </c>
      <c r="K29" s="365">
        <v>0.16917153236599999</v>
      </c>
    </row>
    <row r="30" spans="1:11" ht="14.4" customHeight="1" thickBot="1" x14ac:dyDescent="0.35">
      <c r="A30" s="383" t="s">
        <v>248</v>
      </c>
      <c r="B30" s="361">
        <v>0</v>
      </c>
      <c r="C30" s="361">
        <v>1.9E-2</v>
      </c>
      <c r="D30" s="362">
        <v>1.9E-2</v>
      </c>
      <c r="E30" s="371" t="s">
        <v>249</v>
      </c>
      <c r="F30" s="361">
        <v>1.0983731578E-2</v>
      </c>
      <c r="G30" s="362">
        <v>2.7459328939999999E-3</v>
      </c>
      <c r="H30" s="364">
        <v>0</v>
      </c>
      <c r="I30" s="361">
        <v>0</v>
      </c>
      <c r="J30" s="362">
        <v>-2.7459328939999999E-3</v>
      </c>
      <c r="K30" s="365">
        <v>0</v>
      </c>
    </row>
    <row r="31" spans="1:11" ht="14.4" customHeight="1" thickBot="1" x14ac:dyDescent="0.35">
      <c r="A31" s="383" t="s">
        <v>250</v>
      </c>
      <c r="B31" s="361">
        <v>64.999997952656997</v>
      </c>
      <c r="C31" s="361">
        <v>49.704070000000002</v>
      </c>
      <c r="D31" s="362">
        <v>-15.295927952656999</v>
      </c>
      <c r="E31" s="363">
        <v>0.76467802408499996</v>
      </c>
      <c r="F31" s="361">
        <v>43.636531237424997</v>
      </c>
      <c r="G31" s="362">
        <v>10.909132809356</v>
      </c>
      <c r="H31" s="364">
        <v>0.98546999999999996</v>
      </c>
      <c r="I31" s="361">
        <v>5.5785400000000003</v>
      </c>
      <c r="J31" s="362">
        <v>-5.3305928093560002</v>
      </c>
      <c r="K31" s="365">
        <v>0.12784105064699999</v>
      </c>
    </row>
    <row r="32" spans="1:11" ht="14.4" customHeight="1" thickBot="1" x14ac:dyDescent="0.35">
      <c r="A32" s="383" t="s">
        <v>251</v>
      </c>
      <c r="B32" s="361">
        <v>0</v>
      </c>
      <c r="C32" s="361">
        <v>0.06</v>
      </c>
      <c r="D32" s="362">
        <v>0.06</v>
      </c>
      <c r="E32" s="371" t="s">
        <v>249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72" t="s">
        <v>222</v>
      </c>
    </row>
    <row r="33" spans="1:11" ht="14.4" customHeight="1" thickBot="1" x14ac:dyDescent="0.35">
      <c r="A33" s="383" t="s">
        <v>252</v>
      </c>
      <c r="B33" s="361">
        <v>4.9999998425119996</v>
      </c>
      <c r="C33" s="361">
        <v>0</v>
      </c>
      <c r="D33" s="362">
        <v>-4.9999998425119996</v>
      </c>
      <c r="E33" s="363">
        <v>0</v>
      </c>
      <c r="F33" s="361">
        <v>0</v>
      </c>
      <c r="G33" s="362">
        <v>0</v>
      </c>
      <c r="H33" s="364">
        <v>0</v>
      </c>
      <c r="I33" s="361">
        <v>0</v>
      </c>
      <c r="J33" s="362">
        <v>0</v>
      </c>
      <c r="K33" s="365">
        <v>3</v>
      </c>
    </row>
    <row r="34" spans="1:11" ht="14.4" customHeight="1" thickBot="1" x14ac:dyDescent="0.35">
      <c r="A34" s="382" t="s">
        <v>253</v>
      </c>
      <c r="B34" s="366">
        <v>3.8127675206370002</v>
      </c>
      <c r="C34" s="366">
        <v>13.142620000000001</v>
      </c>
      <c r="D34" s="367">
        <v>9.3298524793619997</v>
      </c>
      <c r="E34" s="373">
        <v>3.4470027162319998</v>
      </c>
      <c r="F34" s="366">
        <v>13.952181289691</v>
      </c>
      <c r="G34" s="367">
        <v>3.4880453224219998</v>
      </c>
      <c r="H34" s="369">
        <v>5.9499999999999997E-2</v>
      </c>
      <c r="I34" s="366">
        <v>0.84799999999999998</v>
      </c>
      <c r="J34" s="367">
        <v>-2.640045322422</v>
      </c>
      <c r="K34" s="374">
        <v>6.0779026761999998E-2</v>
      </c>
    </row>
    <row r="35" spans="1:11" ht="14.4" customHeight="1" thickBot="1" x14ac:dyDescent="0.35">
      <c r="A35" s="383" t="s">
        <v>254</v>
      </c>
      <c r="B35" s="361">
        <v>3.8127675206370002</v>
      </c>
      <c r="C35" s="361">
        <v>12.0845</v>
      </c>
      <c r="D35" s="362">
        <v>8.2717324793620008</v>
      </c>
      <c r="E35" s="363">
        <v>3.1694825175119998</v>
      </c>
      <c r="F35" s="361">
        <v>12.389153772856</v>
      </c>
      <c r="G35" s="362">
        <v>3.097288443214</v>
      </c>
      <c r="H35" s="364">
        <v>0</v>
      </c>
      <c r="I35" s="361">
        <v>0.72899999999999998</v>
      </c>
      <c r="J35" s="362">
        <v>-2.3682884432139999</v>
      </c>
      <c r="K35" s="365">
        <v>5.8841791243999998E-2</v>
      </c>
    </row>
    <row r="36" spans="1:11" ht="14.4" customHeight="1" thickBot="1" x14ac:dyDescent="0.35">
      <c r="A36" s="383" t="s">
        <v>255</v>
      </c>
      <c r="B36" s="361">
        <v>0</v>
      </c>
      <c r="C36" s="361">
        <v>0.20319999999999999</v>
      </c>
      <c r="D36" s="362">
        <v>0.20319999999999999</v>
      </c>
      <c r="E36" s="371" t="s">
        <v>222</v>
      </c>
      <c r="F36" s="361">
        <v>0.59159014699900003</v>
      </c>
      <c r="G36" s="362">
        <v>0.147897536749</v>
      </c>
      <c r="H36" s="364">
        <v>0</v>
      </c>
      <c r="I36" s="361">
        <v>0</v>
      </c>
      <c r="J36" s="362">
        <v>-0.147897536749</v>
      </c>
      <c r="K36" s="365">
        <v>0</v>
      </c>
    </row>
    <row r="37" spans="1:11" ht="14.4" customHeight="1" thickBot="1" x14ac:dyDescent="0.35">
      <c r="A37" s="383" t="s">
        <v>256</v>
      </c>
      <c r="B37" s="361">
        <v>0</v>
      </c>
      <c r="C37" s="361">
        <v>0.85492000000000001</v>
      </c>
      <c r="D37" s="362">
        <v>0.85492000000000001</v>
      </c>
      <c r="E37" s="371" t="s">
        <v>222</v>
      </c>
      <c r="F37" s="361">
        <v>0.97143736983399998</v>
      </c>
      <c r="G37" s="362">
        <v>0.242859342458</v>
      </c>
      <c r="H37" s="364">
        <v>5.9499999999999997E-2</v>
      </c>
      <c r="I37" s="361">
        <v>0.11899999999999999</v>
      </c>
      <c r="J37" s="362">
        <v>-0.123859342458</v>
      </c>
      <c r="K37" s="365">
        <v>0.122498890505</v>
      </c>
    </row>
    <row r="38" spans="1:11" ht="14.4" customHeight="1" thickBot="1" x14ac:dyDescent="0.35">
      <c r="A38" s="382" t="s">
        <v>257</v>
      </c>
      <c r="B38" s="366">
        <v>19.999999370047998</v>
      </c>
      <c r="C38" s="366">
        <v>23.48339</v>
      </c>
      <c r="D38" s="367">
        <v>3.4833906299509998</v>
      </c>
      <c r="E38" s="373">
        <v>1.1741695369830001</v>
      </c>
      <c r="F38" s="366">
        <v>0</v>
      </c>
      <c r="G38" s="367">
        <v>0</v>
      </c>
      <c r="H38" s="369">
        <v>1.1858</v>
      </c>
      <c r="I38" s="366">
        <v>4.0434299999999999</v>
      </c>
      <c r="J38" s="367">
        <v>4.0434299999999999</v>
      </c>
      <c r="K38" s="370" t="s">
        <v>222</v>
      </c>
    </row>
    <row r="39" spans="1:11" ht="14.4" customHeight="1" thickBot="1" x14ac:dyDescent="0.35">
      <c r="A39" s="383" t="s">
        <v>258</v>
      </c>
      <c r="B39" s="361">
        <v>16.99999946454</v>
      </c>
      <c r="C39" s="361">
        <v>21.37735</v>
      </c>
      <c r="D39" s="362">
        <v>4.3773505354589997</v>
      </c>
      <c r="E39" s="363">
        <v>1.2574912160780001</v>
      </c>
      <c r="F39" s="361">
        <v>0</v>
      </c>
      <c r="G39" s="362">
        <v>0</v>
      </c>
      <c r="H39" s="364">
        <v>1.1858</v>
      </c>
      <c r="I39" s="361">
        <v>4.0434299999999999</v>
      </c>
      <c r="J39" s="362">
        <v>4.0434299999999999</v>
      </c>
      <c r="K39" s="372" t="s">
        <v>222</v>
      </c>
    </row>
    <row r="40" spans="1:11" ht="14.4" customHeight="1" thickBot="1" x14ac:dyDescent="0.35">
      <c r="A40" s="383" t="s">
        <v>259</v>
      </c>
      <c r="B40" s="361">
        <v>0.99999996850200001</v>
      </c>
      <c r="C40" s="361">
        <v>0.42543999999999998</v>
      </c>
      <c r="D40" s="362">
        <v>-0.57455996850199997</v>
      </c>
      <c r="E40" s="363">
        <v>0.42544001339999998</v>
      </c>
      <c r="F40" s="361">
        <v>0</v>
      </c>
      <c r="G40" s="362">
        <v>0</v>
      </c>
      <c r="H40" s="364">
        <v>0</v>
      </c>
      <c r="I40" s="361">
        <v>0</v>
      </c>
      <c r="J40" s="362">
        <v>0</v>
      </c>
      <c r="K40" s="365">
        <v>3</v>
      </c>
    </row>
    <row r="41" spans="1:11" ht="14.4" customHeight="1" thickBot="1" x14ac:dyDescent="0.35">
      <c r="A41" s="383" t="s">
        <v>260</v>
      </c>
      <c r="B41" s="361">
        <v>1.999999937004</v>
      </c>
      <c r="C41" s="361">
        <v>1.6806000000000001</v>
      </c>
      <c r="D41" s="362">
        <v>-0.31939993700399999</v>
      </c>
      <c r="E41" s="363">
        <v>0.84030002646699997</v>
      </c>
      <c r="F41" s="361">
        <v>0</v>
      </c>
      <c r="G41" s="362">
        <v>0</v>
      </c>
      <c r="H41" s="364">
        <v>0</v>
      </c>
      <c r="I41" s="361">
        <v>0</v>
      </c>
      <c r="J41" s="362">
        <v>0</v>
      </c>
      <c r="K41" s="365">
        <v>3</v>
      </c>
    </row>
    <row r="42" spans="1:11" ht="14.4" customHeight="1" thickBot="1" x14ac:dyDescent="0.35">
      <c r="A42" s="381" t="s">
        <v>28</v>
      </c>
      <c r="B42" s="361">
        <v>565.33406970777196</v>
      </c>
      <c r="C42" s="361">
        <v>574.32399999999996</v>
      </c>
      <c r="D42" s="362">
        <v>8.9899302922279993</v>
      </c>
      <c r="E42" s="363">
        <v>1.015901978624</v>
      </c>
      <c r="F42" s="361">
        <v>566.52561634401002</v>
      </c>
      <c r="G42" s="362">
        <v>141.63140408600199</v>
      </c>
      <c r="H42" s="364">
        <v>59.088000000000001</v>
      </c>
      <c r="I42" s="361">
        <v>186.566</v>
      </c>
      <c r="J42" s="362">
        <v>44.934595913997001</v>
      </c>
      <c r="K42" s="365">
        <v>0.32931608848299998</v>
      </c>
    </row>
    <row r="43" spans="1:11" ht="14.4" customHeight="1" thickBot="1" x14ac:dyDescent="0.35">
      <c r="A43" s="382" t="s">
        <v>261</v>
      </c>
      <c r="B43" s="366">
        <v>565.33406970777196</v>
      </c>
      <c r="C43" s="366">
        <v>574.32399999999996</v>
      </c>
      <c r="D43" s="367">
        <v>8.9899302922279993</v>
      </c>
      <c r="E43" s="373">
        <v>1.015901978624</v>
      </c>
      <c r="F43" s="366">
        <v>566.52561634401002</v>
      </c>
      <c r="G43" s="367">
        <v>141.63140408600199</v>
      </c>
      <c r="H43" s="369">
        <v>59.088000000000001</v>
      </c>
      <c r="I43" s="366">
        <v>186.566</v>
      </c>
      <c r="J43" s="367">
        <v>44.934595913997001</v>
      </c>
      <c r="K43" s="374">
        <v>0.32931608848299998</v>
      </c>
    </row>
    <row r="44" spans="1:11" ht="14.4" customHeight="1" thickBot="1" x14ac:dyDescent="0.35">
      <c r="A44" s="383" t="s">
        <v>262</v>
      </c>
      <c r="B44" s="361">
        <v>212.334080826415</v>
      </c>
      <c r="C44" s="361">
        <v>213.17699999999999</v>
      </c>
      <c r="D44" s="362">
        <v>0.84291917358400004</v>
      </c>
      <c r="E44" s="363">
        <v>1.003969778051</v>
      </c>
      <c r="F44" s="361">
        <v>210.33535289400999</v>
      </c>
      <c r="G44" s="362">
        <v>52.583838223501999</v>
      </c>
      <c r="H44" s="364">
        <v>15.837999999999999</v>
      </c>
      <c r="I44" s="361">
        <v>47.570999999999998</v>
      </c>
      <c r="J44" s="362">
        <v>-5.0128382235020004</v>
      </c>
      <c r="K44" s="365">
        <v>0.22616740051199999</v>
      </c>
    </row>
    <row r="45" spans="1:11" ht="14.4" customHeight="1" thickBot="1" x14ac:dyDescent="0.35">
      <c r="A45" s="383" t="s">
        <v>263</v>
      </c>
      <c r="B45" s="361">
        <v>74.999997637681005</v>
      </c>
      <c r="C45" s="361">
        <v>66.965000000000003</v>
      </c>
      <c r="D45" s="362">
        <v>-8.0349976376810002</v>
      </c>
      <c r="E45" s="363">
        <v>0.89286669478900005</v>
      </c>
      <c r="F45" s="361">
        <v>65.852422931985004</v>
      </c>
      <c r="G45" s="362">
        <v>16.463105732995999</v>
      </c>
      <c r="H45" s="364">
        <v>6.5209999999999999</v>
      </c>
      <c r="I45" s="361">
        <v>18.878</v>
      </c>
      <c r="J45" s="362">
        <v>2.414894267003</v>
      </c>
      <c r="K45" s="365">
        <v>0.286671304706</v>
      </c>
    </row>
    <row r="46" spans="1:11" ht="14.4" customHeight="1" thickBot="1" x14ac:dyDescent="0.35">
      <c r="A46" s="383" t="s">
        <v>264</v>
      </c>
      <c r="B46" s="361">
        <v>277.99999124367503</v>
      </c>
      <c r="C46" s="361">
        <v>294.18200000000002</v>
      </c>
      <c r="D46" s="362">
        <v>16.182008756325001</v>
      </c>
      <c r="E46" s="363">
        <v>1.058208666424</v>
      </c>
      <c r="F46" s="361">
        <v>290.33784051801399</v>
      </c>
      <c r="G46" s="362">
        <v>72.584460129503</v>
      </c>
      <c r="H46" s="364">
        <v>36.728999999999999</v>
      </c>
      <c r="I46" s="361">
        <v>120.117</v>
      </c>
      <c r="J46" s="362">
        <v>47.532539870496002</v>
      </c>
      <c r="K46" s="365">
        <v>0.41371458775600001</v>
      </c>
    </row>
    <row r="47" spans="1:11" ht="14.4" customHeight="1" thickBot="1" x14ac:dyDescent="0.35">
      <c r="A47" s="384" t="s">
        <v>265</v>
      </c>
      <c r="B47" s="366">
        <v>1269.2344138226499</v>
      </c>
      <c r="C47" s="366">
        <v>1287.85491</v>
      </c>
      <c r="D47" s="367">
        <v>18.620496177353001</v>
      </c>
      <c r="E47" s="373">
        <v>1.014670651831</v>
      </c>
      <c r="F47" s="366">
        <v>1095.5007298522701</v>
      </c>
      <c r="G47" s="367">
        <v>273.875182463069</v>
      </c>
      <c r="H47" s="369">
        <v>220.80061000000001</v>
      </c>
      <c r="I47" s="366">
        <v>500.84498000000002</v>
      </c>
      <c r="J47" s="367">
        <v>226.969797536931</v>
      </c>
      <c r="K47" s="374">
        <v>0.457183611431</v>
      </c>
    </row>
    <row r="48" spans="1:11" ht="14.4" customHeight="1" thickBot="1" x14ac:dyDescent="0.35">
      <c r="A48" s="381" t="s">
        <v>31</v>
      </c>
      <c r="B48" s="361">
        <v>96.445387522659004</v>
      </c>
      <c r="C48" s="361">
        <v>313.17255999999998</v>
      </c>
      <c r="D48" s="362">
        <v>216.72717247734101</v>
      </c>
      <c r="E48" s="363">
        <v>3.2471491695379999</v>
      </c>
      <c r="F48" s="361">
        <v>102.98296003201899</v>
      </c>
      <c r="G48" s="362">
        <v>25.745740008003999</v>
      </c>
      <c r="H48" s="364">
        <v>15.95185</v>
      </c>
      <c r="I48" s="361">
        <v>44.509450000000001</v>
      </c>
      <c r="J48" s="362">
        <v>18.763709991995</v>
      </c>
      <c r="K48" s="365">
        <v>0.43220208455999998</v>
      </c>
    </row>
    <row r="49" spans="1:11" ht="14.4" customHeight="1" thickBot="1" x14ac:dyDescent="0.35">
      <c r="A49" s="385" t="s">
        <v>266</v>
      </c>
      <c r="B49" s="361">
        <v>96.445387522659004</v>
      </c>
      <c r="C49" s="361">
        <v>313.17255999999998</v>
      </c>
      <c r="D49" s="362">
        <v>216.72717247734101</v>
      </c>
      <c r="E49" s="363">
        <v>3.2471491695379999</v>
      </c>
      <c r="F49" s="361">
        <v>102.98296003201899</v>
      </c>
      <c r="G49" s="362">
        <v>25.745740008003999</v>
      </c>
      <c r="H49" s="364">
        <v>15.95185</v>
      </c>
      <c r="I49" s="361">
        <v>44.509450000000001</v>
      </c>
      <c r="J49" s="362">
        <v>18.763709991995</v>
      </c>
      <c r="K49" s="365">
        <v>0.43220208455999998</v>
      </c>
    </row>
    <row r="50" spans="1:11" ht="14.4" customHeight="1" thickBot="1" x14ac:dyDescent="0.35">
      <c r="A50" s="383" t="s">
        <v>267</v>
      </c>
      <c r="B50" s="361">
        <v>24.23716856627</v>
      </c>
      <c r="C50" s="361">
        <v>232.97640000000001</v>
      </c>
      <c r="D50" s="362">
        <v>208.739231433729</v>
      </c>
      <c r="E50" s="363">
        <v>9.6123604274550001</v>
      </c>
      <c r="F50" s="361">
        <v>29.790290150238</v>
      </c>
      <c r="G50" s="362">
        <v>7.4475725375590001</v>
      </c>
      <c r="H50" s="364">
        <v>14.643420000000001</v>
      </c>
      <c r="I50" s="361">
        <v>31.80142</v>
      </c>
      <c r="J50" s="362">
        <v>24.353847462440001</v>
      </c>
      <c r="K50" s="365">
        <v>1.067509575758</v>
      </c>
    </row>
    <row r="51" spans="1:11" ht="14.4" customHeight="1" thickBot="1" x14ac:dyDescent="0.35">
      <c r="A51" s="383" t="s">
        <v>268</v>
      </c>
      <c r="B51" s="361">
        <v>0</v>
      </c>
      <c r="C51" s="361">
        <v>0</v>
      </c>
      <c r="D51" s="362">
        <v>0</v>
      </c>
      <c r="E51" s="363">
        <v>1</v>
      </c>
      <c r="F51" s="361">
        <v>0</v>
      </c>
      <c r="G51" s="362">
        <v>0</v>
      </c>
      <c r="H51" s="364">
        <v>0</v>
      </c>
      <c r="I51" s="361">
        <v>1.1859999999999999</v>
      </c>
      <c r="J51" s="362">
        <v>1.1859999999999999</v>
      </c>
      <c r="K51" s="372" t="s">
        <v>249</v>
      </c>
    </row>
    <row r="52" spans="1:11" ht="14.4" customHeight="1" thickBot="1" x14ac:dyDescent="0.35">
      <c r="A52" s="383" t="s">
        <v>269</v>
      </c>
      <c r="B52" s="361">
        <v>41.064739548363001</v>
      </c>
      <c r="C52" s="361">
        <v>28.910699999999999</v>
      </c>
      <c r="D52" s="362">
        <v>-12.154039548363</v>
      </c>
      <c r="E52" s="363">
        <v>0.704027355779</v>
      </c>
      <c r="F52" s="361">
        <v>42.253805050578002</v>
      </c>
      <c r="G52" s="362">
        <v>10.563451262644</v>
      </c>
      <c r="H52" s="364">
        <v>0</v>
      </c>
      <c r="I52" s="361">
        <v>5.1002000000000001</v>
      </c>
      <c r="J52" s="362">
        <v>-5.4632512626440004</v>
      </c>
      <c r="K52" s="365">
        <v>0.12070392225899999</v>
      </c>
    </row>
    <row r="53" spans="1:11" ht="14.4" customHeight="1" thickBot="1" x14ac:dyDescent="0.35">
      <c r="A53" s="383" t="s">
        <v>270</v>
      </c>
      <c r="B53" s="361">
        <v>0</v>
      </c>
      <c r="C53" s="361">
        <v>7.3995300000000004</v>
      </c>
      <c r="D53" s="362">
        <v>7.3995300000000004</v>
      </c>
      <c r="E53" s="371" t="s">
        <v>222</v>
      </c>
      <c r="F53" s="361">
        <v>1.5306925979429999</v>
      </c>
      <c r="G53" s="362">
        <v>0.38267314948499997</v>
      </c>
      <c r="H53" s="364">
        <v>0</v>
      </c>
      <c r="I53" s="361">
        <v>0.61709999999999998</v>
      </c>
      <c r="J53" s="362">
        <v>0.234426850514</v>
      </c>
      <c r="K53" s="365">
        <v>0.40315083565999998</v>
      </c>
    </row>
    <row r="54" spans="1:11" ht="14.4" customHeight="1" thickBot="1" x14ac:dyDescent="0.35">
      <c r="A54" s="383" t="s">
        <v>271</v>
      </c>
      <c r="B54" s="361">
        <v>31.143479408025001</v>
      </c>
      <c r="C54" s="361">
        <v>43.885930000000002</v>
      </c>
      <c r="D54" s="362">
        <v>12.742450591974</v>
      </c>
      <c r="E54" s="363">
        <v>1.4091530822559999</v>
      </c>
      <c r="F54" s="361">
        <v>29.408172233258</v>
      </c>
      <c r="G54" s="362">
        <v>7.352043058314</v>
      </c>
      <c r="H54" s="364">
        <v>1.30843</v>
      </c>
      <c r="I54" s="361">
        <v>5.8047300000000002</v>
      </c>
      <c r="J54" s="362">
        <v>-1.547313058314</v>
      </c>
      <c r="K54" s="365">
        <v>0.19738492939800001</v>
      </c>
    </row>
    <row r="55" spans="1:11" ht="14.4" customHeight="1" thickBot="1" x14ac:dyDescent="0.35">
      <c r="A55" s="386" t="s">
        <v>32</v>
      </c>
      <c r="B55" s="366">
        <v>0</v>
      </c>
      <c r="C55" s="366">
        <v>27.379000000000001</v>
      </c>
      <c r="D55" s="367">
        <v>27.379000000000001</v>
      </c>
      <c r="E55" s="368" t="s">
        <v>222</v>
      </c>
      <c r="F55" s="366">
        <v>0</v>
      </c>
      <c r="G55" s="367">
        <v>0</v>
      </c>
      <c r="H55" s="369">
        <v>9.2690000000000001</v>
      </c>
      <c r="I55" s="366">
        <v>19.492000000000001</v>
      </c>
      <c r="J55" s="367">
        <v>19.492000000000001</v>
      </c>
      <c r="K55" s="370" t="s">
        <v>222</v>
      </c>
    </row>
    <row r="56" spans="1:11" ht="14.4" customHeight="1" thickBot="1" x14ac:dyDescent="0.35">
      <c r="A56" s="382" t="s">
        <v>272</v>
      </c>
      <c r="B56" s="366">
        <v>0</v>
      </c>
      <c r="C56" s="366">
        <v>25.504999999999999</v>
      </c>
      <c r="D56" s="367">
        <v>25.504999999999999</v>
      </c>
      <c r="E56" s="368" t="s">
        <v>222</v>
      </c>
      <c r="F56" s="366">
        <v>0</v>
      </c>
      <c r="G56" s="367">
        <v>0</v>
      </c>
      <c r="H56" s="369">
        <v>9.2690000000000001</v>
      </c>
      <c r="I56" s="366">
        <v>19.492000000000001</v>
      </c>
      <c r="J56" s="367">
        <v>19.492000000000001</v>
      </c>
      <c r="K56" s="370" t="s">
        <v>222</v>
      </c>
    </row>
    <row r="57" spans="1:11" ht="14.4" customHeight="1" thickBot="1" x14ac:dyDescent="0.35">
      <c r="A57" s="383" t="s">
        <v>273</v>
      </c>
      <c r="B57" s="361">
        <v>0</v>
      </c>
      <c r="C57" s="361">
        <v>24.734999999999999</v>
      </c>
      <c r="D57" s="362">
        <v>24.734999999999999</v>
      </c>
      <c r="E57" s="371" t="s">
        <v>222</v>
      </c>
      <c r="F57" s="361">
        <v>0</v>
      </c>
      <c r="G57" s="362">
        <v>0</v>
      </c>
      <c r="H57" s="364">
        <v>9.2690000000000001</v>
      </c>
      <c r="I57" s="361">
        <v>19.492000000000001</v>
      </c>
      <c r="J57" s="362">
        <v>19.492000000000001</v>
      </c>
      <c r="K57" s="372" t="s">
        <v>222</v>
      </c>
    </row>
    <row r="58" spans="1:11" ht="14.4" customHeight="1" thickBot="1" x14ac:dyDescent="0.35">
      <c r="A58" s="383" t="s">
        <v>274</v>
      </c>
      <c r="B58" s="361">
        <v>0</v>
      </c>
      <c r="C58" s="361">
        <v>0.77</v>
      </c>
      <c r="D58" s="362">
        <v>0.77</v>
      </c>
      <c r="E58" s="371" t="s">
        <v>222</v>
      </c>
      <c r="F58" s="361">
        <v>0</v>
      </c>
      <c r="G58" s="362">
        <v>0</v>
      </c>
      <c r="H58" s="364">
        <v>0</v>
      </c>
      <c r="I58" s="361">
        <v>0</v>
      </c>
      <c r="J58" s="362">
        <v>0</v>
      </c>
      <c r="K58" s="372" t="s">
        <v>222</v>
      </c>
    </row>
    <row r="59" spans="1:11" ht="14.4" customHeight="1" thickBot="1" x14ac:dyDescent="0.35">
      <c r="A59" s="382" t="s">
        <v>275</v>
      </c>
      <c r="B59" s="366">
        <v>0</v>
      </c>
      <c r="C59" s="366">
        <v>1.873999999999</v>
      </c>
      <c r="D59" s="367">
        <v>1.873999999999</v>
      </c>
      <c r="E59" s="368" t="s">
        <v>222</v>
      </c>
      <c r="F59" s="366">
        <v>0</v>
      </c>
      <c r="G59" s="367">
        <v>0</v>
      </c>
      <c r="H59" s="369">
        <v>0</v>
      </c>
      <c r="I59" s="366">
        <v>0</v>
      </c>
      <c r="J59" s="367">
        <v>0</v>
      </c>
      <c r="K59" s="370" t="s">
        <v>222</v>
      </c>
    </row>
    <row r="60" spans="1:11" ht="14.4" customHeight="1" thickBot="1" x14ac:dyDescent="0.35">
      <c r="A60" s="383" t="s">
        <v>276</v>
      </c>
      <c r="B60" s="361">
        <v>0</v>
      </c>
      <c r="C60" s="361">
        <v>1.873999999999</v>
      </c>
      <c r="D60" s="362">
        <v>1.873999999999</v>
      </c>
      <c r="E60" s="371" t="s">
        <v>222</v>
      </c>
      <c r="F60" s="361">
        <v>0</v>
      </c>
      <c r="G60" s="362">
        <v>0</v>
      </c>
      <c r="H60" s="364">
        <v>0</v>
      </c>
      <c r="I60" s="361">
        <v>0</v>
      </c>
      <c r="J60" s="362">
        <v>0</v>
      </c>
      <c r="K60" s="372" t="s">
        <v>222</v>
      </c>
    </row>
    <row r="61" spans="1:11" ht="14.4" customHeight="1" thickBot="1" x14ac:dyDescent="0.35">
      <c r="A61" s="381" t="s">
        <v>33</v>
      </c>
      <c r="B61" s="361">
        <v>1172.7890262999899</v>
      </c>
      <c r="C61" s="361">
        <v>947.30335000000002</v>
      </c>
      <c r="D61" s="362">
        <v>-225.48567629998701</v>
      </c>
      <c r="E61" s="363">
        <v>0.80773551658099996</v>
      </c>
      <c r="F61" s="361">
        <v>992.51776982025604</v>
      </c>
      <c r="G61" s="362">
        <v>248.12944245506401</v>
      </c>
      <c r="H61" s="364">
        <v>195.57975999999999</v>
      </c>
      <c r="I61" s="361">
        <v>436.84352999999999</v>
      </c>
      <c r="J61" s="362">
        <v>188.71408754493601</v>
      </c>
      <c r="K61" s="365">
        <v>0.44013673435700001</v>
      </c>
    </row>
    <row r="62" spans="1:11" ht="14.4" customHeight="1" thickBot="1" x14ac:dyDescent="0.35">
      <c r="A62" s="382" t="s">
        <v>277</v>
      </c>
      <c r="B62" s="366">
        <v>2.0033212777079998</v>
      </c>
      <c r="C62" s="366">
        <v>0.19400000000000001</v>
      </c>
      <c r="D62" s="367">
        <v>-1.8093212777080001</v>
      </c>
      <c r="E62" s="373">
        <v>9.6839185085999993E-2</v>
      </c>
      <c r="F62" s="366">
        <v>0.26176956015899999</v>
      </c>
      <c r="G62" s="367">
        <v>6.5442390039000001E-2</v>
      </c>
      <c r="H62" s="369">
        <v>0</v>
      </c>
      <c r="I62" s="366">
        <v>0</v>
      </c>
      <c r="J62" s="367">
        <v>-6.5442390039000001E-2</v>
      </c>
      <c r="K62" s="374">
        <v>0</v>
      </c>
    </row>
    <row r="63" spans="1:11" ht="14.4" customHeight="1" thickBot="1" x14ac:dyDescent="0.35">
      <c r="A63" s="383" t="s">
        <v>278</v>
      </c>
      <c r="B63" s="361">
        <v>2.0033212777079998</v>
      </c>
      <c r="C63" s="361">
        <v>0.19400000000000001</v>
      </c>
      <c r="D63" s="362">
        <v>-1.8093212777080001</v>
      </c>
      <c r="E63" s="363">
        <v>9.6839185085999993E-2</v>
      </c>
      <c r="F63" s="361">
        <v>0.26176956015899999</v>
      </c>
      <c r="G63" s="362">
        <v>6.5442390039000001E-2</v>
      </c>
      <c r="H63" s="364">
        <v>0</v>
      </c>
      <c r="I63" s="361">
        <v>0</v>
      </c>
      <c r="J63" s="362">
        <v>-6.5442390039000001E-2</v>
      </c>
      <c r="K63" s="365">
        <v>0</v>
      </c>
    </row>
    <row r="64" spans="1:11" ht="14.4" customHeight="1" thickBot="1" x14ac:dyDescent="0.35">
      <c r="A64" s="382" t="s">
        <v>279</v>
      </c>
      <c r="B64" s="366">
        <v>24.613821606342</v>
      </c>
      <c r="C64" s="366">
        <v>27.0684</v>
      </c>
      <c r="D64" s="367">
        <v>2.454578393657</v>
      </c>
      <c r="E64" s="373">
        <v>1.0997235794139999</v>
      </c>
      <c r="F64" s="366">
        <v>24.436790608294999</v>
      </c>
      <c r="G64" s="367">
        <v>6.109197652073</v>
      </c>
      <c r="H64" s="369">
        <v>2.1183700000000001</v>
      </c>
      <c r="I64" s="366">
        <v>6.6320499999999996</v>
      </c>
      <c r="J64" s="367">
        <v>0.52285234792599999</v>
      </c>
      <c r="K64" s="374">
        <v>0.271396113602</v>
      </c>
    </row>
    <row r="65" spans="1:11" ht="14.4" customHeight="1" thickBot="1" x14ac:dyDescent="0.35">
      <c r="A65" s="383" t="s">
        <v>280</v>
      </c>
      <c r="B65" s="361">
        <v>11.433145420738001</v>
      </c>
      <c r="C65" s="361">
        <v>13.434200000000001</v>
      </c>
      <c r="D65" s="362">
        <v>2.0010545792609999</v>
      </c>
      <c r="E65" s="363">
        <v>1.1750222275340001</v>
      </c>
      <c r="F65" s="361">
        <v>8.8807065858719998</v>
      </c>
      <c r="G65" s="362">
        <v>2.2201766464679999</v>
      </c>
      <c r="H65" s="364">
        <v>1.0670999999999999</v>
      </c>
      <c r="I65" s="361">
        <v>3.5072000000000001</v>
      </c>
      <c r="J65" s="362">
        <v>1.2870233535310001</v>
      </c>
      <c r="K65" s="365">
        <v>0.39492353069899999</v>
      </c>
    </row>
    <row r="66" spans="1:11" ht="14.4" customHeight="1" thickBot="1" x14ac:dyDescent="0.35">
      <c r="A66" s="383" t="s">
        <v>281</v>
      </c>
      <c r="B66" s="361">
        <v>13.180676185604</v>
      </c>
      <c r="C66" s="361">
        <v>13.6342</v>
      </c>
      <c r="D66" s="362">
        <v>0.453523814395</v>
      </c>
      <c r="E66" s="363">
        <v>1.034408235815</v>
      </c>
      <c r="F66" s="361">
        <v>15.556084022423001</v>
      </c>
      <c r="G66" s="362">
        <v>3.8890210056050001</v>
      </c>
      <c r="H66" s="364">
        <v>1.0512699999999999</v>
      </c>
      <c r="I66" s="361">
        <v>3.1248499999999999</v>
      </c>
      <c r="J66" s="362">
        <v>-0.76417100560499995</v>
      </c>
      <c r="K66" s="365">
        <v>0.200876389938</v>
      </c>
    </row>
    <row r="67" spans="1:11" ht="14.4" customHeight="1" thickBot="1" x14ac:dyDescent="0.35">
      <c r="A67" s="382" t="s">
        <v>282</v>
      </c>
      <c r="B67" s="366">
        <v>7.9999997480190004</v>
      </c>
      <c r="C67" s="366">
        <v>3.78</v>
      </c>
      <c r="D67" s="367">
        <v>-4.2199997480190001</v>
      </c>
      <c r="E67" s="373">
        <v>0.472500014882</v>
      </c>
      <c r="F67" s="366">
        <v>4.0000011026219999</v>
      </c>
      <c r="G67" s="367">
        <v>1.0000002756549999</v>
      </c>
      <c r="H67" s="369">
        <v>0</v>
      </c>
      <c r="I67" s="366">
        <v>0.94499999999999995</v>
      </c>
      <c r="J67" s="367">
        <v>-5.5000275655E-2</v>
      </c>
      <c r="K67" s="374">
        <v>0.23624993487599999</v>
      </c>
    </row>
    <row r="68" spans="1:11" ht="14.4" customHeight="1" thickBot="1" x14ac:dyDescent="0.35">
      <c r="A68" s="383" t="s">
        <v>283</v>
      </c>
      <c r="B68" s="361">
        <v>3.9999998740090001</v>
      </c>
      <c r="C68" s="361">
        <v>3.78</v>
      </c>
      <c r="D68" s="362">
        <v>-0.21999987400900001</v>
      </c>
      <c r="E68" s="363">
        <v>0.94500002976499997</v>
      </c>
      <c r="F68" s="361">
        <v>4.0000011026219999</v>
      </c>
      <c r="G68" s="362">
        <v>1.0000002756549999</v>
      </c>
      <c r="H68" s="364">
        <v>0</v>
      </c>
      <c r="I68" s="361">
        <v>0.94499999999999995</v>
      </c>
      <c r="J68" s="362">
        <v>-5.5000275655E-2</v>
      </c>
      <c r="K68" s="365">
        <v>0.23624993487599999</v>
      </c>
    </row>
    <row r="69" spans="1:11" ht="14.4" customHeight="1" thickBot="1" x14ac:dyDescent="0.35">
      <c r="A69" s="383" t="s">
        <v>284</v>
      </c>
      <c r="B69" s="361">
        <v>3.9999998740090001</v>
      </c>
      <c r="C69" s="361">
        <v>0</v>
      </c>
      <c r="D69" s="362">
        <v>-3.9999998740090001</v>
      </c>
      <c r="E69" s="363">
        <v>0</v>
      </c>
      <c r="F69" s="361">
        <v>0</v>
      </c>
      <c r="G69" s="362">
        <v>0</v>
      </c>
      <c r="H69" s="364">
        <v>0</v>
      </c>
      <c r="I69" s="361">
        <v>0</v>
      </c>
      <c r="J69" s="362">
        <v>0</v>
      </c>
      <c r="K69" s="365">
        <v>3</v>
      </c>
    </row>
    <row r="70" spans="1:11" ht="14.4" customHeight="1" thickBot="1" x14ac:dyDescent="0.35">
      <c r="A70" s="382" t="s">
        <v>285</v>
      </c>
      <c r="B70" s="366">
        <v>233.945055287098</v>
      </c>
      <c r="C70" s="366">
        <v>222.23609999999999</v>
      </c>
      <c r="D70" s="367">
        <v>-11.708955287097</v>
      </c>
      <c r="E70" s="373">
        <v>0.94994997747300003</v>
      </c>
      <c r="F70" s="366">
        <v>216.90893393096701</v>
      </c>
      <c r="G70" s="367">
        <v>54.227233482740999</v>
      </c>
      <c r="H70" s="369">
        <v>18.36045</v>
      </c>
      <c r="I70" s="366">
        <v>54.423180000000002</v>
      </c>
      <c r="J70" s="367">
        <v>0.195946517258</v>
      </c>
      <c r="K70" s="374">
        <v>0.25090335844400002</v>
      </c>
    </row>
    <row r="71" spans="1:11" ht="14.4" customHeight="1" thickBot="1" x14ac:dyDescent="0.35">
      <c r="A71" s="383" t="s">
        <v>286</v>
      </c>
      <c r="B71" s="361">
        <v>173.46128379309701</v>
      </c>
      <c r="C71" s="361">
        <v>155.19309999999999</v>
      </c>
      <c r="D71" s="362">
        <v>-18.268183793096998</v>
      </c>
      <c r="E71" s="363">
        <v>0.89468437340200002</v>
      </c>
      <c r="F71" s="361">
        <v>158.881320532313</v>
      </c>
      <c r="G71" s="362">
        <v>39.720330133078001</v>
      </c>
      <c r="H71" s="364">
        <v>13.175689999999999</v>
      </c>
      <c r="I71" s="361">
        <v>39.527070000000002</v>
      </c>
      <c r="J71" s="362">
        <v>-0.193260133078</v>
      </c>
      <c r="K71" s="365">
        <v>0.248783619544</v>
      </c>
    </row>
    <row r="72" spans="1:11" ht="14.4" customHeight="1" thickBot="1" x14ac:dyDescent="0.35">
      <c r="A72" s="383" t="s">
        <v>287</v>
      </c>
      <c r="B72" s="361">
        <v>0</v>
      </c>
      <c r="C72" s="361">
        <v>0.372</v>
      </c>
      <c r="D72" s="362">
        <v>0.372</v>
      </c>
      <c r="E72" s="371" t="s">
        <v>249</v>
      </c>
      <c r="F72" s="361">
        <v>0.41070856320900001</v>
      </c>
      <c r="G72" s="362">
        <v>0.10267714080199999</v>
      </c>
      <c r="H72" s="364">
        <v>0</v>
      </c>
      <c r="I72" s="361">
        <v>0</v>
      </c>
      <c r="J72" s="362">
        <v>-0.10267714080199999</v>
      </c>
      <c r="K72" s="365">
        <v>0</v>
      </c>
    </row>
    <row r="73" spans="1:11" ht="14.4" customHeight="1" thickBot="1" x14ac:dyDescent="0.35">
      <c r="A73" s="383" t="s">
        <v>288</v>
      </c>
      <c r="B73" s="361">
        <v>60.181030793281003</v>
      </c>
      <c r="C73" s="361">
        <v>66.671000000000006</v>
      </c>
      <c r="D73" s="362">
        <v>6.4899692067180004</v>
      </c>
      <c r="E73" s="363">
        <v>1.1078407784169999</v>
      </c>
      <c r="F73" s="361">
        <v>57.616904835444998</v>
      </c>
      <c r="G73" s="362">
        <v>14.404226208860999</v>
      </c>
      <c r="H73" s="364">
        <v>5.1847599999999998</v>
      </c>
      <c r="I73" s="361">
        <v>14.89611</v>
      </c>
      <c r="J73" s="362">
        <v>0.49188379113800001</v>
      </c>
      <c r="K73" s="365">
        <v>0.25853714361300001</v>
      </c>
    </row>
    <row r="74" spans="1:11" ht="14.4" customHeight="1" thickBot="1" x14ac:dyDescent="0.35">
      <c r="A74" s="383" t="s">
        <v>289</v>
      </c>
      <c r="B74" s="361">
        <v>0.302740700719</v>
      </c>
      <c r="C74" s="361">
        <v>0</v>
      </c>
      <c r="D74" s="362">
        <v>-0.302740700719</v>
      </c>
      <c r="E74" s="363">
        <v>0</v>
      </c>
      <c r="F74" s="361">
        <v>0</v>
      </c>
      <c r="G74" s="362">
        <v>0</v>
      </c>
      <c r="H74" s="364">
        <v>0</v>
      </c>
      <c r="I74" s="361">
        <v>0</v>
      </c>
      <c r="J74" s="362">
        <v>0</v>
      </c>
      <c r="K74" s="372" t="s">
        <v>222</v>
      </c>
    </row>
    <row r="75" spans="1:11" ht="14.4" customHeight="1" thickBot="1" x14ac:dyDescent="0.35">
      <c r="A75" s="382" t="s">
        <v>290</v>
      </c>
      <c r="B75" s="366">
        <v>689.226835152798</v>
      </c>
      <c r="C75" s="366">
        <v>508.58740999999998</v>
      </c>
      <c r="D75" s="367">
        <v>-180.639425152798</v>
      </c>
      <c r="E75" s="373">
        <v>0.73791005233700002</v>
      </c>
      <c r="F75" s="366">
        <v>478.23122151214898</v>
      </c>
      <c r="G75" s="367">
        <v>119.557805378037</v>
      </c>
      <c r="H75" s="369">
        <v>19.40334</v>
      </c>
      <c r="I75" s="366">
        <v>199.14250000000001</v>
      </c>
      <c r="J75" s="367">
        <v>79.584694621962001</v>
      </c>
      <c r="K75" s="374">
        <v>0.41641467775800001</v>
      </c>
    </row>
    <row r="76" spans="1:11" ht="14.4" customHeight="1" thickBot="1" x14ac:dyDescent="0.35">
      <c r="A76" s="383" t="s">
        <v>291</v>
      </c>
      <c r="B76" s="361">
        <v>0</v>
      </c>
      <c r="C76" s="361">
        <v>14.595000000000001</v>
      </c>
      <c r="D76" s="362">
        <v>14.595000000000001</v>
      </c>
      <c r="E76" s="371" t="s">
        <v>249</v>
      </c>
      <c r="F76" s="361">
        <v>0</v>
      </c>
      <c r="G76" s="362">
        <v>0</v>
      </c>
      <c r="H76" s="364">
        <v>0</v>
      </c>
      <c r="I76" s="361">
        <v>0</v>
      </c>
      <c r="J76" s="362">
        <v>0</v>
      </c>
      <c r="K76" s="372" t="s">
        <v>222</v>
      </c>
    </row>
    <row r="77" spans="1:11" ht="14.4" customHeight="1" thickBot="1" x14ac:dyDescent="0.35">
      <c r="A77" s="383" t="s">
        <v>292</v>
      </c>
      <c r="B77" s="361">
        <v>342.87266986874999</v>
      </c>
      <c r="C77" s="361">
        <v>245.40072000000001</v>
      </c>
      <c r="D77" s="362">
        <v>-97.471949868750002</v>
      </c>
      <c r="E77" s="363">
        <v>0.71571968711800005</v>
      </c>
      <c r="F77" s="361">
        <v>217.331019615824</v>
      </c>
      <c r="G77" s="362">
        <v>54.332754903956001</v>
      </c>
      <c r="H77" s="364">
        <v>7.0330000000000004</v>
      </c>
      <c r="I77" s="361">
        <v>78.624219999999994</v>
      </c>
      <c r="J77" s="362">
        <v>24.291465096043002</v>
      </c>
      <c r="K77" s="365">
        <v>0.36177173483500003</v>
      </c>
    </row>
    <row r="78" spans="1:11" ht="14.4" customHeight="1" thickBot="1" x14ac:dyDescent="0.35">
      <c r="A78" s="383" t="s">
        <v>293</v>
      </c>
      <c r="B78" s="361">
        <v>334.33755966983801</v>
      </c>
      <c r="C78" s="361">
        <v>236.42169000000001</v>
      </c>
      <c r="D78" s="362">
        <v>-97.915869669838003</v>
      </c>
      <c r="E78" s="363">
        <v>0.70713470013199997</v>
      </c>
      <c r="F78" s="361">
        <v>238.73440754293401</v>
      </c>
      <c r="G78" s="362">
        <v>59.683601885732998</v>
      </c>
      <c r="H78" s="364">
        <v>1.48234</v>
      </c>
      <c r="I78" s="361">
        <v>97.281379999999999</v>
      </c>
      <c r="J78" s="362">
        <v>37.597778114265999</v>
      </c>
      <c r="K78" s="365">
        <v>0.40748788999899999</v>
      </c>
    </row>
    <row r="79" spans="1:11" ht="14.4" customHeight="1" thickBot="1" x14ac:dyDescent="0.35">
      <c r="A79" s="383" t="s">
        <v>294</v>
      </c>
      <c r="B79" s="361">
        <v>12.01660561421</v>
      </c>
      <c r="C79" s="361">
        <v>12.17</v>
      </c>
      <c r="D79" s="362">
        <v>0.153394385789</v>
      </c>
      <c r="E79" s="363">
        <v>1.0127652009820001</v>
      </c>
      <c r="F79" s="361">
        <v>22.165794353391</v>
      </c>
      <c r="G79" s="362">
        <v>5.5414485883470004</v>
      </c>
      <c r="H79" s="364">
        <v>10.888</v>
      </c>
      <c r="I79" s="361">
        <v>23.236899999999999</v>
      </c>
      <c r="J79" s="362">
        <v>17.695451411652002</v>
      </c>
      <c r="K79" s="365">
        <v>1.048322457094</v>
      </c>
    </row>
    <row r="80" spans="1:11" ht="14.4" customHeight="1" thickBot="1" x14ac:dyDescent="0.35">
      <c r="A80" s="382" t="s">
        <v>295</v>
      </c>
      <c r="B80" s="366">
        <v>214.999993228021</v>
      </c>
      <c r="C80" s="366">
        <v>185.43744000000001</v>
      </c>
      <c r="D80" s="367">
        <v>-29.562553228020001</v>
      </c>
      <c r="E80" s="373">
        <v>0.86249974809600005</v>
      </c>
      <c r="F80" s="366">
        <v>268.67905310606199</v>
      </c>
      <c r="G80" s="367">
        <v>67.169763276514999</v>
      </c>
      <c r="H80" s="369">
        <v>155.69759999999999</v>
      </c>
      <c r="I80" s="366">
        <v>175.70079999999999</v>
      </c>
      <c r="J80" s="367">
        <v>108.53103672348399</v>
      </c>
      <c r="K80" s="374">
        <v>0.65394305201199998</v>
      </c>
    </row>
    <row r="81" spans="1:11" ht="14.4" customHeight="1" thickBot="1" x14ac:dyDescent="0.35">
      <c r="A81" s="383" t="s">
        <v>296</v>
      </c>
      <c r="B81" s="361">
        <v>0</v>
      </c>
      <c r="C81" s="361">
        <v>1.8149999999999999</v>
      </c>
      <c r="D81" s="362">
        <v>1.8149999999999999</v>
      </c>
      <c r="E81" s="371" t="s">
        <v>249</v>
      </c>
      <c r="F81" s="361">
        <v>0</v>
      </c>
      <c r="G81" s="362">
        <v>0</v>
      </c>
      <c r="H81" s="364">
        <v>0</v>
      </c>
      <c r="I81" s="361">
        <v>0</v>
      </c>
      <c r="J81" s="362">
        <v>0</v>
      </c>
      <c r="K81" s="372" t="s">
        <v>222</v>
      </c>
    </row>
    <row r="82" spans="1:11" ht="14.4" customHeight="1" thickBot="1" x14ac:dyDescent="0.35">
      <c r="A82" s="383" t="s">
        <v>297</v>
      </c>
      <c r="B82" s="361">
        <v>89.999997165216996</v>
      </c>
      <c r="C82" s="361">
        <v>68.519660000000002</v>
      </c>
      <c r="D82" s="362">
        <v>-21.480337165217001</v>
      </c>
      <c r="E82" s="363">
        <v>0.76132957953500002</v>
      </c>
      <c r="F82" s="361">
        <v>78.679000731483995</v>
      </c>
      <c r="G82" s="362">
        <v>19.669750182870999</v>
      </c>
      <c r="H82" s="364">
        <v>5.7206000000000001</v>
      </c>
      <c r="I82" s="361">
        <v>25.723800000000001</v>
      </c>
      <c r="J82" s="362">
        <v>6.0540498171279999</v>
      </c>
      <c r="K82" s="365">
        <v>0.32694619607300002</v>
      </c>
    </row>
    <row r="83" spans="1:11" ht="14.4" customHeight="1" thickBot="1" x14ac:dyDescent="0.35">
      <c r="A83" s="383" t="s">
        <v>298</v>
      </c>
      <c r="B83" s="361">
        <v>124.99999606280301</v>
      </c>
      <c r="C83" s="361">
        <v>115.10278</v>
      </c>
      <c r="D83" s="362">
        <v>-9.8972160628020003</v>
      </c>
      <c r="E83" s="363">
        <v>0.92082226900300002</v>
      </c>
      <c r="F83" s="361">
        <v>190.000052374577</v>
      </c>
      <c r="G83" s="362">
        <v>47.500013093644</v>
      </c>
      <c r="H83" s="364">
        <v>149.977</v>
      </c>
      <c r="I83" s="361">
        <v>149.977</v>
      </c>
      <c r="J83" s="362">
        <v>102.476986906356</v>
      </c>
      <c r="K83" s="365">
        <v>0.78935241398900002</v>
      </c>
    </row>
    <row r="84" spans="1:11" ht="14.4" customHeight="1" thickBot="1" x14ac:dyDescent="0.35">
      <c r="A84" s="380" t="s">
        <v>34</v>
      </c>
      <c r="B84" s="361">
        <v>13862.448413055299</v>
      </c>
      <c r="C84" s="361">
        <v>15984.407370000001</v>
      </c>
      <c r="D84" s="362">
        <v>2121.9589569447298</v>
      </c>
      <c r="E84" s="363">
        <v>1.1530724511079999</v>
      </c>
      <c r="F84" s="361">
        <v>15208.0041921716</v>
      </c>
      <c r="G84" s="362">
        <v>3802.0010480429</v>
      </c>
      <c r="H84" s="364">
        <v>1327.029</v>
      </c>
      <c r="I84" s="361">
        <v>3801.2609299999999</v>
      </c>
      <c r="J84" s="362">
        <v>-0.74011804289600003</v>
      </c>
      <c r="K84" s="365">
        <v>0.24995133365</v>
      </c>
    </row>
    <row r="85" spans="1:11" ht="14.4" customHeight="1" thickBot="1" x14ac:dyDescent="0.35">
      <c r="A85" s="386" t="s">
        <v>299</v>
      </c>
      <c r="B85" s="366">
        <v>10292.448525501601</v>
      </c>
      <c r="C85" s="366">
        <v>11849.439</v>
      </c>
      <c r="D85" s="367">
        <v>1556.9904744983801</v>
      </c>
      <c r="E85" s="373">
        <v>1.15127503146</v>
      </c>
      <c r="F85" s="366">
        <v>11232.003096164601</v>
      </c>
      <c r="G85" s="367">
        <v>2808.0007740411502</v>
      </c>
      <c r="H85" s="369">
        <v>979.35599999999999</v>
      </c>
      <c r="I85" s="366">
        <v>2807.59</v>
      </c>
      <c r="J85" s="367">
        <v>-0.41077404114999999</v>
      </c>
      <c r="K85" s="374">
        <v>0.24996342824699999</v>
      </c>
    </row>
    <row r="86" spans="1:11" ht="14.4" customHeight="1" thickBot="1" x14ac:dyDescent="0.35">
      <c r="A86" s="382" t="s">
        <v>300</v>
      </c>
      <c r="B86" s="366">
        <v>10199.9996787247</v>
      </c>
      <c r="C86" s="366">
        <v>11813.216</v>
      </c>
      <c r="D86" s="367">
        <v>1613.2163212752801</v>
      </c>
      <c r="E86" s="373">
        <v>1.158158467851</v>
      </c>
      <c r="F86" s="366">
        <v>11200.003087343601</v>
      </c>
      <c r="G86" s="367">
        <v>2800.0007718359002</v>
      </c>
      <c r="H86" s="369">
        <v>979.35599999999999</v>
      </c>
      <c r="I86" s="366">
        <v>2798.692</v>
      </c>
      <c r="J86" s="367">
        <v>-1.3087718359039999</v>
      </c>
      <c r="K86" s="374">
        <v>0.249883145404</v>
      </c>
    </row>
    <row r="87" spans="1:11" ht="14.4" customHeight="1" thickBot="1" x14ac:dyDescent="0.35">
      <c r="A87" s="383" t="s">
        <v>301</v>
      </c>
      <c r="B87" s="361">
        <v>10199.9996787247</v>
      </c>
      <c r="C87" s="361">
        <v>11813.216</v>
      </c>
      <c r="D87" s="362">
        <v>1613.2163212752801</v>
      </c>
      <c r="E87" s="363">
        <v>1.158158467851</v>
      </c>
      <c r="F87" s="361">
        <v>11200.003087343601</v>
      </c>
      <c r="G87" s="362">
        <v>2800.0007718359002</v>
      </c>
      <c r="H87" s="364">
        <v>979.35599999999999</v>
      </c>
      <c r="I87" s="361">
        <v>2798.692</v>
      </c>
      <c r="J87" s="362">
        <v>-1.3087718359039999</v>
      </c>
      <c r="K87" s="365">
        <v>0.249883145404</v>
      </c>
    </row>
    <row r="88" spans="1:11" ht="14.4" customHeight="1" thickBot="1" x14ac:dyDescent="0.35">
      <c r="A88" s="382" t="s">
        <v>302</v>
      </c>
      <c r="B88" s="366">
        <v>59.999998110145</v>
      </c>
      <c r="C88" s="366">
        <v>1.8</v>
      </c>
      <c r="D88" s="367">
        <v>-58.199998110145003</v>
      </c>
      <c r="E88" s="373">
        <v>3.0000000943999999E-2</v>
      </c>
      <c r="F88" s="366">
        <v>0</v>
      </c>
      <c r="G88" s="367">
        <v>0</v>
      </c>
      <c r="H88" s="369">
        <v>0</v>
      </c>
      <c r="I88" s="366">
        <v>0</v>
      </c>
      <c r="J88" s="367">
        <v>0</v>
      </c>
      <c r="K88" s="370" t="s">
        <v>222</v>
      </c>
    </row>
    <row r="89" spans="1:11" ht="14.4" customHeight="1" thickBot="1" x14ac:dyDescent="0.35">
      <c r="A89" s="383" t="s">
        <v>303</v>
      </c>
      <c r="B89" s="361">
        <v>59.999998110145</v>
      </c>
      <c r="C89" s="361">
        <v>1.8</v>
      </c>
      <c r="D89" s="362">
        <v>-58.199998110145003</v>
      </c>
      <c r="E89" s="363">
        <v>3.0000000943999999E-2</v>
      </c>
      <c r="F89" s="361">
        <v>0</v>
      </c>
      <c r="G89" s="362">
        <v>0</v>
      </c>
      <c r="H89" s="364">
        <v>0</v>
      </c>
      <c r="I89" s="361">
        <v>0</v>
      </c>
      <c r="J89" s="362">
        <v>0</v>
      </c>
      <c r="K89" s="372" t="s">
        <v>222</v>
      </c>
    </row>
    <row r="90" spans="1:11" ht="14.4" customHeight="1" thickBot="1" x14ac:dyDescent="0.35">
      <c r="A90" s="382" t="s">
        <v>304</v>
      </c>
      <c r="B90" s="366">
        <v>32.448848666756</v>
      </c>
      <c r="C90" s="366">
        <v>34.423000000000002</v>
      </c>
      <c r="D90" s="367">
        <v>1.9741513332439999</v>
      </c>
      <c r="E90" s="373">
        <v>1.0608388714650001</v>
      </c>
      <c r="F90" s="366">
        <v>32.000008820981002</v>
      </c>
      <c r="G90" s="367">
        <v>8.0000022052449999</v>
      </c>
      <c r="H90" s="369">
        <v>0</v>
      </c>
      <c r="I90" s="366">
        <v>8.8979999999999997</v>
      </c>
      <c r="J90" s="367">
        <v>0.89799779475399999</v>
      </c>
      <c r="K90" s="374">
        <v>0.27806242334999998</v>
      </c>
    </row>
    <row r="91" spans="1:11" ht="14.4" customHeight="1" thickBot="1" x14ac:dyDescent="0.35">
      <c r="A91" s="383" t="s">
        <v>305</v>
      </c>
      <c r="B91" s="361">
        <v>32.448848666756</v>
      </c>
      <c r="C91" s="361">
        <v>34.423000000000002</v>
      </c>
      <c r="D91" s="362">
        <v>1.9741513332439999</v>
      </c>
      <c r="E91" s="363">
        <v>1.0608388714650001</v>
      </c>
      <c r="F91" s="361">
        <v>32.000008820981002</v>
      </c>
      <c r="G91" s="362">
        <v>8.0000022052449999</v>
      </c>
      <c r="H91" s="364">
        <v>0</v>
      </c>
      <c r="I91" s="361">
        <v>8.8979999999999997</v>
      </c>
      <c r="J91" s="362">
        <v>0.89799779475399999</v>
      </c>
      <c r="K91" s="365">
        <v>0.27806242334999998</v>
      </c>
    </row>
    <row r="92" spans="1:11" ht="14.4" customHeight="1" thickBot="1" x14ac:dyDescent="0.35">
      <c r="A92" s="381" t="s">
        <v>306</v>
      </c>
      <c r="B92" s="361">
        <v>3467.9998907663999</v>
      </c>
      <c r="C92" s="361">
        <v>4016.4933500000002</v>
      </c>
      <c r="D92" s="362">
        <v>548.49345923359795</v>
      </c>
      <c r="E92" s="363">
        <v>1.1581584418999999</v>
      </c>
      <c r="F92" s="361">
        <v>3808.0010496968298</v>
      </c>
      <c r="G92" s="362">
        <v>952.00026242420802</v>
      </c>
      <c r="H92" s="364">
        <v>332.98284999999998</v>
      </c>
      <c r="I92" s="361">
        <v>951.55706999999995</v>
      </c>
      <c r="J92" s="362">
        <v>-0.443192424207</v>
      </c>
      <c r="K92" s="365">
        <v>0.24988361546599999</v>
      </c>
    </row>
    <row r="93" spans="1:11" ht="14.4" customHeight="1" thickBot="1" x14ac:dyDescent="0.35">
      <c r="A93" s="382" t="s">
        <v>307</v>
      </c>
      <c r="B93" s="366">
        <v>917.99997108522496</v>
      </c>
      <c r="C93" s="366">
        <v>1063.18941</v>
      </c>
      <c r="D93" s="367">
        <v>145.18943891477599</v>
      </c>
      <c r="E93" s="373">
        <v>1.1581584351709999</v>
      </c>
      <c r="F93" s="366">
        <v>1008.0002778609301</v>
      </c>
      <c r="G93" s="367">
        <v>252.00006946523101</v>
      </c>
      <c r="H93" s="369">
        <v>88.14385</v>
      </c>
      <c r="I93" s="366">
        <v>251.88407000000001</v>
      </c>
      <c r="J93" s="367">
        <v>-0.11599946523100001</v>
      </c>
      <c r="K93" s="374">
        <v>0.24988492119700001</v>
      </c>
    </row>
    <row r="94" spans="1:11" ht="14.4" customHeight="1" thickBot="1" x14ac:dyDescent="0.35">
      <c r="A94" s="383" t="s">
        <v>308</v>
      </c>
      <c r="B94" s="361">
        <v>917.99997108522496</v>
      </c>
      <c r="C94" s="361">
        <v>1063.18941</v>
      </c>
      <c r="D94" s="362">
        <v>145.18943891477599</v>
      </c>
      <c r="E94" s="363">
        <v>1.1581584351709999</v>
      </c>
      <c r="F94" s="361">
        <v>1008.0002778609301</v>
      </c>
      <c r="G94" s="362">
        <v>252.00006946523101</v>
      </c>
      <c r="H94" s="364">
        <v>88.14385</v>
      </c>
      <c r="I94" s="361">
        <v>251.88407000000001</v>
      </c>
      <c r="J94" s="362">
        <v>-0.11599946523100001</v>
      </c>
      <c r="K94" s="365">
        <v>0.24988492119700001</v>
      </c>
    </row>
    <row r="95" spans="1:11" ht="14.4" customHeight="1" thickBot="1" x14ac:dyDescent="0.35">
      <c r="A95" s="382" t="s">
        <v>309</v>
      </c>
      <c r="B95" s="366">
        <v>2549.99991968118</v>
      </c>
      <c r="C95" s="366">
        <v>2953.3039399999998</v>
      </c>
      <c r="D95" s="367">
        <v>403.30402031882198</v>
      </c>
      <c r="E95" s="373">
        <v>1.1581584443220001</v>
      </c>
      <c r="F95" s="366">
        <v>2800.0007718359002</v>
      </c>
      <c r="G95" s="367">
        <v>700.00019295897596</v>
      </c>
      <c r="H95" s="369">
        <v>244.839</v>
      </c>
      <c r="I95" s="366">
        <v>699.673</v>
      </c>
      <c r="J95" s="367">
        <v>-0.32719295897599998</v>
      </c>
      <c r="K95" s="374">
        <v>0.249883145404</v>
      </c>
    </row>
    <row r="96" spans="1:11" ht="14.4" customHeight="1" thickBot="1" x14ac:dyDescent="0.35">
      <c r="A96" s="383" t="s">
        <v>310</v>
      </c>
      <c r="B96" s="361">
        <v>2549.99991968118</v>
      </c>
      <c r="C96" s="361">
        <v>2953.3039399999998</v>
      </c>
      <c r="D96" s="362">
        <v>403.30402031882198</v>
      </c>
      <c r="E96" s="363">
        <v>1.1581584443220001</v>
      </c>
      <c r="F96" s="361">
        <v>2800.0007718359002</v>
      </c>
      <c r="G96" s="362">
        <v>700.00019295897596</v>
      </c>
      <c r="H96" s="364">
        <v>244.839</v>
      </c>
      <c r="I96" s="361">
        <v>699.673</v>
      </c>
      <c r="J96" s="362">
        <v>-0.32719295897599998</v>
      </c>
      <c r="K96" s="365">
        <v>0.249883145404</v>
      </c>
    </row>
    <row r="97" spans="1:11" ht="14.4" customHeight="1" thickBot="1" x14ac:dyDescent="0.35">
      <c r="A97" s="381" t="s">
        <v>311</v>
      </c>
      <c r="B97" s="361">
        <v>101.999996787247</v>
      </c>
      <c r="C97" s="361">
        <v>118.47502</v>
      </c>
      <c r="D97" s="362">
        <v>16.475023212751999</v>
      </c>
      <c r="E97" s="363">
        <v>1.1615198405060001</v>
      </c>
      <c r="F97" s="361">
        <v>168.000046310154</v>
      </c>
      <c r="G97" s="362">
        <v>42.000011577537997</v>
      </c>
      <c r="H97" s="364">
        <v>14.690149999999999</v>
      </c>
      <c r="I97" s="361">
        <v>42.113860000000003</v>
      </c>
      <c r="J97" s="362">
        <v>0.11384842246100001</v>
      </c>
      <c r="K97" s="365">
        <v>0.25067766899400001</v>
      </c>
    </row>
    <row r="98" spans="1:11" ht="14.4" customHeight="1" thickBot="1" x14ac:dyDescent="0.35">
      <c r="A98" s="382" t="s">
        <v>312</v>
      </c>
      <c r="B98" s="366">
        <v>101.999996787247</v>
      </c>
      <c r="C98" s="366">
        <v>118.47502</v>
      </c>
      <c r="D98" s="367">
        <v>16.475023212751999</v>
      </c>
      <c r="E98" s="373">
        <v>1.1615198405060001</v>
      </c>
      <c r="F98" s="366">
        <v>168.000046310154</v>
      </c>
      <c r="G98" s="367">
        <v>42.000011577537997</v>
      </c>
      <c r="H98" s="369">
        <v>14.690149999999999</v>
      </c>
      <c r="I98" s="366">
        <v>42.113860000000003</v>
      </c>
      <c r="J98" s="367">
        <v>0.11384842246100001</v>
      </c>
      <c r="K98" s="374">
        <v>0.25067766899400001</v>
      </c>
    </row>
    <row r="99" spans="1:11" ht="14.4" customHeight="1" thickBot="1" x14ac:dyDescent="0.35">
      <c r="A99" s="383" t="s">
        <v>313</v>
      </c>
      <c r="B99" s="361">
        <v>101.999996787247</v>
      </c>
      <c r="C99" s="361">
        <v>118.47502</v>
      </c>
      <c r="D99" s="362">
        <v>16.475023212751999</v>
      </c>
      <c r="E99" s="363">
        <v>1.1615198405060001</v>
      </c>
      <c r="F99" s="361">
        <v>168.000046310154</v>
      </c>
      <c r="G99" s="362">
        <v>42.000011577537997</v>
      </c>
      <c r="H99" s="364">
        <v>14.690149999999999</v>
      </c>
      <c r="I99" s="361">
        <v>42.113860000000003</v>
      </c>
      <c r="J99" s="362">
        <v>0.11384842246100001</v>
      </c>
      <c r="K99" s="365">
        <v>0.25067766899400001</v>
      </c>
    </row>
    <row r="100" spans="1:11" ht="14.4" customHeight="1" thickBot="1" x14ac:dyDescent="0.35">
      <c r="A100" s="380" t="s">
        <v>314</v>
      </c>
      <c r="B100" s="361">
        <v>13.999999559034</v>
      </c>
      <c r="C100" s="361">
        <v>78.876999999999995</v>
      </c>
      <c r="D100" s="362">
        <v>64.877000440966</v>
      </c>
      <c r="E100" s="363">
        <v>5.6340716060310001</v>
      </c>
      <c r="F100" s="361">
        <v>62.049649870846999</v>
      </c>
      <c r="G100" s="362">
        <v>15.512412467711</v>
      </c>
      <c r="H100" s="364">
        <v>7.8444500000000001</v>
      </c>
      <c r="I100" s="361">
        <v>31.735849999999999</v>
      </c>
      <c r="J100" s="362">
        <v>16.223437532287999</v>
      </c>
      <c r="K100" s="365">
        <v>0.51145896980899996</v>
      </c>
    </row>
    <row r="101" spans="1:11" ht="14.4" customHeight="1" thickBot="1" x14ac:dyDescent="0.35">
      <c r="A101" s="381" t="s">
        <v>315</v>
      </c>
      <c r="B101" s="361">
        <v>13.999999559034</v>
      </c>
      <c r="C101" s="361">
        <v>78.876999999999995</v>
      </c>
      <c r="D101" s="362">
        <v>64.877000440966</v>
      </c>
      <c r="E101" s="363">
        <v>5.6340716060310001</v>
      </c>
      <c r="F101" s="361">
        <v>62.049649870846999</v>
      </c>
      <c r="G101" s="362">
        <v>15.512412467711</v>
      </c>
      <c r="H101" s="364">
        <v>7.8444500000000001</v>
      </c>
      <c r="I101" s="361">
        <v>31.735849999999999</v>
      </c>
      <c r="J101" s="362">
        <v>16.223437532287999</v>
      </c>
      <c r="K101" s="365">
        <v>0.51145896980899996</v>
      </c>
    </row>
    <row r="102" spans="1:11" ht="14.4" customHeight="1" thickBot="1" x14ac:dyDescent="0.35">
      <c r="A102" s="382" t="s">
        <v>316</v>
      </c>
      <c r="B102" s="366">
        <v>0</v>
      </c>
      <c r="C102" s="366">
        <v>29.087</v>
      </c>
      <c r="D102" s="367">
        <v>29.087</v>
      </c>
      <c r="E102" s="368" t="s">
        <v>222</v>
      </c>
      <c r="F102" s="366">
        <v>24.834693367214999</v>
      </c>
      <c r="G102" s="367">
        <v>6.2086733418030002</v>
      </c>
      <c r="H102" s="369">
        <v>7.8444500000000001</v>
      </c>
      <c r="I102" s="366">
        <v>26.735849999999999</v>
      </c>
      <c r="J102" s="367">
        <v>20.527176658196002</v>
      </c>
      <c r="K102" s="374">
        <v>1.076552450423</v>
      </c>
    </row>
    <row r="103" spans="1:11" ht="14.4" customHeight="1" thickBot="1" x14ac:dyDescent="0.35">
      <c r="A103" s="383" t="s">
        <v>317</v>
      </c>
      <c r="B103" s="361">
        <v>0</v>
      </c>
      <c r="C103" s="361">
        <v>1.573</v>
      </c>
      <c r="D103" s="362">
        <v>1.573</v>
      </c>
      <c r="E103" s="371" t="s">
        <v>222</v>
      </c>
      <c r="F103" s="361">
        <v>0</v>
      </c>
      <c r="G103" s="362">
        <v>0</v>
      </c>
      <c r="H103" s="364">
        <v>0.77944999999999998</v>
      </c>
      <c r="I103" s="361">
        <v>2.2708499999999998</v>
      </c>
      <c r="J103" s="362">
        <v>2.2708499999999998</v>
      </c>
      <c r="K103" s="372" t="s">
        <v>222</v>
      </c>
    </row>
    <row r="104" spans="1:11" ht="14.4" customHeight="1" thickBot="1" x14ac:dyDescent="0.35">
      <c r="A104" s="383" t="s">
        <v>318</v>
      </c>
      <c r="B104" s="361">
        <v>0</v>
      </c>
      <c r="C104" s="361">
        <v>0.60499999999999998</v>
      </c>
      <c r="D104" s="362">
        <v>0.60499999999999998</v>
      </c>
      <c r="E104" s="371" t="s">
        <v>222</v>
      </c>
      <c r="F104" s="361">
        <v>0.72341566219599995</v>
      </c>
      <c r="G104" s="362">
        <v>0.18085391554899999</v>
      </c>
      <c r="H104" s="364">
        <v>0</v>
      </c>
      <c r="I104" s="361">
        <v>0</v>
      </c>
      <c r="J104" s="362">
        <v>-0.18085391554899999</v>
      </c>
      <c r="K104" s="365">
        <v>0</v>
      </c>
    </row>
    <row r="105" spans="1:11" ht="14.4" customHeight="1" thickBot="1" x14ac:dyDescent="0.35">
      <c r="A105" s="383" t="s">
        <v>319</v>
      </c>
      <c r="B105" s="361">
        <v>0</v>
      </c>
      <c r="C105" s="361">
        <v>26.908999999999999</v>
      </c>
      <c r="D105" s="362">
        <v>26.908999999999999</v>
      </c>
      <c r="E105" s="371" t="s">
        <v>222</v>
      </c>
      <c r="F105" s="361">
        <v>24.111277705018999</v>
      </c>
      <c r="G105" s="362">
        <v>6.0278194262540001</v>
      </c>
      <c r="H105" s="364">
        <v>6.35</v>
      </c>
      <c r="I105" s="361">
        <v>23.75</v>
      </c>
      <c r="J105" s="362">
        <v>17.722180573745</v>
      </c>
      <c r="K105" s="365">
        <v>0.98501623557899998</v>
      </c>
    </row>
    <row r="106" spans="1:11" ht="14.4" customHeight="1" thickBot="1" x14ac:dyDescent="0.35">
      <c r="A106" s="383" t="s">
        <v>320</v>
      </c>
      <c r="B106" s="361">
        <v>0</v>
      </c>
      <c r="C106" s="361">
        <v>0</v>
      </c>
      <c r="D106" s="362">
        <v>0</v>
      </c>
      <c r="E106" s="363">
        <v>1</v>
      </c>
      <c r="F106" s="361">
        <v>0</v>
      </c>
      <c r="G106" s="362">
        <v>0</v>
      </c>
      <c r="H106" s="364">
        <v>0.71499999999999997</v>
      </c>
      <c r="I106" s="361">
        <v>0.71499999999999997</v>
      </c>
      <c r="J106" s="362">
        <v>0.71499999999999997</v>
      </c>
      <c r="K106" s="372" t="s">
        <v>249</v>
      </c>
    </row>
    <row r="107" spans="1:11" ht="14.4" customHeight="1" thickBot="1" x14ac:dyDescent="0.35">
      <c r="A107" s="382" t="s">
        <v>321</v>
      </c>
      <c r="B107" s="366">
        <v>13.999999559034</v>
      </c>
      <c r="C107" s="366">
        <v>20.2</v>
      </c>
      <c r="D107" s="367">
        <v>6.2000004409659999</v>
      </c>
      <c r="E107" s="373">
        <v>1.4428571883029999</v>
      </c>
      <c r="F107" s="366">
        <v>26.088197797938999</v>
      </c>
      <c r="G107" s="367">
        <v>6.5220494494840002</v>
      </c>
      <c r="H107" s="369">
        <v>0</v>
      </c>
      <c r="I107" s="366">
        <v>5</v>
      </c>
      <c r="J107" s="367">
        <v>-1.522049449484</v>
      </c>
      <c r="K107" s="374">
        <v>0.19165754716799999</v>
      </c>
    </row>
    <row r="108" spans="1:11" ht="14.4" customHeight="1" thickBot="1" x14ac:dyDescent="0.35">
      <c r="A108" s="383" t="s">
        <v>322</v>
      </c>
      <c r="B108" s="361">
        <v>13.999999559034</v>
      </c>
      <c r="C108" s="361">
        <v>20.2</v>
      </c>
      <c r="D108" s="362">
        <v>6.2000004409659999</v>
      </c>
      <c r="E108" s="363">
        <v>1.4428571883029999</v>
      </c>
      <c r="F108" s="361">
        <v>26.088197797938999</v>
      </c>
      <c r="G108" s="362">
        <v>6.5220494494840002</v>
      </c>
      <c r="H108" s="364">
        <v>0</v>
      </c>
      <c r="I108" s="361">
        <v>5</v>
      </c>
      <c r="J108" s="362">
        <v>-1.522049449484</v>
      </c>
      <c r="K108" s="365">
        <v>0.19165754716799999</v>
      </c>
    </row>
    <row r="109" spans="1:11" ht="14.4" customHeight="1" thickBot="1" x14ac:dyDescent="0.35">
      <c r="A109" s="385" t="s">
        <v>323</v>
      </c>
      <c r="B109" s="361">
        <v>0</v>
      </c>
      <c r="C109" s="361">
        <v>26.49</v>
      </c>
      <c r="D109" s="362">
        <v>26.49</v>
      </c>
      <c r="E109" s="371" t="s">
        <v>222</v>
      </c>
      <c r="F109" s="361">
        <v>0</v>
      </c>
      <c r="G109" s="362">
        <v>0</v>
      </c>
      <c r="H109" s="364">
        <v>0</v>
      </c>
      <c r="I109" s="361">
        <v>0</v>
      </c>
      <c r="J109" s="362">
        <v>0</v>
      </c>
      <c r="K109" s="372" t="s">
        <v>222</v>
      </c>
    </row>
    <row r="110" spans="1:11" ht="14.4" customHeight="1" thickBot="1" x14ac:dyDescent="0.35">
      <c r="A110" s="383" t="s">
        <v>324</v>
      </c>
      <c r="B110" s="361">
        <v>0</v>
      </c>
      <c r="C110" s="361">
        <v>26.49</v>
      </c>
      <c r="D110" s="362">
        <v>26.49</v>
      </c>
      <c r="E110" s="371" t="s">
        <v>222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222</v>
      </c>
    </row>
    <row r="111" spans="1:11" ht="14.4" customHeight="1" thickBot="1" x14ac:dyDescent="0.35">
      <c r="A111" s="385" t="s">
        <v>325</v>
      </c>
      <c r="B111" s="361">
        <v>0</v>
      </c>
      <c r="C111" s="361">
        <v>3.1</v>
      </c>
      <c r="D111" s="362">
        <v>3.1</v>
      </c>
      <c r="E111" s="371" t="s">
        <v>222</v>
      </c>
      <c r="F111" s="361">
        <v>2.9333293388100001</v>
      </c>
      <c r="G111" s="362">
        <v>0.73333233470199999</v>
      </c>
      <c r="H111" s="364">
        <v>0</v>
      </c>
      <c r="I111" s="361">
        <v>0</v>
      </c>
      <c r="J111" s="362">
        <v>-0.73333233470199999</v>
      </c>
      <c r="K111" s="365">
        <v>0</v>
      </c>
    </row>
    <row r="112" spans="1:11" ht="14.4" customHeight="1" thickBot="1" x14ac:dyDescent="0.35">
      <c r="A112" s="383" t="s">
        <v>326</v>
      </c>
      <c r="B112" s="361">
        <v>0</v>
      </c>
      <c r="C112" s="361">
        <v>3.1</v>
      </c>
      <c r="D112" s="362">
        <v>3.1</v>
      </c>
      <c r="E112" s="371" t="s">
        <v>222</v>
      </c>
      <c r="F112" s="361">
        <v>2.9333293388100001</v>
      </c>
      <c r="G112" s="362">
        <v>0.73333233470199999</v>
      </c>
      <c r="H112" s="364">
        <v>0</v>
      </c>
      <c r="I112" s="361">
        <v>0</v>
      </c>
      <c r="J112" s="362">
        <v>-0.73333233470199999</v>
      </c>
      <c r="K112" s="365">
        <v>0</v>
      </c>
    </row>
    <row r="113" spans="1:11" ht="14.4" customHeight="1" thickBot="1" x14ac:dyDescent="0.35">
      <c r="A113" s="385" t="s">
        <v>327</v>
      </c>
      <c r="B113" s="361">
        <v>0</v>
      </c>
      <c r="C113" s="361">
        <v>-5.3290705182007498E-15</v>
      </c>
      <c r="D113" s="362">
        <v>-5.3290705182007498E-15</v>
      </c>
      <c r="E113" s="371" t="s">
        <v>222</v>
      </c>
      <c r="F113" s="361">
        <v>8.1934293668810003</v>
      </c>
      <c r="G113" s="362">
        <v>2.0483573417200001</v>
      </c>
      <c r="H113" s="364">
        <v>0</v>
      </c>
      <c r="I113" s="361">
        <v>0</v>
      </c>
      <c r="J113" s="362">
        <v>-2.0483573417200001</v>
      </c>
      <c r="K113" s="365">
        <v>0</v>
      </c>
    </row>
    <row r="114" spans="1:11" ht="14.4" customHeight="1" thickBot="1" x14ac:dyDescent="0.35">
      <c r="A114" s="383" t="s">
        <v>328</v>
      </c>
      <c r="B114" s="361">
        <v>0</v>
      </c>
      <c r="C114" s="361">
        <v>-5.3290705182007498E-15</v>
      </c>
      <c r="D114" s="362">
        <v>-5.3290705182007498E-15</v>
      </c>
      <c r="E114" s="371" t="s">
        <v>222</v>
      </c>
      <c r="F114" s="361">
        <v>8.1934293668810003</v>
      </c>
      <c r="G114" s="362">
        <v>2.0483573417200001</v>
      </c>
      <c r="H114" s="364">
        <v>0</v>
      </c>
      <c r="I114" s="361">
        <v>0</v>
      </c>
      <c r="J114" s="362">
        <v>-2.0483573417200001</v>
      </c>
      <c r="K114" s="365">
        <v>0</v>
      </c>
    </row>
    <row r="115" spans="1:11" ht="14.4" customHeight="1" thickBot="1" x14ac:dyDescent="0.35">
      <c r="A115" s="380" t="s">
        <v>329</v>
      </c>
      <c r="B115" s="361">
        <v>511.03061684231898</v>
      </c>
      <c r="C115" s="361">
        <v>619.11913000000004</v>
      </c>
      <c r="D115" s="362">
        <v>108.08851315768101</v>
      </c>
      <c r="E115" s="363">
        <v>1.2115108363280001</v>
      </c>
      <c r="F115" s="361">
        <v>1145.0028563585099</v>
      </c>
      <c r="G115" s="362">
        <v>286.25071408962702</v>
      </c>
      <c r="H115" s="364">
        <v>94.593000000000004</v>
      </c>
      <c r="I115" s="361">
        <v>293.42500000000001</v>
      </c>
      <c r="J115" s="362">
        <v>7.1742859103720003</v>
      </c>
      <c r="K115" s="365">
        <v>0.25626573625600002</v>
      </c>
    </row>
    <row r="116" spans="1:11" ht="14.4" customHeight="1" thickBot="1" x14ac:dyDescent="0.35">
      <c r="A116" s="381" t="s">
        <v>330</v>
      </c>
      <c r="B116" s="361">
        <v>463.99988684231897</v>
      </c>
      <c r="C116" s="361">
        <v>472.55500000000001</v>
      </c>
      <c r="D116" s="362">
        <v>8.5551131576809993</v>
      </c>
      <c r="E116" s="363">
        <v>1.01843774837</v>
      </c>
      <c r="F116" s="361">
        <v>1145.0028563585099</v>
      </c>
      <c r="G116" s="362">
        <v>286.25071408962702</v>
      </c>
      <c r="H116" s="364">
        <v>94.593000000000004</v>
      </c>
      <c r="I116" s="361">
        <v>293.42500000000001</v>
      </c>
      <c r="J116" s="362">
        <v>7.1742859103720003</v>
      </c>
      <c r="K116" s="365">
        <v>0.25626573625600002</v>
      </c>
    </row>
    <row r="117" spans="1:11" ht="14.4" customHeight="1" thickBot="1" x14ac:dyDescent="0.35">
      <c r="A117" s="382" t="s">
        <v>331</v>
      </c>
      <c r="B117" s="366">
        <v>463.99988684231897</v>
      </c>
      <c r="C117" s="366">
        <v>472.55500000000001</v>
      </c>
      <c r="D117" s="367">
        <v>8.5551131576809993</v>
      </c>
      <c r="E117" s="373">
        <v>1.01843774837</v>
      </c>
      <c r="F117" s="366">
        <v>1145.0028563585099</v>
      </c>
      <c r="G117" s="367">
        <v>286.25071408962702</v>
      </c>
      <c r="H117" s="369">
        <v>94.593000000000004</v>
      </c>
      <c r="I117" s="366">
        <v>293.42500000000001</v>
      </c>
      <c r="J117" s="367">
        <v>7.1742859103720003</v>
      </c>
      <c r="K117" s="374">
        <v>0.25626573625600002</v>
      </c>
    </row>
    <row r="118" spans="1:11" ht="14.4" customHeight="1" thickBot="1" x14ac:dyDescent="0.35">
      <c r="A118" s="383" t="s">
        <v>332</v>
      </c>
      <c r="B118" s="361">
        <v>42.999998645603</v>
      </c>
      <c r="C118" s="361">
        <v>42.686999999999998</v>
      </c>
      <c r="D118" s="362">
        <v>-0.312998645603</v>
      </c>
      <c r="E118" s="363">
        <v>0.9927209615</v>
      </c>
      <c r="F118" s="361">
        <v>43.000107269357997</v>
      </c>
      <c r="G118" s="362">
        <v>10.750026817339</v>
      </c>
      <c r="H118" s="364">
        <v>3.5880000000000001</v>
      </c>
      <c r="I118" s="361">
        <v>10.763999999999999</v>
      </c>
      <c r="J118" s="362">
        <v>1.397318266E-2</v>
      </c>
      <c r="K118" s="365">
        <v>0.25032495692500001</v>
      </c>
    </row>
    <row r="119" spans="1:11" ht="14.4" customHeight="1" thickBot="1" x14ac:dyDescent="0.35">
      <c r="A119" s="383" t="s">
        <v>333</v>
      </c>
      <c r="B119" s="361">
        <v>323.99998979477903</v>
      </c>
      <c r="C119" s="361">
        <v>332.96800000000002</v>
      </c>
      <c r="D119" s="362">
        <v>8.9680102052200006</v>
      </c>
      <c r="E119" s="363">
        <v>1.0276790447149999</v>
      </c>
      <c r="F119" s="361">
        <v>1005.00250710943</v>
      </c>
      <c r="G119" s="362">
        <v>251.25062677735801</v>
      </c>
      <c r="H119" s="364">
        <v>82.924000000000007</v>
      </c>
      <c r="I119" s="361">
        <v>258.41800000000001</v>
      </c>
      <c r="J119" s="362">
        <v>7.1673732226410003</v>
      </c>
      <c r="K119" s="365">
        <v>0.25713169685800003</v>
      </c>
    </row>
    <row r="120" spans="1:11" ht="14.4" customHeight="1" thickBot="1" x14ac:dyDescent="0.35">
      <c r="A120" s="383" t="s">
        <v>334</v>
      </c>
      <c r="B120" s="361">
        <v>47.999998488114997</v>
      </c>
      <c r="C120" s="361">
        <v>47.808</v>
      </c>
      <c r="D120" s="362">
        <v>-0.191998488115</v>
      </c>
      <c r="E120" s="363">
        <v>0.99600003137100002</v>
      </c>
      <c r="F120" s="361">
        <v>48.000119742540001</v>
      </c>
      <c r="G120" s="362">
        <v>12.000029935635</v>
      </c>
      <c r="H120" s="364">
        <v>3.984</v>
      </c>
      <c r="I120" s="361">
        <v>11.952</v>
      </c>
      <c r="J120" s="362">
        <v>-4.8029935635E-2</v>
      </c>
      <c r="K120" s="365">
        <v>0.24899937883699999</v>
      </c>
    </row>
    <row r="121" spans="1:11" ht="14.4" customHeight="1" thickBot="1" x14ac:dyDescent="0.35">
      <c r="A121" s="383" t="s">
        <v>335</v>
      </c>
      <c r="B121" s="361">
        <v>7.9999012052219998</v>
      </c>
      <c r="C121" s="361">
        <v>7.86</v>
      </c>
      <c r="D121" s="362">
        <v>-0.139901205222</v>
      </c>
      <c r="E121" s="363">
        <v>0.98251213338300003</v>
      </c>
      <c r="F121" s="361">
        <v>8.0000199570900001</v>
      </c>
      <c r="G121" s="362">
        <v>2.000004989272</v>
      </c>
      <c r="H121" s="364">
        <v>0.66100000000000003</v>
      </c>
      <c r="I121" s="361">
        <v>1.9830000000000001</v>
      </c>
      <c r="J121" s="362">
        <v>-1.7004989272000001E-2</v>
      </c>
      <c r="K121" s="365">
        <v>0.24787438164299999</v>
      </c>
    </row>
    <row r="122" spans="1:11" ht="14.4" customHeight="1" thickBot="1" x14ac:dyDescent="0.35">
      <c r="A122" s="383" t="s">
        <v>336</v>
      </c>
      <c r="B122" s="361">
        <v>40.999998708596998</v>
      </c>
      <c r="C122" s="361">
        <v>41.231999999999999</v>
      </c>
      <c r="D122" s="362">
        <v>0.23200129140199999</v>
      </c>
      <c r="E122" s="363">
        <v>1.005658568261</v>
      </c>
      <c r="F122" s="361">
        <v>41.000102280085997</v>
      </c>
      <c r="G122" s="362">
        <v>10.250025570021</v>
      </c>
      <c r="H122" s="364">
        <v>3.4359999999999999</v>
      </c>
      <c r="I122" s="361">
        <v>10.308</v>
      </c>
      <c r="J122" s="362">
        <v>5.7974429978000001E-2</v>
      </c>
      <c r="K122" s="365">
        <v>0.25141400695900001</v>
      </c>
    </row>
    <row r="123" spans="1:11" ht="14.4" customHeight="1" thickBot="1" x14ac:dyDescent="0.35">
      <c r="A123" s="381" t="s">
        <v>337</v>
      </c>
      <c r="B123" s="361">
        <v>47.030729999999998</v>
      </c>
      <c r="C123" s="361">
        <v>146.56413000000001</v>
      </c>
      <c r="D123" s="362">
        <v>99.5334</v>
      </c>
      <c r="E123" s="363">
        <v>3.1163481834110001</v>
      </c>
      <c r="F123" s="361">
        <v>0</v>
      </c>
      <c r="G123" s="362">
        <v>0</v>
      </c>
      <c r="H123" s="364">
        <v>0</v>
      </c>
      <c r="I123" s="361">
        <v>0</v>
      </c>
      <c r="J123" s="362">
        <v>0</v>
      </c>
      <c r="K123" s="372" t="s">
        <v>222</v>
      </c>
    </row>
    <row r="124" spans="1:11" ht="14.4" customHeight="1" thickBot="1" x14ac:dyDescent="0.35">
      <c r="A124" s="382" t="s">
        <v>338</v>
      </c>
      <c r="B124" s="366">
        <v>47.030729999999998</v>
      </c>
      <c r="C124" s="366">
        <v>47.050730000000001</v>
      </c>
      <c r="D124" s="367">
        <v>0.02</v>
      </c>
      <c r="E124" s="373">
        <v>1.0004252538709999</v>
      </c>
      <c r="F124" s="366">
        <v>0</v>
      </c>
      <c r="G124" s="367">
        <v>0</v>
      </c>
      <c r="H124" s="369">
        <v>0</v>
      </c>
      <c r="I124" s="366">
        <v>0</v>
      </c>
      <c r="J124" s="367">
        <v>0</v>
      </c>
      <c r="K124" s="370" t="s">
        <v>222</v>
      </c>
    </row>
    <row r="125" spans="1:11" ht="14.4" customHeight="1" thickBot="1" x14ac:dyDescent="0.35">
      <c r="A125" s="383" t="s">
        <v>339</v>
      </c>
      <c r="B125" s="361">
        <v>47.030729999999998</v>
      </c>
      <c r="C125" s="361">
        <v>47.050730000000001</v>
      </c>
      <c r="D125" s="362">
        <v>0.02</v>
      </c>
      <c r="E125" s="363">
        <v>1.0004252538709999</v>
      </c>
      <c r="F125" s="361">
        <v>0</v>
      </c>
      <c r="G125" s="362">
        <v>0</v>
      </c>
      <c r="H125" s="364">
        <v>0</v>
      </c>
      <c r="I125" s="361">
        <v>0</v>
      </c>
      <c r="J125" s="362">
        <v>0</v>
      </c>
      <c r="K125" s="372" t="s">
        <v>222</v>
      </c>
    </row>
    <row r="126" spans="1:11" ht="14.4" customHeight="1" thickBot="1" x14ac:dyDescent="0.35">
      <c r="A126" s="382" t="s">
        <v>340</v>
      </c>
      <c r="B126" s="366">
        <v>0</v>
      </c>
      <c r="C126" s="366">
        <v>35.431800000000003</v>
      </c>
      <c r="D126" s="367">
        <v>35.431800000000003</v>
      </c>
      <c r="E126" s="368" t="s">
        <v>222</v>
      </c>
      <c r="F126" s="366">
        <v>0</v>
      </c>
      <c r="G126" s="367">
        <v>0</v>
      </c>
      <c r="H126" s="369">
        <v>0</v>
      </c>
      <c r="I126" s="366">
        <v>0</v>
      </c>
      <c r="J126" s="367">
        <v>0</v>
      </c>
      <c r="K126" s="370" t="s">
        <v>222</v>
      </c>
    </row>
    <row r="127" spans="1:11" ht="14.4" customHeight="1" thickBot="1" x14ac:dyDescent="0.35">
      <c r="A127" s="383" t="s">
        <v>341</v>
      </c>
      <c r="B127" s="361">
        <v>0</v>
      </c>
      <c r="C127" s="361">
        <v>35.431800000000003</v>
      </c>
      <c r="D127" s="362">
        <v>35.431800000000003</v>
      </c>
      <c r="E127" s="371" t="s">
        <v>222</v>
      </c>
      <c r="F127" s="361">
        <v>0</v>
      </c>
      <c r="G127" s="362">
        <v>0</v>
      </c>
      <c r="H127" s="364">
        <v>0</v>
      </c>
      <c r="I127" s="361">
        <v>0</v>
      </c>
      <c r="J127" s="362">
        <v>0</v>
      </c>
      <c r="K127" s="372" t="s">
        <v>222</v>
      </c>
    </row>
    <row r="128" spans="1:11" ht="14.4" customHeight="1" thickBot="1" x14ac:dyDescent="0.35">
      <c r="A128" s="382" t="s">
        <v>342</v>
      </c>
      <c r="B128" s="366">
        <v>0</v>
      </c>
      <c r="C128" s="366">
        <v>64.081599999999995</v>
      </c>
      <c r="D128" s="367">
        <v>64.081599999999995</v>
      </c>
      <c r="E128" s="368" t="s">
        <v>249</v>
      </c>
      <c r="F128" s="366">
        <v>0</v>
      </c>
      <c r="G128" s="367">
        <v>0</v>
      </c>
      <c r="H128" s="369">
        <v>0</v>
      </c>
      <c r="I128" s="366">
        <v>0</v>
      </c>
      <c r="J128" s="367">
        <v>0</v>
      </c>
      <c r="K128" s="370" t="s">
        <v>222</v>
      </c>
    </row>
    <row r="129" spans="1:11" ht="14.4" customHeight="1" thickBot="1" x14ac:dyDescent="0.35">
      <c r="A129" s="383" t="s">
        <v>343</v>
      </c>
      <c r="B129" s="361">
        <v>0</v>
      </c>
      <c r="C129" s="361">
        <v>64.081599999999995</v>
      </c>
      <c r="D129" s="362">
        <v>64.081599999999995</v>
      </c>
      <c r="E129" s="371" t="s">
        <v>249</v>
      </c>
      <c r="F129" s="361">
        <v>0</v>
      </c>
      <c r="G129" s="362">
        <v>0</v>
      </c>
      <c r="H129" s="364">
        <v>0</v>
      </c>
      <c r="I129" s="361">
        <v>0</v>
      </c>
      <c r="J129" s="362">
        <v>0</v>
      </c>
      <c r="K129" s="372" t="s">
        <v>222</v>
      </c>
    </row>
    <row r="130" spans="1:11" ht="14.4" customHeight="1" thickBot="1" x14ac:dyDescent="0.35">
      <c r="A130" s="380" t="s">
        <v>344</v>
      </c>
      <c r="B130" s="361">
        <v>0</v>
      </c>
      <c r="C130" s="361">
        <v>1.2086399999999999</v>
      </c>
      <c r="D130" s="362">
        <v>1.2086399999999999</v>
      </c>
      <c r="E130" s="371" t="s">
        <v>222</v>
      </c>
      <c r="F130" s="361">
        <v>0</v>
      </c>
      <c r="G130" s="362">
        <v>0</v>
      </c>
      <c r="H130" s="364">
        <v>0</v>
      </c>
      <c r="I130" s="361">
        <v>0.32079999999999997</v>
      </c>
      <c r="J130" s="362">
        <v>0.32079999999999997</v>
      </c>
      <c r="K130" s="372" t="s">
        <v>222</v>
      </c>
    </row>
    <row r="131" spans="1:11" ht="14.4" customHeight="1" thickBot="1" x14ac:dyDescent="0.35">
      <c r="A131" s="381" t="s">
        <v>345</v>
      </c>
      <c r="B131" s="361">
        <v>0</v>
      </c>
      <c r="C131" s="361">
        <v>1.2086399999999999</v>
      </c>
      <c r="D131" s="362">
        <v>1.2086399999999999</v>
      </c>
      <c r="E131" s="371" t="s">
        <v>222</v>
      </c>
      <c r="F131" s="361">
        <v>0</v>
      </c>
      <c r="G131" s="362">
        <v>0</v>
      </c>
      <c r="H131" s="364">
        <v>0</v>
      </c>
      <c r="I131" s="361">
        <v>0.32079999999999997</v>
      </c>
      <c r="J131" s="362">
        <v>0.32079999999999997</v>
      </c>
      <c r="K131" s="372" t="s">
        <v>222</v>
      </c>
    </row>
    <row r="132" spans="1:11" ht="14.4" customHeight="1" thickBot="1" x14ac:dyDescent="0.35">
      <c r="A132" s="382" t="s">
        <v>346</v>
      </c>
      <c r="B132" s="366">
        <v>0</v>
      </c>
      <c r="C132" s="366">
        <v>1.2086399999999999</v>
      </c>
      <c r="D132" s="367">
        <v>1.2086399999999999</v>
      </c>
      <c r="E132" s="368" t="s">
        <v>222</v>
      </c>
      <c r="F132" s="366">
        <v>0</v>
      </c>
      <c r="G132" s="367">
        <v>0</v>
      </c>
      <c r="H132" s="369">
        <v>0</v>
      </c>
      <c r="I132" s="366">
        <v>0.32079999999999997</v>
      </c>
      <c r="J132" s="367">
        <v>0.32079999999999997</v>
      </c>
      <c r="K132" s="370" t="s">
        <v>222</v>
      </c>
    </row>
    <row r="133" spans="1:11" ht="14.4" customHeight="1" thickBot="1" x14ac:dyDescent="0.35">
      <c r="A133" s="383" t="s">
        <v>347</v>
      </c>
      <c r="B133" s="361">
        <v>0</v>
      </c>
      <c r="C133" s="361">
        <v>1.2086399999999999</v>
      </c>
      <c r="D133" s="362">
        <v>1.2086399999999999</v>
      </c>
      <c r="E133" s="371" t="s">
        <v>222</v>
      </c>
      <c r="F133" s="361">
        <v>0</v>
      </c>
      <c r="G133" s="362">
        <v>0</v>
      </c>
      <c r="H133" s="364">
        <v>0</v>
      </c>
      <c r="I133" s="361">
        <v>0.32079999999999997</v>
      </c>
      <c r="J133" s="362">
        <v>0.32079999999999997</v>
      </c>
      <c r="K133" s="372" t="s">
        <v>222</v>
      </c>
    </row>
    <row r="134" spans="1:11" ht="14.4" customHeight="1" thickBot="1" x14ac:dyDescent="0.35">
      <c r="A134" s="379" t="s">
        <v>348</v>
      </c>
      <c r="B134" s="361">
        <v>79480.121395528098</v>
      </c>
      <c r="C134" s="361">
        <v>77395.181429999997</v>
      </c>
      <c r="D134" s="362">
        <v>-2084.9399655280899</v>
      </c>
      <c r="E134" s="363">
        <v>0.97376778081199999</v>
      </c>
      <c r="F134" s="361">
        <v>77708.347692042298</v>
      </c>
      <c r="G134" s="362">
        <v>19427.0869230106</v>
      </c>
      <c r="H134" s="364">
        <v>12858.777190000001</v>
      </c>
      <c r="I134" s="361">
        <v>28006.655920000001</v>
      </c>
      <c r="J134" s="362">
        <v>8579.5689969894102</v>
      </c>
      <c r="K134" s="365">
        <v>0.36040730181199998</v>
      </c>
    </row>
    <row r="135" spans="1:11" ht="14.4" customHeight="1" thickBot="1" x14ac:dyDescent="0.35">
      <c r="A135" s="380" t="s">
        <v>349</v>
      </c>
      <c r="B135" s="361">
        <v>79478.795053714799</v>
      </c>
      <c r="C135" s="361">
        <v>77365.963040000002</v>
      </c>
      <c r="D135" s="362">
        <v>-2112.8320137148098</v>
      </c>
      <c r="E135" s="363">
        <v>0.97341640607000002</v>
      </c>
      <c r="F135" s="361">
        <v>77707.417412899202</v>
      </c>
      <c r="G135" s="362">
        <v>19426.8543532248</v>
      </c>
      <c r="H135" s="364">
        <v>12858.777190000001</v>
      </c>
      <c r="I135" s="361">
        <v>28006.655920000001</v>
      </c>
      <c r="J135" s="362">
        <v>8579.8015667752006</v>
      </c>
      <c r="K135" s="365">
        <v>0.36041161645000003</v>
      </c>
    </row>
    <row r="136" spans="1:11" ht="14.4" customHeight="1" thickBot="1" x14ac:dyDescent="0.35">
      <c r="A136" s="381" t="s">
        <v>350</v>
      </c>
      <c r="B136" s="361">
        <v>79478.795053714799</v>
      </c>
      <c r="C136" s="361">
        <v>77365.963040000002</v>
      </c>
      <c r="D136" s="362">
        <v>-2112.8320137148098</v>
      </c>
      <c r="E136" s="363">
        <v>0.97341640607000002</v>
      </c>
      <c r="F136" s="361">
        <v>77707.417412899202</v>
      </c>
      <c r="G136" s="362">
        <v>19426.8543532248</v>
      </c>
      <c r="H136" s="364">
        <v>12858.777190000001</v>
      </c>
      <c r="I136" s="361">
        <v>28006.655920000001</v>
      </c>
      <c r="J136" s="362">
        <v>8579.8015667752006</v>
      </c>
      <c r="K136" s="365">
        <v>0.36041161645000003</v>
      </c>
    </row>
    <row r="137" spans="1:11" ht="14.4" customHeight="1" thickBot="1" x14ac:dyDescent="0.35">
      <c r="A137" s="382" t="s">
        <v>351</v>
      </c>
      <c r="B137" s="366">
        <v>3107.7950536948401</v>
      </c>
      <c r="C137" s="366">
        <v>2150.4445000000001</v>
      </c>
      <c r="D137" s="367">
        <v>-957.35055369484303</v>
      </c>
      <c r="E137" s="373">
        <v>0.69195183815000005</v>
      </c>
      <c r="F137" s="366">
        <v>2205.43066891846</v>
      </c>
      <c r="G137" s="367">
        <v>551.35766722961603</v>
      </c>
      <c r="H137" s="369">
        <v>204.44422</v>
      </c>
      <c r="I137" s="366">
        <v>505.66037999999998</v>
      </c>
      <c r="J137" s="367">
        <v>-45.697287229616002</v>
      </c>
      <c r="K137" s="374">
        <v>0.22927965368600001</v>
      </c>
    </row>
    <row r="138" spans="1:11" ht="14.4" customHeight="1" thickBot="1" x14ac:dyDescent="0.35">
      <c r="A138" s="383" t="s">
        <v>352</v>
      </c>
      <c r="B138" s="361">
        <v>3102.3512546787802</v>
      </c>
      <c r="C138" s="361">
        <v>2129.8270000000002</v>
      </c>
      <c r="D138" s="362">
        <v>-972.52425467878197</v>
      </c>
      <c r="E138" s="363">
        <v>0.68652026323100002</v>
      </c>
      <c r="F138" s="361">
        <v>2186.4779199971199</v>
      </c>
      <c r="G138" s="362">
        <v>546.619479999281</v>
      </c>
      <c r="H138" s="364">
        <v>201.08699999999999</v>
      </c>
      <c r="I138" s="361">
        <v>498.58699999999999</v>
      </c>
      <c r="J138" s="362">
        <v>-48.03247999928</v>
      </c>
      <c r="K138" s="365">
        <v>0.22803203061800001</v>
      </c>
    </row>
    <row r="139" spans="1:11" ht="14.4" customHeight="1" thickBot="1" x14ac:dyDescent="0.35">
      <c r="A139" s="383" t="s">
        <v>353</v>
      </c>
      <c r="B139" s="361">
        <v>5.4437990160609999</v>
      </c>
      <c r="C139" s="361">
        <v>16.896000000000001</v>
      </c>
      <c r="D139" s="362">
        <v>11.452200983938001</v>
      </c>
      <c r="E139" s="363">
        <v>3.1037148781849999</v>
      </c>
      <c r="F139" s="361">
        <v>17.162529369773001</v>
      </c>
      <c r="G139" s="362">
        <v>4.2906323424429997</v>
      </c>
      <c r="H139" s="364">
        <v>3.3572199999999999</v>
      </c>
      <c r="I139" s="361">
        <v>7.0733800000000002</v>
      </c>
      <c r="J139" s="362">
        <v>2.782747657556</v>
      </c>
      <c r="K139" s="365">
        <v>0.41214088247699998</v>
      </c>
    </row>
    <row r="140" spans="1:11" ht="14.4" customHeight="1" thickBot="1" x14ac:dyDescent="0.35">
      <c r="A140" s="383" t="s">
        <v>354</v>
      </c>
      <c r="B140" s="361">
        <v>0</v>
      </c>
      <c r="C140" s="361">
        <v>3.7214999999999998</v>
      </c>
      <c r="D140" s="362">
        <v>3.7214999999999998</v>
      </c>
      <c r="E140" s="371" t="s">
        <v>249</v>
      </c>
      <c r="F140" s="361">
        <v>1.7902195515670001</v>
      </c>
      <c r="G140" s="362">
        <v>0.44755488789100001</v>
      </c>
      <c r="H140" s="364">
        <v>0</v>
      </c>
      <c r="I140" s="361">
        <v>0</v>
      </c>
      <c r="J140" s="362">
        <v>-0.44755488789100001</v>
      </c>
      <c r="K140" s="365">
        <v>0</v>
      </c>
    </row>
    <row r="141" spans="1:11" ht="14.4" customHeight="1" thickBot="1" x14ac:dyDescent="0.35">
      <c r="A141" s="382" t="s">
        <v>355</v>
      </c>
      <c r="B141" s="366">
        <v>84.000000000021004</v>
      </c>
      <c r="C141" s="366">
        <v>66.884979999999999</v>
      </c>
      <c r="D141" s="367">
        <v>-17.115020000021001</v>
      </c>
      <c r="E141" s="373">
        <v>0.79624976190399999</v>
      </c>
      <c r="F141" s="366">
        <v>43.000004311551997</v>
      </c>
      <c r="G141" s="367">
        <v>10.750001077887999</v>
      </c>
      <c r="H141" s="369">
        <v>17.144300000000001</v>
      </c>
      <c r="I141" s="366">
        <v>31.79346</v>
      </c>
      <c r="J141" s="367">
        <v>21.043458922111</v>
      </c>
      <c r="K141" s="374">
        <v>0.73938271655999999</v>
      </c>
    </row>
    <row r="142" spans="1:11" ht="14.4" customHeight="1" thickBot="1" x14ac:dyDescent="0.35">
      <c r="A142" s="383" t="s">
        <v>356</v>
      </c>
      <c r="B142" s="361">
        <v>84.000000000021004</v>
      </c>
      <c r="C142" s="361">
        <v>66.884979999999999</v>
      </c>
      <c r="D142" s="362">
        <v>-17.115020000021001</v>
      </c>
      <c r="E142" s="363">
        <v>0.79624976190399999</v>
      </c>
      <c r="F142" s="361">
        <v>43.000004311551997</v>
      </c>
      <c r="G142" s="362">
        <v>10.750001077887999</v>
      </c>
      <c r="H142" s="364">
        <v>17.144300000000001</v>
      </c>
      <c r="I142" s="361">
        <v>31.79346</v>
      </c>
      <c r="J142" s="362">
        <v>21.043458922111</v>
      </c>
      <c r="K142" s="365">
        <v>0.73938271655999999</v>
      </c>
    </row>
    <row r="143" spans="1:11" ht="14.4" customHeight="1" thickBot="1" x14ac:dyDescent="0.35">
      <c r="A143" s="382" t="s">
        <v>357</v>
      </c>
      <c r="B143" s="366">
        <v>79.000000000019995</v>
      </c>
      <c r="C143" s="366">
        <v>45.7986</v>
      </c>
      <c r="D143" s="367">
        <v>-33.201400000020001</v>
      </c>
      <c r="E143" s="373">
        <v>0.57972911392299997</v>
      </c>
      <c r="F143" s="366">
        <v>78.979181417804</v>
      </c>
      <c r="G143" s="367">
        <v>19.744795354451</v>
      </c>
      <c r="H143" s="369">
        <v>15.471</v>
      </c>
      <c r="I143" s="366">
        <v>58.014200000000002</v>
      </c>
      <c r="J143" s="367">
        <v>38.269404645548001</v>
      </c>
      <c r="K143" s="374">
        <v>0.73455053545100002</v>
      </c>
    </row>
    <row r="144" spans="1:11" ht="14.4" customHeight="1" thickBot="1" x14ac:dyDescent="0.35">
      <c r="A144" s="383" t="s">
        <v>358</v>
      </c>
      <c r="B144" s="361">
        <v>8.0000000000020002</v>
      </c>
      <c r="C144" s="361">
        <v>18.902799999999999</v>
      </c>
      <c r="D144" s="362">
        <v>10.902799999997001</v>
      </c>
      <c r="E144" s="363">
        <v>2.3628499999989998</v>
      </c>
      <c r="F144" s="361">
        <v>14.979175000610001</v>
      </c>
      <c r="G144" s="362">
        <v>3.7447937501520001</v>
      </c>
      <c r="H144" s="364">
        <v>0</v>
      </c>
      <c r="I144" s="361">
        <v>3.0142000000000002</v>
      </c>
      <c r="J144" s="362">
        <v>-0.73059375015200001</v>
      </c>
      <c r="K144" s="365">
        <v>0.20122603547099999</v>
      </c>
    </row>
    <row r="145" spans="1:11" ht="14.4" customHeight="1" thickBot="1" x14ac:dyDescent="0.35">
      <c r="A145" s="383" t="s">
        <v>359</v>
      </c>
      <c r="B145" s="361">
        <v>71.000000000018005</v>
      </c>
      <c r="C145" s="361">
        <v>26.895800000000001</v>
      </c>
      <c r="D145" s="362">
        <v>-44.104200000017997</v>
      </c>
      <c r="E145" s="363">
        <v>0.37881408450600002</v>
      </c>
      <c r="F145" s="361">
        <v>64.000006417194001</v>
      </c>
      <c r="G145" s="362">
        <v>16.000001604297999</v>
      </c>
      <c r="H145" s="364">
        <v>15.471</v>
      </c>
      <c r="I145" s="361">
        <v>55</v>
      </c>
      <c r="J145" s="362">
        <v>38.999998395700999</v>
      </c>
      <c r="K145" s="365">
        <v>0.85937491383099995</v>
      </c>
    </row>
    <row r="146" spans="1:11" ht="14.4" customHeight="1" thickBot="1" x14ac:dyDescent="0.35">
      <c r="A146" s="382" t="s">
        <v>360</v>
      </c>
      <c r="B146" s="366">
        <v>76208.000000019907</v>
      </c>
      <c r="C146" s="366">
        <v>70757.593720000004</v>
      </c>
      <c r="D146" s="367">
        <v>-5450.4062800199299</v>
      </c>
      <c r="E146" s="373">
        <v>0.92847986720499998</v>
      </c>
      <c r="F146" s="366">
        <v>75380.007558251396</v>
      </c>
      <c r="G146" s="367">
        <v>18845.001889562802</v>
      </c>
      <c r="H146" s="369">
        <v>12120.2022</v>
      </c>
      <c r="I146" s="366">
        <v>26909.672409999999</v>
      </c>
      <c r="J146" s="367">
        <v>8064.6705204371501</v>
      </c>
      <c r="K146" s="374">
        <v>0.35698686271899999</v>
      </c>
    </row>
    <row r="147" spans="1:11" ht="14.4" customHeight="1" thickBot="1" x14ac:dyDescent="0.35">
      <c r="A147" s="383" t="s">
        <v>361</v>
      </c>
      <c r="B147" s="361">
        <v>28716.000000007502</v>
      </c>
      <c r="C147" s="361">
        <v>23235.396100000002</v>
      </c>
      <c r="D147" s="362">
        <v>-5480.6039000074998</v>
      </c>
      <c r="E147" s="363">
        <v>0.80914459186400001</v>
      </c>
      <c r="F147" s="361">
        <v>28009.002808424801</v>
      </c>
      <c r="G147" s="362">
        <v>7002.2507021062102</v>
      </c>
      <c r="H147" s="364">
        <v>4313.2264999999998</v>
      </c>
      <c r="I147" s="361">
        <v>9297.2201299999997</v>
      </c>
      <c r="J147" s="362">
        <v>2294.9694278938</v>
      </c>
      <c r="K147" s="365">
        <v>0.33193684879000002</v>
      </c>
    </row>
    <row r="148" spans="1:11" ht="14.4" customHeight="1" thickBot="1" x14ac:dyDescent="0.35">
      <c r="A148" s="383" t="s">
        <v>362</v>
      </c>
      <c r="B148" s="361">
        <v>47492.000000012398</v>
      </c>
      <c r="C148" s="361">
        <v>47522.197619999999</v>
      </c>
      <c r="D148" s="362">
        <v>30.197619987570999</v>
      </c>
      <c r="E148" s="363">
        <v>1.0006358464580001</v>
      </c>
      <c r="F148" s="361">
        <v>47371.004749826599</v>
      </c>
      <c r="G148" s="362">
        <v>11842.751187456601</v>
      </c>
      <c r="H148" s="364">
        <v>7806.9757</v>
      </c>
      <c r="I148" s="361">
        <v>17612.452280000001</v>
      </c>
      <c r="J148" s="362">
        <v>5769.7010925433597</v>
      </c>
      <c r="K148" s="365">
        <v>0.37179815739599997</v>
      </c>
    </row>
    <row r="149" spans="1:11" ht="14.4" customHeight="1" thickBot="1" x14ac:dyDescent="0.35">
      <c r="A149" s="382" t="s">
        <v>363</v>
      </c>
      <c r="B149" s="366">
        <v>0</v>
      </c>
      <c r="C149" s="366">
        <v>4345.2412400000003</v>
      </c>
      <c r="D149" s="367">
        <v>4345.2412400000003</v>
      </c>
      <c r="E149" s="368" t="s">
        <v>222</v>
      </c>
      <c r="F149" s="366">
        <v>0</v>
      </c>
      <c r="G149" s="367">
        <v>0</v>
      </c>
      <c r="H149" s="369">
        <v>501.51546999999999</v>
      </c>
      <c r="I149" s="366">
        <v>501.51546999999999</v>
      </c>
      <c r="J149" s="367">
        <v>501.51546999999999</v>
      </c>
      <c r="K149" s="370" t="s">
        <v>222</v>
      </c>
    </row>
    <row r="150" spans="1:11" ht="14.4" customHeight="1" thickBot="1" x14ac:dyDescent="0.35">
      <c r="A150" s="383" t="s">
        <v>364</v>
      </c>
      <c r="B150" s="361">
        <v>0</v>
      </c>
      <c r="C150" s="361">
        <v>702.98407999999995</v>
      </c>
      <c r="D150" s="362">
        <v>702.98407999999995</v>
      </c>
      <c r="E150" s="371" t="s">
        <v>222</v>
      </c>
      <c r="F150" s="361">
        <v>0</v>
      </c>
      <c r="G150" s="362">
        <v>0</v>
      </c>
      <c r="H150" s="364">
        <v>0</v>
      </c>
      <c r="I150" s="361">
        <v>0</v>
      </c>
      <c r="J150" s="362">
        <v>0</v>
      </c>
      <c r="K150" s="372" t="s">
        <v>222</v>
      </c>
    </row>
    <row r="151" spans="1:11" ht="14.4" customHeight="1" thickBot="1" x14ac:dyDescent="0.35">
      <c r="A151" s="383" t="s">
        <v>365</v>
      </c>
      <c r="B151" s="361">
        <v>0</v>
      </c>
      <c r="C151" s="361">
        <v>3642.2571600000001</v>
      </c>
      <c r="D151" s="362">
        <v>3642.2571600000001</v>
      </c>
      <c r="E151" s="371" t="s">
        <v>222</v>
      </c>
      <c r="F151" s="361">
        <v>0</v>
      </c>
      <c r="G151" s="362">
        <v>0</v>
      </c>
      <c r="H151" s="364">
        <v>501.51546999999999</v>
      </c>
      <c r="I151" s="361">
        <v>501.51546999999999</v>
      </c>
      <c r="J151" s="362">
        <v>501.51546999999999</v>
      </c>
      <c r="K151" s="372" t="s">
        <v>222</v>
      </c>
    </row>
    <row r="152" spans="1:11" ht="14.4" customHeight="1" thickBot="1" x14ac:dyDescent="0.35">
      <c r="A152" s="380" t="s">
        <v>366</v>
      </c>
      <c r="B152" s="361">
        <v>1.3263418132789999</v>
      </c>
      <c r="C152" s="361">
        <v>29.218389999999999</v>
      </c>
      <c r="D152" s="362">
        <v>27.89204818672</v>
      </c>
      <c r="E152" s="363">
        <v>22.029306252325</v>
      </c>
      <c r="F152" s="361">
        <v>0.93027914313399995</v>
      </c>
      <c r="G152" s="362">
        <v>0.232569785783</v>
      </c>
      <c r="H152" s="364">
        <v>0</v>
      </c>
      <c r="I152" s="361">
        <v>0</v>
      </c>
      <c r="J152" s="362">
        <v>-0.232569785783</v>
      </c>
      <c r="K152" s="365">
        <v>0</v>
      </c>
    </row>
    <row r="153" spans="1:11" ht="14.4" customHeight="1" thickBot="1" x14ac:dyDescent="0.35">
      <c r="A153" s="386" t="s">
        <v>367</v>
      </c>
      <c r="B153" s="366">
        <v>1.3263418132789999</v>
      </c>
      <c r="C153" s="366">
        <v>29.218389999999999</v>
      </c>
      <c r="D153" s="367">
        <v>27.89204818672</v>
      </c>
      <c r="E153" s="373">
        <v>22.029306252325</v>
      </c>
      <c r="F153" s="366">
        <v>0.93027914313399995</v>
      </c>
      <c r="G153" s="367">
        <v>0.232569785783</v>
      </c>
      <c r="H153" s="369">
        <v>0</v>
      </c>
      <c r="I153" s="366">
        <v>0</v>
      </c>
      <c r="J153" s="367">
        <v>-0.232569785783</v>
      </c>
      <c r="K153" s="374">
        <v>0</v>
      </c>
    </row>
    <row r="154" spans="1:11" ht="14.4" customHeight="1" thickBot="1" x14ac:dyDescent="0.35">
      <c r="A154" s="382" t="s">
        <v>368</v>
      </c>
      <c r="B154" s="366">
        <v>0</v>
      </c>
      <c r="C154" s="366">
        <v>26.490490000000001</v>
      </c>
      <c r="D154" s="367">
        <v>26.490490000000001</v>
      </c>
      <c r="E154" s="368" t="s">
        <v>222</v>
      </c>
      <c r="F154" s="366">
        <v>0</v>
      </c>
      <c r="G154" s="367">
        <v>0</v>
      </c>
      <c r="H154" s="369">
        <v>0</v>
      </c>
      <c r="I154" s="366">
        <v>0</v>
      </c>
      <c r="J154" s="367">
        <v>0</v>
      </c>
      <c r="K154" s="370" t="s">
        <v>222</v>
      </c>
    </row>
    <row r="155" spans="1:11" ht="14.4" customHeight="1" thickBot="1" x14ac:dyDescent="0.35">
      <c r="A155" s="383" t="s">
        <v>369</v>
      </c>
      <c r="B155" s="361">
        <v>0</v>
      </c>
      <c r="C155" s="361">
        <v>4.8999999999999998E-4</v>
      </c>
      <c r="D155" s="362">
        <v>4.8999999999999998E-4</v>
      </c>
      <c r="E155" s="371" t="s">
        <v>222</v>
      </c>
      <c r="F155" s="361">
        <v>0</v>
      </c>
      <c r="G155" s="362">
        <v>0</v>
      </c>
      <c r="H155" s="364">
        <v>0</v>
      </c>
      <c r="I155" s="361">
        <v>0</v>
      </c>
      <c r="J155" s="362">
        <v>0</v>
      </c>
      <c r="K155" s="372" t="s">
        <v>222</v>
      </c>
    </row>
    <row r="156" spans="1:11" ht="14.4" customHeight="1" thickBot="1" x14ac:dyDescent="0.35">
      <c r="A156" s="383" t="s">
        <v>370</v>
      </c>
      <c r="B156" s="361">
        <v>0</v>
      </c>
      <c r="C156" s="361">
        <v>26.49</v>
      </c>
      <c r="D156" s="362">
        <v>26.49</v>
      </c>
      <c r="E156" s="371" t="s">
        <v>222</v>
      </c>
      <c r="F156" s="361">
        <v>0</v>
      </c>
      <c r="G156" s="362">
        <v>0</v>
      </c>
      <c r="H156" s="364">
        <v>0</v>
      </c>
      <c r="I156" s="361">
        <v>0</v>
      </c>
      <c r="J156" s="362">
        <v>0</v>
      </c>
      <c r="K156" s="372" t="s">
        <v>222</v>
      </c>
    </row>
    <row r="157" spans="1:11" ht="14.4" customHeight="1" thickBot="1" x14ac:dyDescent="0.35">
      <c r="A157" s="382" t="s">
        <v>371</v>
      </c>
      <c r="B157" s="366">
        <v>1.3263418132789999</v>
      </c>
      <c r="C157" s="366">
        <v>2.7279</v>
      </c>
      <c r="D157" s="367">
        <v>1.40155818672</v>
      </c>
      <c r="E157" s="373">
        <v>2.0567096450459998</v>
      </c>
      <c r="F157" s="366">
        <v>0.93027914313399995</v>
      </c>
      <c r="G157" s="367">
        <v>0.232569785783</v>
      </c>
      <c r="H157" s="369">
        <v>0</v>
      </c>
      <c r="I157" s="366">
        <v>0</v>
      </c>
      <c r="J157" s="367">
        <v>-0.232569785783</v>
      </c>
      <c r="K157" s="374">
        <v>0</v>
      </c>
    </row>
    <row r="158" spans="1:11" ht="14.4" customHeight="1" thickBot="1" x14ac:dyDescent="0.35">
      <c r="A158" s="383" t="s">
        <v>372</v>
      </c>
      <c r="B158" s="361">
        <v>0</v>
      </c>
      <c r="C158" s="361">
        <v>7.4999999999999997E-2</v>
      </c>
      <c r="D158" s="362">
        <v>7.4999999999999997E-2</v>
      </c>
      <c r="E158" s="371" t="s">
        <v>249</v>
      </c>
      <c r="F158" s="361">
        <v>0</v>
      </c>
      <c r="G158" s="362">
        <v>0</v>
      </c>
      <c r="H158" s="364">
        <v>0</v>
      </c>
      <c r="I158" s="361">
        <v>0</v>
      </c>
      <c r="J158" s="362">
        <v>0</v>
      </c>
      <c r="K158" s="365">
        <v>3</v>
      </c>
    </row>
    <row r="159" spans="1:11" ht="14.4" customHeight="1" thickBot="1" x14ac:dyDescent="0.35">
      <c r="A159" s="383" t="s">
        <v>373</v>
      </c>
      <c r="B159" s="361">
        <v>1.3263418132789999</v>
      </c>
      <c r="C159" s="361">
        <v>2.6528999999999998</v>
      </c>
      <c r="D159" s="362">
        <v>1.32655818672</v>
      </c>
      <c r="E159" s="363">
        <v>2.0001631355040002</v>
      </c>
      <c r="F159" s="361">
        <v>0.93027914313399995</v>
      </c>
      <c r="G159" s="362">
        <v>0.232569785783</v>
      </c>
      <c r="H159" s="364">
        <v>0</v>
      </c>
      <c r="I159" s="361">
        <v>0</v>
      </c>
      <c r="J159" s="362">
        <v>-0.232569785783</v>
      </c>
      <c r="K159" s="365">
        <v>0</v>
      </c>
    </row>
    <row r="160" spans="1:11" ht="14.4" customHeight="1" thickBot="1" x14ac:dyDescent="0.35">
      <c r="A160" s="379" t="s">
        <v>374</v>
      </c>
      <c r="B160" s="361">
        <v>2625.89673249931</v>
      </c>
      <c r="C160" s="361">
        <v>2652.12743</v>
      </c>
      <c r="D160" s="362">
        <v>26.230697500689001</v>
      </c>
      <c r="E160" s="363">
        <v>1.0099892342200001</v>
      </c>
      <c r="F160" s="361">
        <v>0</v>
      </c>
      <c r="G160" s="362">
        <v>0</v>
      </c>
      <c r="H160" s="364">
        <v>191.55284</v>
      </c>
      <c r="I160" s="361">
        <v>548.18586000000005</v>
      </c>
      <c r="J160" s="362">
        <v>548.18586000000005</v>
      </c>
      <c r="K160" s="372" t="s">
        <v>249</v>
      </c>
    </row>
    <row r="161" spans="1:11" ht="14.4" customHeight="1" thickBot="1" x14ac:dyDescent="0.35">
      <c r="A161" s="384" t="s">
        <v>375</v>
      </c>
      <c r="B161" s="366">
        <v>2625.89673249931</v>
      </c>
      <c r="C161" s="366">
        <v>2652.12743</v>
      </c>
      <c r="D161" s="367">
        <v>26.230697500689001</v>
      </c>
      <c r="E161" s="373">
        <v>1.0099892342200001</v>
      </c>
      <c r="F161" s="366">
        <v>0</v>
      </c>
      <c r="G161" s="367">
        <v>0</v>
      </c>
      <c r="H161" s="369">
        <v>191.55284</v>
      </c>
      <c r="I161" s="366">
        <v>548.18586000000005</v>
      </c>
      <c r="J161" s="367">
        <v>548.18586000000005</v>
      </c>
      <c r="K161" s="370" t="s">
        <v>249</v>
      </c>
    </row>
    <row r="162" spans="1:11" ht="14.4" customHeight="1" thickBot="1" x14ac:dyDescent="0.35">
      <c r="A162" s="386" t="s">
        <v>40</v>
      </c>
      <c r="B162" s="366">
        <v>2625.89673249931</v>
      </c>
      <c r="C162" s="366">
        <v>2652.12743</v>
      </c>
      <c r="D162" s="367">
        <v>26.230697500689001</v>
      </c>
      <c r="E162" s="373">
        <v>1.0099892342200001</v>
      </c>
      <c r="F162" s="366">
        <v>0</v>
      </c>
      <c r="G162" s="367">
        <v>0</v>
      </c>
      <c r="H162" s="369">
        <v>191.55284</v>
      </c>
      <c r="I162" s="366">
        <v>548.18586000000005</v>
      </c>
      <c r="J162" s="367">
        <v>548.18586000000005</v>
      </c>
      <c r="K162" s="370" t="s">
        <v>249</v>
      </c>
    </row>
    <row r="163" spans="1:11" ht="14.4" customHeight="1" thickBot="1" x14ac:dyDescent="0.35">
      <c r="A163" s="382" t="s">
        <v>376</v>
      </c>
      <c r="B163" s="366">
        <v>11.57376027786</v>
      </c>
      <c r="C163" s="366">
        <v>12.483000000000001</v>
      </c>
      <c r="D163" s="367">
        <v>0.90923972213899995</v>
      </c>
      <c r="E163" s="373">
        <v>1.0785604419229999</v>
      </c>
      <c r="F163" s="366">
        <v>0</v>
      </c>
      <c r="G163" s="367">
        <v>0</v>
      </c>
      <c r="H163" s="369">
        <v>1.0449999999999999</v>
      </c>
      <c r="I163" s="366">
        <v>3.1349999999999998</v>
      </c>
      <c r="J163" s="367">
        <v>3.1349999999999998</v>
      </c>
      <c r="K163" s="370" t="s">
        <v>249</v>
      </c>
    </row>
    <row r="164" spans="1:11" ht="14.4" customHeight="1" thickBot="1" x14ac:dyDescent="0.35">
      <c r="A164" s="383" t="s">
        <v>377</v>
      </c>
      <c r="B164" s="361">
        <v>11.57376027786</v>
      </c>
      <c r="C164" s="361">
        <v>12.483000000000001</v>
      </c>
      <c r="D164" s="362">
        <v>0.90923972213899995</v>
      </c>
      <c r="E164" s="363">
        <v>1.0785604419229999</v>
      </c>
      <c r="F164" s="361">
        <v>0</v>
      </c>
      <c r="G164" s="362">
        <v>0</v>
      </c>
      <c r="H164" s="364">
        <v>1.0449999999999999</v>
      </c>
      <c r="I164" s="361">
        <v>3.1349999999999998</v>
      </c>
      <c r="J164" s="362">
        <v>3.1349999999999998</v>
      </c>
      <c r="K164" s="372" t="s">
        <v>249</v>
      </c>
    </row>
    <row r="165" spans="1:11" ht="14.4" customHeight="1" thickBot="1" x14ac:dyDescent="0.35">
      <c r="A165" s="382" t="s">
        <v>378</v>
      </c>
      <c r="B165" s="366">
        <v>71.239389203385002</v>
      </c>
      <c r="C165" s="366">
        <v>50.740299999999998</v>
      </c>
      <c r="D165" s="367">
        <v>-20.499089203385001</v>
      </c>
      <c r="E165" s="373">
        <v>0.71225063223200002</v>
      </c>
      <c r="F165" s="366">
        <v>0</v>
      </c>
      <c r="G165" s="367">
        <v>0</v>
      </c>
      <c r="H165" s="369">
        <v>2.4380000000000002</v>
      </c>
      <c r="I165" s="366">
        <v>5.0845000000000002</v>
      </c>
      <c r="J165" s="367">
        <v>5.0845000000000002</v>
      </c>
      <c r="K165" s="370" t="s">
        <v>249</v>
      </c>
    </row>
    <row r="166" spans="1:11" ht="14.4" customHeight="1" thickBot="1" x14ac:dyDescent="0.35">
      <c r="A166" s="383" t="s">
        <v>379</v>
      </c>
      <c r="B166" s="361">
        <v>1.2942322681209999</v>
      </c>
      <c r="C166" s="361">
        <v>1.6279999999999999</v>
      </c>
      <c r="D166" s="362">
        <v>0.33376773187800002</v>
      </c>
      <c r="E166" s="363">
        <v>1.257888587774</v>
      </c>
      <c r="F166" s="361">
        <v>0</v>
      </c>
      <c r="G166" s="362">
        <v>0</v>
      </c>
      <c r="H166" s="364">
        <v>0</v>
      </c>
      <c r="I166" s="361">
        <v>0</v>
      </c>
      <c r="J166" s="362">
        <v>0</v>
      </c>
      <c r="K166" s="365">
        <v>3</v>
      </c>
    </row>
    <row r="167" spans="1:11" ht="14.4" customHeight="1" thickBot="1" x14ac:dyDescent="0.35">
      <c r="A167" s="383" t="s">
        <v>380</v>
      </c>
      <c r="B167" s="361">
        <v>48.727534148094001</v>
      </c>
      <c r="C167" s="361">
        <v>33.436300000000003</v>
      </c>
      <c r="D167" s="362">
        <v>-15.291234148094</v>
      </c>
      <c r="E167" s="363">
        <v>0.68618904249000001</v>
      </c>
      <c r="F167" s="361">
        <v>0</v>
      </c>
      <c r="G167" s="362">
        <v>0</v>
      </c>
      <c r="H167" s="364">
        <v>0.84599999999999997</v>
      </c>
      <c r="I167" s="361">
        <v>1.5329999999999999</v>
      </c>
      <c r="J167" s="362">
        <v>1.5329999999999999</v>
      </c>
      <c r="K167" s="372" t="s">
        <v>249</v>
      </c>
    </row>
    <row r="168" spans="1:11" ht="14.4" customHeight="1" thickBot="1" x14ac:dyDescent="0.35">
      <c r="A168" s="383" t="s">
        <v>381</v>
      </c>
      <c r="B168" s="361">
        <v>21.217622787168001</v>
      </c>
      <c r="C168" s="361">
        <v>15.676</v>
      </c>
      <c r="D168" s="362">
        <v>-5.5416227871680004</v>
      </c>
      <c r="E168" s="363">
        <v>0.73881980829000005</v>
      </c>
      <c r="F168" s="361">
        <v>0</v>
      </c>
      <c r="G168" s="362">
        <v>0</v>
      </c>
      <c r="H168" s="364">
        <v>1.5920000000000001</v>
      </c>
      <c r="I168" s="361">
        <v>3.5514999999999999</v>
      </c>
      <c r="J168" s="362">
        <v>3.5514999999999999</v>
      </c>
      <c r="K168" s="372" t="s">
        <v>249</v>
      </c>
    </row>
    <row r="169" spans="1:11" ht="14.4" customHeight="1" thickBot="1" x14ac:dyDescent="0.35">
      <c r="A169" s="382" t="s">
        <v>382</v>
      </c>
      <c r="B169" s="366">
        <v>55.656944021287003</v>
      </c>
      <c r="C169" s="366">
        <v>54.029960000000003</v>
      </c>
      <c r="D169" s="367">
        <v>-1.6269840212869999</v>
      </c>
      <c r="E169" s="373">
        <v>0.97076763645700004</v>
      </c>
      <c r="F169" s="366">
        <v>0</v>
      </c>
      <c r="G169" s="367">
        <v>0</v>
      </c>
      <c r="H169" s="369">
        <v>4.4913999999999996</v>
      </c>
      <c r="I169" s="366">
        <v>13.319000000000001</v>
      </c>
      <c r="J169" s="367">
        <v>13.319000000000001</v>
      </c>
      <c r="K169" s="370" t="s">
        <v>249</v>
      </c>
    </row>
    <row r="170" spans="1:11" ht="14.4" customHeight="1" thickBot="1" x14ac:dyDescent="0.35">
      <c r="A170" s="383" t="s">
        <v>383</v>
      </c>
      <c r="B170" s="361">
        <v>55.656944021287003</v>
      </c>
      <c r="C170" s="361">
        <v>54.029960000000003</v>
      </c>
      <c r="D170" s="362">
        <v>-1.6269840212869999</v>
      </c>
      <c r="E170" s="363">
        <v>0.97076763645700004</v>
      </c>
      <c r="F170" s="361">
        <v>0</v>
      </c>
      <c r="G170" s="362">
        <v>0</v>
      </c>
      <c r="H170" s="364">
        <v>4.4913999999999996</v>
      </c>
      <c r="I170" s="361">
        <v>13.319000000000001</v>
      </c>
      <c r="J170" s="362">
        <v>13.319000000000001</v>
      </c>
      <c r="K170" s="372" t="s">
        <v>249</v>
      </c>
    </row>
    <row r="171" spans="1:11" ht="14.4" customHeight="1" thickBot="1" x14ac:dyDescent="0.35">
      <c r="A171" s="382" t="s">
        <v>384</v>
      </c>
      <c r="B171" s="366">
        <v>938</v>
      </c>
      <c r="C171" s="366">
        <v>857.23447000000101</v>
      </c>
      <c r="D171" s="367">
        <v>-80.765529999999004</v>
      </c>
      <c r="E171" s="373">
        <v>0.91389602345400001</v>
      </c>
      <c r="F171" s="366">
        <v>0</v>
      </c>
      <c r="G171" s="367">
        <v>0</v>
      </c>
      <c r="H171" s="369">
        <v>40.726570000000002</v>
      </c>
      <c r="I171" s="366">
        <v>140.13224</v>
      </c>
      <c r="J171" s="367">
        <v>140.13224</v>
      </c>
      <c r="K171" s="370" t="s">
        <v>249</v>
      </c>
    </row>
    <row r="172" spans="1:11" ht="14.4" customHeight="1" thickBot="1" x14ac:dyDescent="0.35">
      <c r="A172" s="383" t="s">
        <v>385</v>
      </c>
      <c r="B172" s="361">
        <v>938</v>
      </c>
      <c r="C172" s="361">
        <v>857.23447000000101</v>
      </c>
      <c r="D172" s="362">
        <v>-80.765529999999004</v>
      </c>
      <c r="E172" s="363">
        <v>0.91389602345400001</v>
      </c>
      <c r="F172" s="361">
        <v>0</v>
      </c>
      <c r="G172" s="362">
        <v>0</v>
      </c>
      <c r="H172" s="364">
        <v>40.726570000000002</v>
      </c>
      <c r="I172" s="361">
        <v>140.13224</v>
      </c>
      <c r="J172" s="362">
        <v>140.13224</v>
      </c>
      <c r="K172" s="372" t="s">
        <v>249</v>
      </c>
    </row>
    <row r="173" spans="1:11" ht="14.4" customHeight="1" thickBot="1" x14ac:dyDescent="0.35">
      <c r="A173" s="382" t="s">
        <v>386</v>
      </c>
      <c r="B173" s="366">
        <v>0</v>
      </c>
      <c r="C173" s="366">
        <v>2.86E-2</v>
      </c>
      <c r="D173" s="367">
        <v>2.86E-2</v>
      </c>
      <c r="E173" s="368" t="s">
        <v>222</v>
      </c>
      <c r="F173" s="366">
        <v>0</v>
      </c>
      <c r="G173" s="367">
        <v>0</v>
      </c>
      <c r="H173" s="369">
        <v>0</v>
      </c>
      <c r="I173" s="366">
        <v>0</v>
      </c>
      <c r="J173" s="367">
        <v>0</v>
      </c>
      <c r="K173" s="374">
        <v>3</v>
      </c>
    </row>
    <row r="174" spans="1:11" ht="14.4" customHeight="1" thickBot="1" x14ac:dyDescent="0.35">
      <c r="A174" s="383" t="s">
        <v>387</v>
      </c>
      <c r="B174" s="361">
        <v>0</v>
      </c>
      <c r="C174" s="361">
        <v>2.86E-2</v>
      </c>
      <c r="D174" s="362">
        <v>2.86E-2</v>
      </c>
      <c r="E174" s="371" t="s">
        <v>222</v>
      </c>
      <c r="F174" s="361">
        <v>0</v>
      </c>
      <c r="G174" s="362">
        <v>0</v>
      </c>
      <c r="H174" s="364">
        <v>0</v>
      </c>
      <c r="I174" s="361">
        <v>0</v>
      </c>
      <c r="J174" s="362">
        <v>0</v>
      </c>
      <c r="K174" s="365">
        <v>3</v>
      </c>
    </row>
    <row r="175" spans="1:11" ht="14.4" customHeight="1" thickBot="1" x14ac:dyDescent="0.35">
      <c r="A175" s="382" t="s">
        <v>388</v>
      </c>
      <c r="B175" s="366">
        <v>1549.42663899678</v>
      </c>
      <c r="C175" s="366">
        <v>1677.6111000000001</v>
      </c>
      <c r="D175" s="367">
        <v>128.184461003221</v>
      </c>
      <c r="E175" s="373">
        <v>1.082730255035</v>
      </c>
      <c r="F175" s="366">
        <v>0</v>
      </c>
      <c r="G175" s="367">
        <v>0</v>
      </c>
      <c r="H175" s="369">
        <v>142.85186999999999</v>
      </c>
      <c r="I175" s="366">
        <v>386.51512000000002</v>
      </c>
      <c r="J175" s="367">
        <v>386.51512000000002</v>
      </c>
      <c r="K175" s="370" t="s">
        <v>249</v>
      </c>
    </row>
    <row r="176" spans="1:11" ht="14.4" customHeight="1" thickBot="1" x14ac:dyDescent="0.35">
      <c r="A176" s="383" t="s">
        <v>389</v>
      </c>
      <c r="B176" s="361">
        <v>1549.42663899678</v>
      </c>
      <c r="C176" s="361">
        <v>1677.6111000000001</v>
      </c>
      <c r="D176" s="362">
        <v>128.184461003221</v>
      </c>
      <c r="E176" s="363">
        <v>1.082730255035</v>
      </c>
      <c r="F176" s="361">
        <v>0</v>
      </c>
      <c r="G176" s="362">
        <v>0</v>
      </c>
      <c r="H176" s="364">
        <v>142.85186999999999</v>
      </c>
      <c r="I176" s="361">
        <v>386.51512000000002</v>
      </c>
      <c r="J176" s="362">
        <v>386.51512000000002</v>
      </c>
      <c r="K176" s="372" t="s">
        <v>249</v>
      </c>
    </row>
    <row r="177" spans="1:11" ht="14.4" customHeight="1" thickBot="1" x14ac:dyDescent="0.35">
      <c r="A177" s="387" t="s">
        <v>390</v>
      </c>
      <c r="B177" s="366">
        <v>0</v>
      </c>
      <c r="C177" s="366">
        <v>1.82396</v>
      </c>
      <c r="D177" s="367">
        <v>1.82396</v>
      </c>
      <c r="E177" s="368" t="s">
        <v>222</v>
      </c>
      <c r="F177" s="366">
        <v>0</v>
      </c>
      <c r="G177" s="367">
        <v>0</v>
      </c>
      <c r="H177" s="369">
        <v>0.16642000000000001</v>
      </c>
      <c r="I177" s="366">
        <v>0.58892999999999995</v>
      </c>
      <c r="J177" s="367">
        <v>0.58892999999999995</v>
      </c>
      <c r="K177" s="370" t="s">
        <v>249</v>
      </c>
    </row>
    <row r="178" spans="1:11" ht="14.4" customHeight="1" thickBot="1" x14ac:dyDescent="0.35">
      <c r="A178" s="384" t="s">
        <v>391</v>
      </c>
      <c r="B178" s="366">
        <v>0</v>
      </c>
      <c r="C178" s="366">
        <v>1.82396</v>
      </c>
      <c r="D178" s="367">
        <v>1.82396</v>
      </c>
      <c r="E178" s="368" t="s">
        <v>222</v>
      </c>
      <c r="F178" s="366">
        <v>0</v>
      </c>
      <c r="G178" s="367">
        <v>0</v>
      </c>
      <c r="H178" s="369">
        <v>0.16642000000000001</v>
      </c>
      <c r="I178" s="366">
        <v>0.58892999999999995</v>
      </c>
      <c r="J178" s="367">
        <v>0.58892999999999995</v>
      </c>
      <c r="K178" s="370" t="s">
        <v>249</v>
      </c>
    </row>
    <row r="179" spans="1:11" ht="14.4" customHeight="1" thickBot="1" x14ac:dyDescent="0.35">
      <c r="A179" s="386" t="s">
        <v>392</v>
      </c>
      <c r="B179" s="366">
        <v>0</v>
      </c>
      <c r="C179" s="366">
        <v>1.82396</v>
      </c>
      <c r="D179" s="367">
        <v>1.82396</v>
      </c>
      <c r="E179" s="368" t="s">
        <v>222</v>
      </c>
      <c r="F179" s="366">
        <v>0</v>
      </c>
      <c r="G179" s="367">
        <v>0</v>
      </c>
      <c r="H179" s="369">
        <v>0.16642000000000001</v>
      </c>
      <c r="I179" s="366">
        <v>0.58892999999999995</v>
      </c>
      <c r="J179" s="367">
        <v>0.58892999999999995</v>
      </c>
      <c r="K179" s="370" t="s">
        <v>249</v>
      </c>
    </row>
    <row r="180" spans="1:11" ht="14.4" customHeight="1" thickBot="1" x14ac:dyDescent="0.35">
      <c r="A180" s="382" t="s">
        <v>393</v>
      </c>
      <c r="B180" s="366">
        <v>0</v>
      </c>
      <c r="C180" s="366">
        <v>1.82396</v>
      </c>
      <c r="D180" s="367">
        <v>1.82396</v>
      </c>
      <c r="E180" s="368" t="s">
        <v>222</v>
      </c>
      <c r="F180" s="366">
        <v>0</v>
      </c>
      <c r="G180" s="367">
        <v>0</v>
      </c>
      <c r="H180" s="369">
        <v>0.16642000000000001</v>
      </c>
      <c r="I180" s="366">
        <v>0.58892999999999995</v>
      </c>
      <c r="J180" s="367">
        <v>0.58892999999999995</v>
      </c>
      <c r="K180" s="370" t="s">
        <v>249</v>
      </c>
    </row>
    <row r="181" spans="1:11" ht="14.4" customHeight="1" thickBot="1" x14ac:dyDescent="0.35">
      <c r="A181" s="383" t="s">
        <v>394</v>
      </c>
      <c r="B181" s="361">
        <v>0</v>
      </c>
      <c r="C181" s="361">
        <v>1.82396</v>
      </c>
      <c r="D181" s="362">
        <v>1.82396</v>
      </c>
      <c r="E181" s="371" t="s">
        <v>222</v>
      </c>
      <c r="F181" s="361">
        <v>0</v>
      </c>
      <c r="G181" s="362">
        <v>0</v>
      </c>
      <c r="H181" s="364">
        <v>0.16642000000000001</v>
      </c>
      <c r="I181" s="361">
        <v>0.58892999999999995</v>
      </c>
      <c r="J181" s="362">
        <v>0.58892999999999995</v>
      </c>
      <c r="K181" s="372" t="s">
        <v>249</v>
      </c>
    </row>
    <row r="182" spans="1:11" ht="14.4" customHeight="1" thickBot="1" x14ac:dyDescent="0.35">
      <c r="A182" s="388"/>
      <c r="B182" s="361">
        <v>35510.503678616296</v>
      </c>
      <c r="C182" s="361">
        <v>31237.24511</v>
      </c>
      <c r="D182" s="362">
        <v>-4273.2585686162702</v>
      </c>
      <c r="E182" s="363">
        <v>0.87966212455600001</v>
      </c>
      <c r="F182" s="361">
        <v>34740.977955036797</v>
      </c>
      <c r="G182" s="362">
        <v>8685.2444887592101</v>
      </c>
      <c r="H182" s="364">
        <v>9222.0953300000001</v>
      </c>
      <c r="I182" s="361">
        <v>17188.6823</v>
      </c>
      <c r="J182" s="362">
        <v>8503.4378112407903</v>
      </c>
      <c r="K182" s="365">
        <v>0.49476679448200001</v>
      </c>
    </row>
    <row r="183" spans="1:11" ht="14.4" customHeight="1" thickBot="1" x14ac:dyDescent="0.35">
      <c r="A183" s="389" t="s">
        <v>52</v>
      </c>
      <c r="B183" s="375">
        <v>35510.503678616296</v>
      </c>
      <c r="C183" s="375">
        <v>31237.24511</v>
      </c>
      <c r="D183" s="376">
        <v>-4273.2585686162702</v>
      </c>
      <c r="E183" s="377" t="s">
        <v>222</v>
      </c>
      <c r="F183" s="375">
        <v>34740.977955036797</v>
      </c>
      <c r="G183" s="376">
        <v>8685.2444887592101</v>
      </c>
      <c r="H183" s="375">
        <v>9222.0953300000001</v>
      </c>
      <c r="I183" s="375">
        <v>17188.6823</v>
      </c>
      <c r="J183" s="376">
        <v>8503.4378112407903</v>
      </c>
      <c r="K183" s="378">
        <v>0.49476679448200001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221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177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395</v>
      </c>
      <c r="B5" s="391" t="s">
        <v>396</v>
      </c>
      <c r="C5" s="392" t="s">
        <v>397</v>
      </c>
      <c r="D5" s="392" t="s">
        <v>397</v>
      </c>
      <c r="E5" s="392"/>
      <c r="F5" s="392" t="s">
        <v>397</v>
      </c>
      <c r="G5" s="392" t="s">
        <v>397</v>
      </c>
      <c r="H5" s="392" t="s">
        <v>397</v>
      </c>
      <c r="I5" s="393" t="s">
        <v>397</v>
      </c>
      <c r="J5" s="394" t="s">
        <v>55</v>
      </c>
    </row>
    <row r="6" spans="1:10" ht="14.4" customHeight="1" x14ac:dyDescent="0.3">
      <c r="A6" s="390" t="s">
        <v>395</v>
      </c>
      <c r="B6" s="391" t="s">
        <v>230</v>
      </c>
      <c r="C6" s="392">
        <v>4.8926400000000001</v>
      </c>
      <c r="D6" s="392">
        <v>3.1370200000000001</v>
      </c>
      <c r="E6" s="392"/>
      <c r="F6" s="392">
        <v>2.7876500000000002</v>
      </c>
      <c r="G6" s="392">
        <v>5.5000015161059999</v>
      </c>
      <c r="H6" s="392">
        <v>-2.7123515161059997</v>
      </c>
      <c r="I6" s="393">
        <v>0.50684531483068684</v>
      </c>
      <c r="J6" s="394" t="s">
        <v>1</v>
      </c>
    </row>
    <row r="7" spans="1:10" ht="14.4" customHeight="1" x14ac:dyDescent="0.3">
      <c r="A7" s="390" t="s">
        <v>395</v>
      </c>
      <c r="B7" s="391" t="s">
        <v>231</v>
      </c>
      <c r="C7" s="392">
        <v>0</v>
      </c>
      <c r="D7" s="392">
        <v>0</v>
      </c>
      <c r="E7" s="392"/>
      <c r="F7" s="392">
        <v>0</v>
      </c>
      <c r="G7" s="392">
        <v>0.50000013782774999</v>
      </c>
      <c r="H7" s="392">
        <v>-0.50000013782774999</v>
      </c>
      <c r="I7" s="393">
        <v>0</v>
      </c>
      <c r="J7" s="394" t="s">
        <v>1</v>
      </c>
    </row>
    <row r="8" spans="1:10" ht="14.4" customHeight="1" x14ac:dyDescent="0.3">
      <c r="A8" s="390" t="s">
        <v>395</v>
      </c>
      <c r="B8" s="391" t="s">
        <v>232</v>
      </c>
      <c r="C8" s="392">
        <v>0.78600999999999999</v>
      </c>
      <c r="D8" s="392">
        <v>0.41399999999999998</v>
      </c>
      <c r="E8" s="392"/>
      <c r="F8" s="392">
        <v>0</v>
      </c>
      <c r="G8" s="392">
        <v>0.25000006891374998</v>
      </c>
      <c r="H8" s="392">
        <v>-0.25000006891374998</v>
      </c>
      <c r="I8" s="393">
        <v>0</v>
      </c>
      <c r="J8" s="394" t="s">
        <v>1</v>
      </c>
    </row>
    <row r="9" spans="1:10" ht="14.4" customHeight="1" x14ac:dyDescent="0.3">
      <c r="A9" s="390" t="s">
        <v>395</v>
      </c>
      <c r="B9" s="391" t="s">
        <v>398</v>
      </c>
      <c r="C9" s="392">
        <v>5.6786500000000002</v>
      </c>
      <c r="D9" s="392">
        <v>3.5510200000000003</v>
      </c>
      <c r="E9" s="392"/>
      <c r="F9" s="392">
        <v>2.7876500000000002</v>
      </c>
      <c r="G9" s="392">
        <v>6.2500017228475002</v>
      </c>
      <c r="H9" s="392">
        <v>-3.4623517228475</v>
      </c>
      <c r="I9" s="393">
        <v>0.44602387705102059</v>
      </c>
      <c r="J9" s="394" t="s">
        <v>399</v>
      </c>
    </row>
    <row r="11" spans="1:10" ht="14.4" customHeight="1" x14ac:dyDescent="0.3">
      <c r="A11" s="390" t="s">
        <v>395</v>
      </c>
      <c r="B11" s="391" t="s">
        <v>396</v>
      </c>
      <c r="C11" s="392" t="s">
        <v>397</v>
      </c>
      <c r="D11" s="392" t="s">
        <v>397</v>
      </c>
      <c r="E11" s="392"/>
      <c r="F11" s="392" t="s">
        <v>397</v>
      </c>
      <c r="G11" s="392" t="s">
        <v>397</v>
      </c>
      <c r="H11" s="392" t="s">
        <v>397</v>
      </c>
      <c r="I11" s="393" t="s">
        <v>397</v>
      </c>
      <c r="J11" s="394" t="s">
        <v>55</v>
      </c>
    </row>
    <row r="12" spans="1:10" ht="14.4" customHeight="1" x14ac:dyDescent="0.3">
      <c r="A12" s="390" t="s">
        <v>400</v>
      </c>
      <c r="B12" s="391" t="s">
        <v>401</v>
      </c>
      <c r="C12" s="392" t="s">
        <v>397</v>
      </c>
      <c r="D12" s="392" t="s">
        <v>397</v>
      </c>
      <c r="E12" s="392"/>
      <c r="F12" s="392" t="s">
        <v>397</v>
      </c>
      <c r="G12" s="392" t="s">
        <v>397</v>
      </c>
      <c r="H12" s="392" t="s">
        <v>397</v>
      </c>
      <c r="I12" s="393" t="s">
        <v>397</v>
      </c>
      <c r="J12" s="394" t="s">
        <v>0</v>
      </c>
    </row>
    <row r="13" spans="1:10" ht="14.4" customHeight="1" x14ac:dyDescent="0.3">
      <c r="A13" s="390" t="s">
        <v>400</v>
      </c>
      <c r="B13" s="391" t="s">
        <v>230</v>
      </c>
      <c r="C13" s="392">
        <v>4.8926400000000001</v>
      </c>
      <c r="D13" s="392">
        <v>3.1370200000000001</v>
      </c>
      <c r="E13" s="392"/>
      <c r="F13" s="392">
        <v>2.7876500000000002</v>
      </c>
      <c r="G13" s="392">
        <v>5.5000015161059999</v>
      </c>
      <c r="H13" s="392">
        <v>-2.7123515161059997</v>
      </c>
      <c r="I13" s="393">
        <v>0.50684531483068684</v>
      </c>
      <c r="J13" s="394" t="s">
        <v>1</v>
      </c>
    </row>
    <row r="14" spans="1:10" ht="14.4" customHeight="1" x14ac:dyDescent="0.3">
      <c r="A14" s="390" t="s">
        <v>400</v>
      </c>
      <c r="B14" s="391" t="s">
        <v>231</v>
      </c>
      <c r="C14" s="392">
        <v>0</v>
      </c>
      <c r="D14" s="392">
        <v>0</v>
      </c>
      <c r="E14" s="392"/>
      <c r="F14" s="392">
        <v>0</v>
      </c>
      <c r="G14" s="392">
        <v>0.50000013782774999</v>
      </c>
      <c r="H14" s="392">
        <v>-0.50000013782774999</v>
      </c>
      <c r="I14" s="393">
        <v>0</v>
      </c>
      <c r="J14" s="394" t="s">
        <v>1</v>
      </c>
    </row>
    <row r="15" spans="1:10" ht="14.4" customHeight="1" x14ac:dyDescent="0.3">
      <c r="A15" s="390" t="s">
        <v>400</v>
      </c>
      <c r="B15" s="391" t="s">
        <v>232</v>
      </c>
      <c r="C15" s="392">
        <v>0.78600999999999999</v>
      </c>
      <c r="D15" s="392">
        <v>0.41399999999999998</v>
      </c>
      <c r="E15" s="392"/>
      <c r="F15" s="392">
        <v>0</v>
      </c>
      <c r="G15" s="392">
        <v>0.25000006891374998</v>
      </c>
      <c r="H15" s="392">
        <v>-0.25000006891374998</v>
      </c>
      <c r="I15" s="393">
        <v>0</v>
      </c>
      <c r="J15" s="394" t="s">
        <v>1</v>
      </c>
    </row>
    <row r="16" spans="1:10" ht="14.4" customHeight="1" x14ac:dyDescent="0.3">
      <c r="A16" s="390" t="s">
        <v>400</v>
      </c>
      <c r="B16" s="391" t="s">
        <v>402</v>
      </c>
      <c r="C16" s="392">
        <v>5.6786500000000002</v>
      </c>
      <c r="D16" s="392">
        <v>3.5510200000000003</v>
      </c>
      <c r="E16" s="392"/>
      <c r="F16" s="392">
        <v>2.7876500000000002</v>
      </c>
      <c r="G16" s="392">
        <v>6.2500017228475002</v>
      </c>
      <c r="H16" s="392">
        <v>-3.4623517228475</v>
      </c>
      <c r="I16" s="393">
        <v>0.44602387705102059</v>
      </c>
      <c r="J16" s="394" t="s">
        <v>403</v>
      </c>
    </row>
    <row r="17" spans="1:10" ht="14.4" customHeight="1" x14ac:dyDescent="0.3">
      <c r="A17" s="390" t="s">
        <v>397</v>
      </c>
      <c r="B17" s="391" t="s">
        <v>397</v>
      </c>
      <c r="C17" s="392" t="s">
        <v>397</v>
      </c>
      <c r="D17" s="392" t="s">
        <v>397</v>
      </c>
      <c r="E17" s="392"/>
      <c r="F17" s="392" t="s">
        <v>397</v>
      </c>
      <c r="G17" s="392" t="s">
        <v>397</v>
      </c>
      <c r="H17" s="392" t="s">
        <v>397</v>
      </c>
      <c r="I17" s="393" t="s">
        <v>397</v>
      </c>
      <c r="J17" s="394" t="s">
        <v>404</v>
      </c>
    </row>
    <row r="18" spans="1:10" ht="14.4" customHeight="1" x14ac:dyDescent="0.3">
      <c r="A18" s="390" t="s">
        <v>395</v>
      </c>
      <c r="B18" s="391" t="s">
        <v>398</v>
      </c>
      <c r="C18" s="392">
        <v>5.6786500000000002</v>
      </c>
      <c r="D18" s="392">
        <v>3.5510200000000003</v>
      </c>
      <c r="E18" s="392"/>
      <c r="F18" s="392">
        <v>2.7876500000000002</v>
      </c>
      <c r="G18" s="392">
        <v>6.2500017228475002</v>
      </c>
      <c r="H18" s="392">
        <v>-3.4623517228475</v>
      </c>
      <c r="I18" s="393">
        <v>0.44602387705102059</v>
      </c>
      <c r="J18" s="394" t="s">
        <v>399</v>
      </c>
    </row>
  </sheetData>
  <mergeCells count="3">
    <mergeCell ref="F3:I3"/>
    <mergeCell ref="C4:D4"/>
    <mergeCell ref="A1:I1"/>
  </mergeCells>
  <conditionalFormatting sqref="F10 F19:F65537">
    <cfRule type="cellIs" dxfId="41" priority="18" stopIfTrue="1" operator="greaterThan">
      <formula>1</formula>
    </cfRule>
  </conditionalFormatting>
  <conditionalFormatting sqref="H5:H9">
    <cfRule type="expression" dxfId="40" priority="14">
      <formula>$H5&gt;0</formula>
    </cfRule>
  </conditionalFormatting>
  <conditionalFormatting sqref="I5:I9">
    <cfRule type="expression" dxfId="39" priority="15">
      <formula>$I5&gt;1</formula>
    </cfRule>
  </conditionalFormatting>
  <conditionalFormatting sqref="B5:B9">
    <cfRule type="expression" dxfId="38" priority="11">
      <formula>OR($J5="NS",$J5="SumaNS",$J5="Účet")</formula>
    </cfRule>
  </conditionalFormatting>
  <conditionalFormatting sqref="B5:D9 F5:I9">
    <cfRule type="expression" dxfId="37" priority="17">
      <formula>AND($J5&lt;&gt;"",$J5&lt;&gt;"mezeraKL")</formula>
    </cfRule>
  </conditionalFormatting>
  <conditionalFormatting sqref="B5:D9 F5:I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5" priority="13">
      <formula>OR($J5="SumaNS",$J5="NS")</formula>
    </cfRule>
  </conditionalFormatting>
  <conditionalFormatting sqref="A5:A9">
    <cfRule type="expression" dxfId="34" priority="9">
      <formula>AND($J5&lt;&gt;"mezeraKL",$J5&lt;&gt;"")</formula>
    </cfRule>
  </conditionalFormatting>
  <conditionalFormatting sqref="A5:A9">
    <cfRule type="expression" dxfId="33" priority="10">
      <formula>AND($J5&lt;&gt;"",$J5&lt;&gt;"mezeraKL")</formula>
    </cfRule>
  </conditionalFormatting>
  <conditionalFormatting sqref="H11:H18">
    <cfRule type="expression" dxfId="32" priority="5">
      <formula>$H11&gt;0</formula>
    </cfRule>
  </conditionalFormatting>
  <conditionalFormatting sqref="A11:A18">
    <cfRule type="expression" dxfId="31" priority="2">
      <formula>AND($J11&lt;&gt;"mezeraKL",$J11&lt;&gt;"")</formula>
    </cfRule>
  </conditionalFormatting>
  <conditionalFormatting sqref="I11:I18">
    <cfRule type="expression" dxfId="30" priority="6">
      <formula>$I11&gt;1</formula>
    </cfRule>
  </conditionalFormatting>
  <conditionalFormatting sqref="B11:B18">
    <cfRule type="expression" dxfId="29" priority="1">
      <formula>OR($J11="NS",$J11="SumaNS",$J11="Účet")</formula>
    </cfRule>
  </conditionalFormatting>
  <conditionalFormatting sqref="A11:D18 F11:I18">
    <cfRule type="expression" dxfId="28" priority="8">
      <formula>AND($J11&lt;&gt;"",$J11&lt;&gt;"mezeraKL")</formula>
    </cfRule>
  </conditionalFormatting>
  <conditionalFormatting sqref="B11:D18 F11:I18">
    <cfRule type="expression" dxfId="27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6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221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185.62907731616855</v>
      </c>
      <c r="M3" s="74">
        <f>SUBTOTAL(9,M5:M1048576)</f>
        <v>29498.2834</v>
      </c>
      <c r="N3" s="75">
        <f>SUBTOTAL(9,N5:N1048576)</f>
        <v>5475739.1299528517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395</v>
      </c>
      <c r="B5" s="401" t="s">
        <v>396</v>
      </c>
      <c r="C5" s="402" t="s">
        <v>400</v>
      </c>
      <c r="D5" s="403" t="s">
        <v>2834</v>
      </c>
      <c r="E5" s="402" t="s">
        <v>405</v>
      </c>
      <c r="F5" s="403" t="s">
        <v>2857</v>
      </c>
      <c r="G5" s="402" t="s">
        <v>406</v>
      </c>
      <c r="H5" s="402" t="s">
        <v>407</v>
      </c>
      <c r="I5" s="402" t="s">
        <v>408</v>
      </c>
      <c r="J5" s="402" t="s">
        <v>409</v>
      </c>
      <c r="K5" s="402"/>
      <c r="L5" s="404">
        <v>94.742998599109455</v>
      </c>
      <c r="M5" s="404">
        <v>2</v>
      </c>
      <c r="N5" s="405">
        <v>189.48599719821891</v>
      </c>
    </row>
    <row r="6" spans="1:14" ht="14.4" customHeight="1" x14ac:dyDescent="0.3">
      <c r="A6" s="406" t="s">
        <v>395</v>
      </c>
      <c r="B6" s="407" t="s">
        <v>396</v>
      </c>
      <c r="C6" s="408" t="s">
        <v>400</v>
      </c>
      <c r="D6" s="409" t="s">
        <v>2834</v>
      </c>
      <c r="E6" s="408" t="s">
        <v>405</v>
      </c>
      <c r="F6" s="409" t="s">
        <v>2857</v>
      </c>
      <c r="G6" s="408" t="s">
        <v>406</v>
      </c>
      <c r="H6" s="408" t="s">
        <v>410</v>
      </c>
      <c r="I6" s="408" t="s">
        <v>408</v>
      </c>
      <c r="J6" s="408" t="s">
        <v>411</v>
      </c>
      <c r="K6" s="408"/>
      <c r="L6" s="410">
        <v>26.382714137823484</v>
      </c>
      <c r="M6" s="410">
        <v>1</v>
      </c>
      <c r="N6" s="411">
        <v>26.382714137823484</v>
      </c>
    </row>
    <row r="7" spans="1:14" ht="14.4" customHeight="1" x14ac:dyDescent="0.3">
      <c r="A7" s="406" t="s">
        <v>395</v>
      </c>
      <c r="B7" s="407" t="s">
        <v>396</v>
      </c>
      <c r="C7" s="408" t="s">
        <v>400</v>
      </c>
      <c r="D7" s="409" t="s">
        <v>2834</v>
      </c>
      <c r="E7" s="408" t="s">
        <v>405</v>
      </c>
      <c r="F7" s="409" t="s">
        <v>2857</v>
      </c>
      <c r="G7" s="408" t="s">
        <v>406</v>
      </c>
      <c r="H7" s="408" t="s">
        <v>412</v>
      </c>
      <c r="I7" s="408" t="s">
        <v>408</v>
      </c>
      <c r="J7" s="408" t="s">
        <v>413</v>
      </c>
      <c r="K7" s="408" t="s">
        <v>414</v>
      </c>
      <c r="L7" s="410">
        <v>23.7</v>
      </c>
      <c r="M7" s="410">
        <v>60</v>
      </c>
      <c r="N7" s="411">
        <v>1422</v>
      </c>
    </row>
    <row r="8" spans="1:14" ht="14.4" customHeight="1" x14ac:dyDescent="0.3">
      <c r="A8" s="406" t="s">
        <v>395</v>
      </c>
      <c r="B8" s="407" t="s">
        <v>396</v>
      </c>
      <c r="C8" s="408" t="s">
        <v>400</v>
      </c>
      <c r="D8" s="409" t="s">
        <v>2834</v>
      </c>
      <c r="E8" s="408" t="s">
        <v>405</v>
      </c>
      <c r="F8" s="409" t="s">
        <v>2857</v>
      </c>
      <c r="G8" s="408" t="s">
        <v>406</v>
      </c>
      <c r="H8" s="408" t="s">
        <v>415</v>
      </c>
      <c r="I8" s="408" t="s">
        <v>408</v>
      </c>
      <c r="J8" s="408" t="s">
        <v>416</v>
      </c>
      <c r="K8" s="408" t="s">
        <v>417</v>
      </c>
      <c r="L8" s="410">
        <v>206.99</v>
      </c>
      <c r="M8" s="410">
        <v>4</v>
      </c>
      <c r="N8" s="411">
        <v>827.96</v>
      </c>
    </row>
    <row r="9" spans="1:14" ht="14.4" customHeight="1" x14ac:dyDescent="0.3">
      <c r="A9" s="406" t="s">
        <v>418</v>
      </c>
      <c r="B9" s="407" t="s">
        <v>2821</v>
      </c>
      <c r="C9" s="408" t="s">
        <v>419</v>
      </c>
      <c r="D9" s="409" t="s">
        <v>2835</v>
      </c>
      <c r="E9" s="408" t="s">
        <v>405</v>
      </c>
      <c r="F9" s="409" t="s">
        <v>2857</v>
      </c>
      <c r="G9" s="408" t="s">
        <v>406</v>
      </c>
      <c r="H9" s="408" t="s">
        <v>420</v>
      </c>
      <c r="I9" s="408" t="s">
        <v>421</v>
      </c>
      <c r="J9" s="408" t="s">
        <v>422</v>
      </c>
      <c r="K9" s="408" t="s">
        <v>423</v>
      </c>
      <c r="L9" s="410">
        <v>48.630000000000024</v>
      </c>
      <c r="M9" s="410">
        <v>1</v>
      </c>
      <c r="N9" s="411">
        <v>48.630000000000024</v>
      </c>
    </row>
    <row r="10" spans="1:14" ht="14.4" customHeight="1" x14ac:dyDescent="0.3">
      <c r="A10" s="406" t="s">
        <v>424</v>
      </c>
      <c r="B10" s="407" t="s">
        <v>2822</v>
      </c>
      <c r="C10" s="408" t="s">
        <v>425</v>
      </c>
      <c r="D10" s="409" t="s">
        <v>2836</v>
      </c>
      <c r="E10" s="408" t="s">
        <v>405</v>
      </c>
      <c r="F10" s="409" t="s">
        <v>2857</v>
      </c>
      <c r="G10" s="408" t="s">
        <v>406</v>
      </c>
      <c r="H10" s="408" t="s">
        <v>426</v>
      </c>
      <c r="I10" s="408" t="s">
        <v>427</v>
      </c>
      <c r="J10" s="408" t="s">
        <v>428</v>
      </c>
      <c r="K10" s="408" t="s">
        <v>429</v>
      </c>
      <c r="L10" s="410">
        <v>87.030024643872494</v>
      </c>
      <c r="M10" s="410">
        <v>25</v>
      </c>
      <c r="N10" s="411">
        <v>2175.7506160968123</v>
      </c>
    </row>
    <row r="11" spans="1:14" ht="14.4" customHeight="1" x14ac:dyDescent="0.3">
      <c r="A11" s="406" t="s">
        <v>424</v>
      </c>
      <c r="B11" s="407" t="s">
        <v>2822</v>
      </c>
      <c r="C11" s="408" t="s">
        <v>425</v>
      </c>
      <c r="D11" s="409" t="s">
        <v>2836</v>
      </c>
      <c r="E11" s="408" t="s">
        <v>405</v>
      </c>
      <c r="F11" s="409" t="s">
        <v>2857</v>
      </c>
      <c r="G11" s="408" t="s">
        <v>406</v>
      </c>
      <c r="H11" s="408" t="s">
        <v>430</v>
      </c>
      <c r="I11" s="408" t="s">
        <v>431</v>
      </c>
      <c r="J11" s="408" t="s">
        <v>432</v>
      </c>
      <c r="K11" s="408" t="s">
        <v>433</v>
      </c>
      <c r="L11" s="410">
        <v>167.60999999999999</v>
      </c>
      <c r="M11" s="410">
        <v>20</v>
      </c>
      <c r="N11" s="411">
        <v>3352.2</v>
      </c>
    </row>
    <row r="12" spans="1:14" ht="14.4" customHeight="1" x14ac:dyDescent="0.3">
      <c r="A12" s="406" t="s">
        <v>424</v>
      </c>
      <c r="B12" s="407" t="s">
        <v>2822</v>
      </c>
      <c r="C12" s="408" t="s">
        <v>425</v>
      </c>
      <c r="D12" s="409" t="s">
        <v>2836</v>
      </c>
      <c r="E12" s="408" t="s">
        <v>405</v>
      </c>
      <c r="F12" s="409" t="s">
        <v>2857</v>
      </c>
      <c r="G12" s="408" t="s">
        <v>406</v>
      </c>
      <c r="H12" s="408" t="s">
        <v>434</v>
      </c>
      <c r="I12" s="408" t="s">
        <v>435</v>
      </c>
      <c r="J12" s="408" t="s">
        <v>436</v>
      </c>
      <c r="K12" s="408" t="s">
        <v>437</v>
      </c>
      <c r="L12" s="410">
        <v>83.577926796390514</v>
      </c>
      <c r="M12" s="410">
        <v>3</v>
      </c>
      <c r="N12" s="411">
        <v>250.73378038917156</v>
      </c>
    </row>
    <row r="13" spans="1:14" ht="14.4" customHeight="1" x14ac:dyDescent="0.3">
      <c r="A13" s="406" t="s">
        <v>424</v>
      </c>
      <c r="B13" s="407" t="s">
        <v>2822</v>
      </c>
      <c r="C13" s="408" t="s">
        <v>425</v>
      </c>
      <c r="D13" s="409" t="s">
        <v>2836</v>
      </c>
      <c r="E13" s="408" t="s">
        <v>405</v>
      </c>
      <c r="F13" s="409" t="s">
        <v>2857</v>
      </c>
      <c r="G13" s="408" t="s">
        <v>406</v>
      </c>
      <c r="H13" s="408" t="s">
        <v>438</v>
      </c>
      <c r="I13" s="408" t="s">
        <v>439</v>
      </c>
      <c r="J13" s="408" t="s">
        <v>440</v>
      </c>
      <c r="K13" s="408" t="s">
        <v>441</v>
      </c>
      <c r="L13" s="410">
        <v>74.722539812306479</v>
      </c>
      <c r="M13" s="410">
        <v>17</v>
      </c>
      <c r="N13" s="411">
        <v>1270.2831768092101</v>
      </c>
    </row>
    <row r="14" spans="1:14" ht="14.4" customHeight="1" x14ac:dyDescent="0.3">
      <c r="A14" s="406" t="s">
        <v>424</v>
      </c>
      <c r="B14" s="407" t="s">
        <v>2822</v>
      </c>
      <c r="C14" s="408" t="s">
        <v>425</v>
      </c>
      <c r="D14" s="409" t="s">
        <v>2836</v>
      </c>
      <c r="E14" s="408" t="s">
        <v>405</v>
      </c>
      <c r="F14" s="409" t="s">
        <v>2857</v>
      </c>
      <c r="G14" s="408" t="s">
        <v>406</v>
      </c>
      <c r="H14" s="408" t="s">
        <v>442</v>
      </c>
      <c r="I14" s="408" t="s">
        <v>408</v>
      </c>
      <c r="J14" s="408" t="s">
        <v>443</v>
      </c>
      <c r="K14" s="408"/>
      <c r="L14" s="410">
        <v>639.01039656871933</v>
      </c>
      <c r="M14" s="410">
        <v>22</v>
      </c>
      <c r="N14" s="411">
        <v>14058.228724511826</v>
      </c>
    </row>
    <row r="15" spans="1:14" ht="14.4" customHeight="1" x14ac:dyDescent="0.3">
      <c r="A15" s="406" t="s">
        <v>424</v>
      </c>
      <c r="B15" s="407" t="s">
        <v>2822</v>
      </c>
      <c r="C15" s="408" t="s">
        <v>425</v>
      </c>
      <c r="D15" s="409" t="s">
        <v>2836</v>
      </c>
      <c r="E15" s="408" t="s">
        <v>405</v>
      </c>
      <c r="F15" s="409" t="s">
        <v>2857</v>
      </c>
      <c r="G15" s="408" t="s">
        <v>406</v>
      </c>
      <c r="H15" s="408" t="s">
        <v>444</v>
      </c>
      <c r="I15" s="408" t="s">
        <v>445</v>
      </c>
      <c r="J15" s="408" t="s">
        <v>446</v>
      </c>
      <c r="K15" s="408"/>
      <c r="L15" s="410">
        <v>425.05986402059921</v>
      </c>
      <c r="M15" s="410">
        <v>8</v>
      </c>
      <c r="N15" s="411">
        <v>3400.4789121647937</v>
      </c>
    </row>
    <row r="16" spans="1:14" ht="14.4" customHeight="1" x14ac:dyDescent="0.3">
      <c r="A16" s="406" t="s">
        <v>424</v>
      </c>
      <c r="B16" s="407" t="s">
        <v>2822</v>
      </c>
      <c r="C16" s="408" t="s">
        <v>425</v>
      </c>
      <c r="D16" s="409" t="s">
        <v>2836</v>
      </c>
      <c r="E16" s="408" t="s">
        <v>405</v>
      </c>
      <c r="F16" s="409" t="s">
        <v>2857</v>
      </c>
      <c r="G16" s="408" t="s">
        <v>406</v>
      </c>
      <c r="H16" s="408" t="s">
        <v>447</v>
      </c>
      <c r="I16" s="408" t="s">
        <v>408</v>
      </c>
      <c r="J16" s="408" t="s">
        <v>448</v>
      </c>
      <c r="K16" s="408"/>
      <c r="L16" s="410">
        <v>95.780058260465154</v>
      </c>
      <c r="M16" s="410">
        <v>10</v>
      </c>
      <c r="N16" s="411">
        <v>957.80058260465148</v>
      </c>
    </row>
    <row r="17" spans="1:14" ht="14.4" customHeight="1" x14ac:dyDescent="0.3">
      <c r="A17" s="406" t="s">
        <v>424</v>
      </c>
      <c r="B17" s="407" t="s">
        <v>2822</v>
      </c>
      <c r="C17" s="408" t="s">
        <v>425</v>
      </c>
      <c r="D17" s="409" t="s">
        <v>2836</v>
      </c>
      <c r="E17" s="408" t="s">
        <v>405</v>
      </c>
      <c r="F17" s="409" t="s">
        <v>2857</v>
      </c>
      <c r="G17" s="408" t="s">
        <v>406</v>
      </c>
      <c r="H17" s="408" t="s">
        <v>449</v>
      </c>
      <c r="I17" s="408" t="s">
        <v>408</v>
      </c>
      <c r="J17" s="408" t="s">
        <v>450</v>
      </c>
      <c r="K17" s="408"/>
      <c r="L17" s="410">
        <v>48.629999999999974</v>
      </c>
      <c r="M17" s="410">
        <v>1</v>
      </c>
      <c r="N17" s="411">
        <v>48.629999999999974</v>
      </c>
    </row>
    <row r="18" spans="1:14" ht="14.4" customHeight="1" x14ac:dyDescent="0.3">
      <c r="A18" s="406" t="s">
        <v>424</v>
      </c>
      <c r="B18" s="407" t="s">
        <v>2822</v>
      </c>
      <c r="C18" s="408" t="s">
        <v>425</v>
      </c>
      <c r="D18" s="409" t="s">
        <v>2836</v>
      </c>
      <c r="E18" s="408" t="s">
        <v>405</v>
      </c>
      <c r="F18" s="409" t="s">
        <v>2857</v>
      </c>
      <c r="G18" s="408" t="s">
        <v>406</v>
      </c>
      <c r="H18" s="408" t="s">
        <v>451</v>
      </c>
      <c r="I18" s="408" t="s">
        <v>452</v>
      </c>
      <c r="J18" s="408" t="s">
        <v>453</v>
      </c>
      <c r="K18" s="408" t="s">
        <v>454</v>
      </c>
      <c r="L18" s="410">
        <v>537.87</v>
      </c>
      <c r="M18" s="410">
        <v>6</v>
      </c>
      <c r="N18" s="411">
        <v>3227.22</v>
      </c>
    </row>
    <row r="19" spans="1:14" ht="14.4" customHeight="1" x14ac:dyDescent="0.3">
      <c r="A19" s="406" t="s">
        <v>424</v>
      </c>
      <c r="B19" s="407" t="s">
        <v>2822</v>
      </c>
      <c r="C19" s="408" t="s">
        <v>425</v>
      </c>
      <c r="D19" s="409" t="s">
        <v>2836</v>
      </c>
      <c r="E19" s="408" t="s">
        <v>405</v>
      </c>
      <c r="F19" s="409" t="s">
        <v>2857</v>
      </c>
      <c r="G19" s="408" t="s">
        <v>406</v>
      </c>
      <c r="H19" s="408" t="s">
        <v>455</v>
      </c>
      <c r="I19" s="408" t="s">
        <v>456</v>
      </c>
      <c r="J19" s="408" t="s">
        <v>457</v>
      </c>
      <c r="K19" s="408" t="s">
        <v>458</v>
      </c>
      <c r="L19" s="410">
        <v>104.06999999999998</v>
      </c>
      <c r="M19" s="410">
        <v>5</v>
      </c>
      <c r="N19" s="411">
        <v>520.34999999999991</v>
      </c>
    </row>
    <row r="20" spans="1:14" ht="14.4" customHeight="1" x14ac:dyDescent="0.3">
      <c r="A20" s="406" t="s">
        <v>424</v>
      </c>
      <c r="B20" s="407" t="s">
        <v>2822</v>
      </c>
      <c r="C20" s="408" t="s">
        <v>425</v>
      </c>
      <c r="D20" s="409" t="s">
        <v>2836</v>
      </c>
      <c r="E20" s="408" t="s">
        <v>405</v>
      </c>
      <c r="F20" s="409" t="s">
        <v>2857</v>
      </c>
      <c r="G20" s="408" t="s">
        <v>406</v>
      </c>
      <c r="H20" s="408" t="s">
        <v>412</v>
      </c>
      <c r="I20" s="408" t="s">
        <v>408</v>
      </c>
      <c r="J20" s="408" t="s">
        <v>413</v>
      </c>
      <c r="K20" s="408" t="s">
        <v>414</v>
      </c>
      <c r="L20" s="410">
        <v>23.700037224757029</v>
      </c>
      <c r="M20" s="410">
        <v>54</v>
      </c>
      <c r="N20" s="411">
        <v>1279.8020101368795</v>
      </c>
    </row>
    <row r="21" spans="1:14" ht="14.4" customHeight="1" x14ac:dyDescent="0.3">
      <c r="A21" s="406" t="s">
        <v>424</v>
      </c>
      <c r="B21" s="407" t="s">
        <v>2822</v>
      </c>
      <c r="C21" s="408" t="s">
        <v>425</v>
      </c>
      <c r="D21" s="409" t="s">
        <v>2836</v>
      </c>
      <c r="E21" s="408" t="s">
        <v>405</v>
      </c>
      <c r="F21" s="409" t="s">
        <v>2857</v>
      </c>
      <c r="G21" s="408" t="s">
        <v>406</v>
      </c>
      <c r="H21" s="408" t="s">
        <v>459</v>
      </c>
      <c r="I21" s="408" t="s">
        <v>460</v>
      </c>
      <c r="J21" s="408" t="s">
        <v>461</v>
      </c>
      <c r="K21" s="408" t="s">
        <v>462</v>
      </c>
      <c r="L21" s="410">
        <v>60.949866379044742</v>
      </c>
      <c r="M21" s="410">
        <v>2</v>
      </c>
      <c r="N21" s="411">
        <v>121.89973275808948</v>
      </c>
    </row>
    <row r="22" spans="1:14" ht="14.4" customHeight="1" x14ac:dyDescent="0.3">
      <c r="A22" s="406" t="s">
        <v>424</v>
      </c>
      <c r="B22" s="407" t="s">
        <v>2822</v>
      </c>
      <c r="C22" s="408" t="s">
        <v>425</v>
      </c>
      <c r="D22" s="409" t="s">
        <v>2836</v>
      </c>
      <c r="E22" s="408" t="s">
        <v>405</v>
      </c>
      <c r="F22" s="409" t="s">
        <v>2857</v>
      </c>
      <c r="G22" s="408" t="s">
        <v>406</v>
      </c>
      <c r="H22" s="408" t="s">
        <v>463</v>
      </c>
      <c r="I22" s="408" t="s">
        <v>408</v>
      </c>
      <c r="J22" s="408" t="s">
        <v>464</v>
      </c>
      <c r="K22" s="408" t="s">
        <v>465</v>
      </c>
      <c r="L22" s="410">
        <v>96.28076053279176</v>
      </c>
      <c r="M22" s="410">
        <v>50</v>
      </c>
      <c r="N22" s="411">
        <v>4814.0380266395878</v>
      </c>
    </row>
    <row r="23" spans="1:14" ht="14.4" customHeight="1" x14ac:dyDescent="0.3">
      <c r="A23" s="406" t="s">
        <v>424</v>
      </c>
      <c r="B23" s="407" t="s">
        <v>2822</v>
      </c>
      <c r="C23" s="408" t="s">
        <v>425</v>
      </c>
      <c r="D23" s="409" t="s">
        <v>2836</v>
      </c>
      <c r="E23" s="408" t="s">
        <v>405</v>
      </c>
      <c r="F23" s="409" t="s">
        <v>2857</v>
      </c>
      <c r="G23" s="408" t="s">
        <v>406</v>
      </c>
      <c r="H23" s="408" t="s">
        <v>466</v>
      </c>
      <c r="I23" s="408" t="s">
        <v>467</v>
      </c>
      <c r="J23" s="408" t="s">
        <v>453</v>
      </c>
      <c r="K23" s="408" t="s">
        <v>468</v>
      </c>
      <c r="L23" s="410">
        <v>201.3</v>
      </c>
      <c r="M23" s="410">
        <v>250</v>
      </c>
      <c r="N23" s="411">
        <v>50325</v>
      </c>
    </row>
    <row r="24" spans="1:14" ht="14.4" customHeight="1" x14ac:dyDescent="0.3">
      <c r="A24" s="406" t="s">
        <v>424</v>
      </c>
      <c r="B24" s="407" t="s">
        <v>2822</v>
      </c>
      <c r="C24" s="408" t="s">
        <v>425</v>
      </c>
      <c r="D24" s="409" t="s">
        <v>2836</v>
      </c>
      <c r="E24" s="408" t="s">
        <v>405</v>
      </c>
      <c r="F24" s="409" t="s">
        <v>2857</v>
      </c>
      <c r="G24" s="408" t="s">
        <v>406</v>
      </c>
      <c r="H24" s="408" t="s">
        <v>469</v>
      </c>
      <c r="I24" s="408" t="s">
        <v>470</v>
      </c>
      <c r="J24" s="408" t="s">
        <v>471</v>
      </c>
      <c r="K24" s="408" t="s">
        <v>472</v>
      </c>
      <c r="L24" s="410">
        <v>48.49001741820301</v>
      </c>
      <c r="M24" s="410">
        <v>4</v>
      </c>
      <c r="N24" s="411">
        <v>193.96006967281204</v>
      </c>
    </row>
    <row r="25" spans="1:14" ht="14.4" customHeight="1" x14ac:dyDescent="0.3">
      <c r="A25" s="406" t="s">
        <v>424</v>
      </c>
      <c r="B25" s="407" t="s">
        <v>2822</v>
      </c>
      <c r="C25" s="408" t="s">
        <v>425</v>
      </c>
      <c r="D25" s="409" t="s">
        <v>2836</v>
      </c>
      <c r="E25" s="408" t="s">
        <v>405</v>
      </c>
      <c r="F25" s="409" t="s">
        <v>2857</v>
      </c>
      <c r="G25" s="408" t="s">
        <v>406</v>
      </c>
      <c r="H25" s="408" t="s">
        <v>473</v>
      </c>
      <c r="I25" s="408" t="s">
        <v>474</v>
      </c>
      <c r="J25" s="408" t="s">
        <v>475</v>
      </c>
      <c r="K25" s="408"/>
      <c r="L25" s="410">
        <v>252.97799166574225</v>
      </c>
      <c r="M25" s="410">
        <v>36</v>
      </c>
      <c r="N25" s="411">
        <v>9107.2076999667206</v>
      </c>
    </row>
    <row r="26" spans="1:14" ht="14.4" customHeight="1" x14ac:dyDescent="0.3">
      <c r="A26" s="406" t="s">
        <v>424</v>
      </c>
      <c r="B26" s="407" t="s">
        <v>2822</v>
      </c>
      <c r="C26" s="408" t="s">
        <v>425</v>
      </c>
      <c r="D26" s="409" t="s">
        <v>2836</v>
      </c>
      <c r="E26" s="408" t="s">
        <v>405</v>
      </c>
      <c r="F26" s="409" t="s">
        <v>2857</v>
      </c>
      <c r="G26" s="408" t="s">
        <v>406</v>
      </c>
      <c r="H26" s="408" t="s">
        <v>476</v>
      </c>
      <c r="I26" s="408" t="s">
        <v>477</v>
      </c>
      <c r="J26" s="408" t="s">
        <v>478</v>
      </c>
      <c r="K26" s="408" t="s">
        <v>479</v>
      </c>
      <c r="L26" s="410">
        <v>275.31027639615866</v>
      </c>
      <c r="M26" s="410">
        <v>15</v>
      </c>
      <c r="N26" s="411">
        <v>4129.6541459423797</v>
      </c>
    </row>
    <row r="27" spans="1:14" ht="14.4" customHeight="1" x14ac:dyDescent="0.3">
      <c r="A27" s="406" t="s">
        <v>424</v>
      </c>
      <c r="B27" s="407" t="s">
        <v>2822</v>
      </c>
      <c r="C27" s="408" t="s">
        <v>425</v>
      </c>
      <c r="D27" s="409" t="s">
        <v>2836</v>
      </c>
      <c r="E27" s="408" t="s">
        <v>405</v>
      </c>
      <c r="F27" s="409" t="s">
        <v>2857</v>
      </c>
      <c r="G27" s="408" t="s">
        <v>406</v>
      </c>
      <c r="H27" s="408" t="s">
        <v>480</v>
      </c>
      <c r="I27" s="408" t="s">
        <v>481</v>
      </c>
      <c r="J27" s="408" t="s">
        <v>482</v>
      </c>
      <c r="K27" s="408"/>
      <c r="L27" s="410">
        <v>144.03435189862367</v>
      </c>
      <c r="M27" s="410">
        <v>3</v>
      </c>
      <c r="N27" s="411">
        <v>432.10305569587103</v>
      </c>
    </row>
    <row r="28" spans="1:14" ht="14.4" customHeight="1" x14ac:dyDescent="0.3">
      <c r="A28" s="406" t="s">
        <v>424</v>
      </c>
      <c r="B28" s="407" t="s">
        <v>2822</v>
      </c>
      <c r="C28" s="408" t="s">
        <v>425</v>
      </c>
      <c r="D28" s="409" t="s">
        <v>2836</v>
      </c>
      <c r="E28" s="408" t="s">
        <v>405</v>
      </c>
      <c r="F28" s="409" t="s">
        <v>2857</v>
      </c>
      <c r="G28" s="408" t="s">
        <v>406</v>
      </c>
      <c r="H28" s="408" t="s">
        <v>483</v>
      </c>
      <c r="I28" s="408" t="s">
        <v>484</v>
      </c>
      <c r="J28" s="408" t="s">
        <v>485</v>
      </c>
      <c r="K28" s="408" t="s">
        <v>486</v>
      </c>
      <c r="L28" s="410">
        <v>83.129999999999981</v>
      </c>
      <c r="M28" s="410">
        <v>1</v>
      </c>
      <c r="N28" s="411">
        <v>83.129999999999981</v>
      </c>
    </row>
    <row r="29" spans="1:14" ht="14.4" customHeight="1" x14ac:dyDescent="0.3">
      <c r="A29" s="406" t="s">
        <v>424</v>
      </c>
      <c r="B29" s="407" t="s">
        <v>2822</v>
      </c>
      <c r="C29" s="408" t="s">
        <v>425</v>
      </c>
      <c r="D29" s="409" t="s">
        <v>2836</v>
      </c>
      <c r="E29" s="408" t="s">
        <v>405</v>
      </c>
      <c r="F29" s="409" t="s">
        <v>2857</v>
      </c>
      <c r="G29" s="408" t="s">
        <v>406</v>
      </c>
      <c r="H29" s="408" t="s">
        <v>487</v>
      </c>
      <c r="I29" s="408" t="s">
        <v>408</v>
      </c>
      <c r="J29" s="408" t="s">
        <v>488</v>
      </c>
      <c r="K29" s="408"/>
      <c r="L29" s="410">
        <v>56.159739428432331</v>
      </c>
      <c r="M29" s="410">
        <v>10</v>
      </c>
      <c r="N29" s="411">
        <v>561.59739428432329</v>
      </c>
    </row>
    <row r="30" spans="1:14" ht="14.4" customHeight="1" x14ac:dyDescent="0.3">
      <c r="A30" s="406" t="s">
        <v>424</v>
      </c>
      <c r="B30" s="407" t="s">
        <v>2822</v>
      </c>
      <c r="C30" s="408" t="s">
        <v>425</v>
      </c>
      <c r="D30" s="409" t="s">
        <v>2836</v>
      </c>
      <c r="E30" s="408" t="s">
        <v>405</v>
      </c>
      <c r="F30" s="409" t="s">
        <v>2857</v>
      </c>
      <c r="G30" s="408" t="s">
        <v>406</v>
      </c>
      <c r="H30" s="408" t="s">
        <v>489</v>
      </c>
      <c r="I30" s="408" t="s">
        <v>490</v>
      </c>
      <c r="J30" s="408" t="s">
        <v>491</v>
      </c>
      <c r="K30" s="408" t="s">
        <v>492</v>
      </c>
      <c r="L30" s="410">
        <v>563.67000000000007</v>
      </c>
      <c r="M30" s="410">
        <v>2</v>
      </c>
      <c r="N30" s="411">
        <v>1127.3400000000001</v>
      </c>
    </row>
    <row r="31" spans="1:14" ht="14.4" customHeight="1" x14ac:dyDescent="0.3">
      <c r="A31" s="406" t="s">
        <v>424</v>
      </c>
      <c r="B31" s="407" t="s">
        <v>2822</v>
      </c>
      <c r="C31" s="408" t="s">
        <v>425</v>
      </c>
      <c r="D31" s="409" t="s">
        <v>2836</v>
      </c>
      <c r="E31" s="408" t="s">
        <v>405</v>
      </c>
      <c r="F31" s="409" t="s">
        <v>2857</v>
      </c>
      <c r="G31" s="408" t="s">
        <v>406</v>
      </c>
      <c r="H31" s="408" t="s">
        <v>493</v>
      </c>
      <c r="I31" s="408" t="s">
        <v>408</v>
      </c>
      <c r="J31" s="408" t="s">
        <v>494</v>
      </c>
      <c r="K31" s="408"/>
      <c r="L31" s="410">
        <v>488.83745692976163</v>
      </c>
      <c r="M31" s="410">
        <v>68</v>
      </c>
      <c r="N31" s="411">
        <v>33240.947071223789</v>
      </c>
    </row>
    <row r="32" spans="1:14" ht="14.4" customHeight="1" x14ac:dyDescent="0.3">
      <c r="A32" s="406" t="s">
        <v>424</v>
      </c>
      <c r="B32" s="407" t="s">
        <v>2822</v>
      </c>
      <c r="C32" s="408" t="s">
        <v>425</v>
      </c>
      <c r="D32" s="409" t="s">
        <v>2836</v>
      </c>
      <c r="E32" s="408" t="s">
        <v>405</v>
      </c>
      <c r="F32" s="409" t="s">
        <v>2857</v>
      </c>
      <c r="G32" s="408" t="s">
        <v>406</v>
      </c>
      <c r="H32" s="408" t="s">
        <v>495</v>
      </c>
      <c r="I32" s="408" t="s">
        <v>408</v>
      </c>
      <c r="J32" s="408" t="s">
        <v>496</v>
      </c>
      <c r="K32" s="408"/>
      <c r="L32" s="410">
        <v>52.000018769036274</v>
      </c>
      <c r="M32" s="410">
        <v>16</v>
      </c>
      <c r="N32" s="411">
        <v>832.00030030458038</v>
      </c>
    </row>
    <row r="33" spans="1:14" ht="14.4" customHeight="1" x14ac:dyDescent="0.3">
      <c r="A33" s="406" t="s">
        <v>424</v>
      </c>
      <c r="B33" s="407" t="s">
        <v>2822</v>
      </c>
      <c r="C33" s="408" t="s">
        <v>425</v>
      </c>
      <c r="D33" s="409" t="s">
        <v>2836</v>
      </c>
      <c r="E33" s="408" t="s">
        <v>405</v>
      </c>
      <c r="F33" s="409" t="s">
        <v>2857</v>
      </c>
      <c r="G33" s="408" t="s">
        <v>406</v>
      </c>
      <c r="H33" s="408" t="s">
        <v>497</v>
      </c>
      <c r="I33" s="408" t="s">
        <v>408</v>
      </c>
      <c r="J33" s="408" t="s">
        <v>498</v>
      </c>
      <c r="K33" s="408" t="s">
        <v>499</v>
      </c>
      <c r="L33" s="410">
        <v>93.13816436215069</v>
      </c>
      <c r="M33" s="410">
        <v>488</v>
      </c>
      <c r="N33" s="411">
        <v>45451.424208729535</v>
      </c>
    </row>
    <row r="34" spans="1:14" ht="14.4" customHeight="1" x14ac:dyDescent="0.3">
      <c r="A34" s="406" t="s">
        <v>424</v>
      </c>
      <c r="B34" s="407" t="s">
        <v>2822</v>
      </c>
      <c r="C34" s="408" t="s">
        <v>425</v>
      </c>
      <c r="D34" s="409" t="s">
        <v>2836</v>
      </c>
      <c r="E34" s="408" t="s">
        <v>405</v>
      </c>
      <c r="F34" s="409" t="s">
        <v>2857</v>
      </c>
      <c r="G34" s="408" t="s">
        <v>406</v>
      </c>
      <c r="H34" s="408" t="s">
        <v>500</v>
      </c>
      <c r="I34" s="408" t="s">
        <v>408</v>
      </c>
      <c r="J34" s="408" t="s">
        <v>501</v>
      </c>
      <c r="K34" s="408" t="s">
        <v>502</v>
      </c>
      <c r="L34" s="410">
        <v>44.074214872435881</v>
      </c>
      <c r="M34" s="410">
        <v>3</v>
      </c>
      <c r="N34" s="411">
        <v>132.22264461730765</v>
      </c>
    </row>
    <row r="35" spans="1:14" ht="14.4" customHeight="1" x14ac:dyDescent="0.3">
      <c r="A35" s="406" t="s">
        <v>424</v>
      </c>
      <c r="B35" s="407" t="s">
        <v>2822</v>
      </c>
      <c r="C35" s="408" t="s">
        <v>425</v>
      </c>
      <c r="D35" s="409" t="s">
        <v>2836</v>
      </c>
      <c r="E35" s="408" t="s">
        <v>405</v>
      </c>
      <c r="F35" s="409" t="s">
        <v>2857</v>
      </c>
      <c r="G35" s="408" t="s">
        <v>406</v>
      </c>
      <c r="H35" s="408" t="s">
        <v>503</v>
      </c>
      <c r="I35" s="408" t="s">
        <v>503</v>
      </c>
      <c r="J35" s="408" t="s">
        <v>504</v>
      </c>
      <c r="K35" s="408" t="s">
        <v>505</v>
      </c>
      <c r="L35" s="410">
        <v>2893.56</v>
      </c>
      <c r="M35" s="410">
        <v>2</v>
      </c>
      <c r="N35" s="411">
        <v>5787.12</v>
      </c>
    </row>
    <row r="36" spans="1:14" ht="14.4" customHeight="1" x14ac:dyDescent="0.3">
      <c r="A36" s="406" t="s">
        <v>424</v>
      </c>
      <c r="B36" s="407" t="s">
        <v>2822</v>
      </c>
      <c r="C36" s="408" t="s">
        <v>425</v>
      </c>
      <c r="D36" s="409" t="s">
        <v>2836</v>
      </c>
      <c r="E36" s="408" t="s">
        <v>405</v>
      </c>
      <c r="F36" s="409" t="s">
        <v>2857</v>
      </c>
      <c r="G36" s="408" t="s">
        <v>406</v>
      </c>
      <c r="H36" s="408" t="s">
        <v>506</v>
      </c>
      <c r="I36" s="408" t="s">
        <v>506</v>
      </c>
      <c r="J36" s="408" t="s">
        <v>507</v>
      </c>
      <c r="K36" s="408" t="s">
        <v>508</v>
      </c>
      <c r="L36" s="410">
        <v>63.77</v>
      </c>
      <c r="M36" s="410">
        <v>2</v>
      </c>
      <c r="N36" s="411">
        <v>127.54</v>
      </c>
    </row>
    <row r="37" spans="1:14" ht="14.4" customHeight="1" x14ac:dyDescent="0.3">
      <c r="A37" s="406" t="s">
        <v>424</v>
      </c>
      <c r="B37" s="407" t="s">
        <v>2822</v>
      </c>
      <c r="C37" s="408" t="s">
        <v>425</v>
      </c>
      <c r="D37" s="409" t="s">
        <v>2836</v>
      </c>
      <c r="E37" s="408" t="s">
        <v>405</v>
      </c>
      <c r="F37" s="409" t="s">
        <v>2857</v>
      </c>
      <c r="G37" s="408" t="s">
        <v>406</v>
      </c>
      <c r="H37" s="408" t="s">
        <v>509</v>
      </c>
      <c r="I37" s="408" t="s">
        <v>408</v>
      </c>
      <c r="J37" s="408" t="s">
        <v>510</v>
      </c>
      <c r="K37" s="408" t="s">
        <v>511</v>
      </c>
      <c r="L37" s="410">
        <v>82.933307518529588</v>
      </c>
      <c r="M37" s="410">
        <v>5</v>
      </c>
      <c r="N37" s="411">
        <v>414.66653759264796</v>
      </c>
    </row>
    <row r="38" spans="1:14" ht="14.4" customHeight="1" x14ac:dyDescent="0.3">
      <c r="A38" s="406" t="s">
        <v>424</v>
      </c>
      <c r="B38" s="407" t="s">
        <v>2822</v>
      </c>
      <c r="C38" s="408" t="s">
        <v>425</v>
      </c>
      <c r="D38" s="409" t="s">
        <v>2836</v>
      </c>
      <c r="E38" s="408" t="s">
        <v>405</v>
      </c>
      <c r="F38" s="409" t="s">
        <v>2857</v>
      </c>
      <c r="G38" s="408" t="s">
        <v>406</v>
      </c>
      <c r="H38" s="408" t="s">
        <v>512</v>
      </c>
      <c r="I38" s="408" t="s">
        <v>512</v>
      </c>
      <c r="J38" s="408" t="s">
        <v>513</v>
      </c>
      <c r="K38" s="408" t="s">
        <v>514</v>
      </c>
      <c r="L38" s="410">
        <v>482.61666666666673</v>
      </c>
      <c r="M38" s="410">
        <v>6</v>
      </c>
      <c r="N38" s="411">
        <v>2895.7000000000003</v>
      </c>
    </row>
    <row r="39" spans="1:14" ht="14.4" customHeight="1" x14ac:dyDescent="0.3">
      <c r="A39" s="406" t="s">
        <v>424</v>
      </c>
      <c r="B39" s="407" t="s">
        <v>2822</v>
      </c>
      <c r="C39" s="408" t="s">
        <v>425</v>
      </c>
      <c r="D39" s="409" t="s">
        <v>2836</v>
      </c>
      <c r="E39" s="408" t="s">
        <v>405</v>
      </c>
      <c r="F39" s="409" t="s">
        <v>2857</v>
      </c>
      <c r="G39" s="408" t="s">
        <v>406</v>
      </c>
      <c r="H39" s="408" t="s">
        <v>515</v>
      </c>
      <c r="I39" s="408" t="s">
        <v>515</v>
      </c>
      <c r="J39" s="408" t="s">
        <v>513</v>
      </c>
      <c r="K39" s="408" t="s">
        <v>516</v>
      </c>
      <c r="L39" s="410">
        <v>673.20000000000016</v>
      </c>
      <c r="M39" s="410">
        <v>3</v>
      </c>
      <c r="N39" s="411">
        <v>2019.6000000000004</v>
      </c>
    </row>
    <row r="40" spans="1:14" ht="14.4" customHeight="1" x14ac:dyDescent="0.3">
      <c r="A40" s="406" t="s">
        <v>424</v>
      </c>
      <c r="B40" s="407" t="s">
        <v>2822</v>
      </c>
      <c r="C40" s="408" t="s">
        <v>425</v>
      </c>
      <c r="D40" s="409" t="s">
        <v>2836</v>
      </c>
      <c r="E40" s="408" t="s">
        <v>517</v>
      </c>
      <c r="F40" s="409" t="s">
        <v>2858</v>
      </c>
      <c r="G40" s="408" t="s">
        <v>406</v>
      </c>
      <c r="H40" s="408" t="s">
        <v>518</v>
      </c>
      <c r="I40" s="408" t="s">
        <v>518</v>
      </c>
      <c r="J40" s="408" t="s">
        <v>519</v>
      </c>
      <c r="K40" s="408" t="s">
        <v>520</v>
      </c>
      <c r="L40" s="410">
        <v>1936.22</v>
      </c>
      <c r="M40" s="410">
        <v>1</v>
      </c>
      <c r="N40" s="411">
        <v>1936.22</v>
      </c>
    </row>
    <row r="41" spans="1:14" ht="14.4" customHeight="1" x14ac:dyDescent="0.3">
      <c r="A41" s="406" t="s">
        <v>424</v>
      </c>
      <c r="B41" s="407" t="s">
        <v>2822</v>
      </c>
      <c r="C41" s="408" t="s">
        <v>425</v>
      </c>
      <c r="D41" s="409" t="s">
        <v>2836</v>
      </c>
      <c r="E41" s="408" t="s">
        <v>517</v>
      </c>
      <c r="F41" s="409" t="s">
        <v>2858</v>
      </c>
      <c r="G41" s="408" t="s">
        <v>406</v>
      </c>
      <c r="H41" s="408" t="s">
        <v>521</v>
      </c>
      <c r="I41" s="408" t="s">
        <v>522</v>
      </c>
      <c r="J41" s="408" t="s">
        <v>523</v>
      </c>
      <c r="K41" s="408" t="s">
        <v>524</v>
      </c>
      <c r="L41" s="410">
        <v>44.166700678892632</v>
      </c>
      <c r="M41" s="410">
        <v>39</v>
      </c>
      <c r="N41" s="411">
        <v>1722.5013264768127</v>
      </c>
    </row>
    <row r="42" spans="1:14" ht="14.4" customHeight="1" x14ac:dyDescent="0.3">
      <c r="A42" s="406" t="s">
        <v>424</v>
      </c>
      <c r="B42" s="407" t="s">
        <v>2822</v>
      </c>
      <c r="C42" s="408" t="s">
        <v>525</v>
      </c>
      <c r="D42" s="409" t="s">
        <v>2837</v>
      </c>
      <c r="E42" s="408" t="s">
        <v>405</v>
      </c>
      <c r="F42" s="409" t="s">
        <v>2857</v>
      </c>
      <c r="G42" s="408" t="s">
        <v>406</v>
      </c>
      <c r="H42" s="408" t="s">
        <v>434</v>
      </c>
      <c r="I42" s="408" t="s">
        <v>435</v>
      </c>
      <c r="J42" s="408" t="s">
        <v>436</v>
      </c>
      <c r="K42" s="408" t="s">
        <v>437</v>
      </c>
      <c r="L42" s="410">
        <v>77.291895411595604</v>
      </c>
      <c r="M42" s="410">
        <v>4</v>
      </c>
      <c r="N42" s="411">
        <v>309.16758164638242</v>
      </c>
    </row>
    <row r="43" spans="1:14" ht="14.4" customHeight="1" x14ac:dyDescent="0.3">
      <c r="A43" s="406" t="s">
        <v>424</v>
      </c>
      <c r="B43" s="407" t="s">
        <v>2822</v>
      </c>
      <c r="C43" s="408" t="s">
        <v>525</v>
      </c>
      <c r="D43" s="409" t="s">
        <v>2837</v>
      </c>
      <c r="E43" s="408" t="s">
        <v>405</v>
      </c>
      <c r="F43" s="409" t="s">
        <v>2857</v>
      </c>
      <c r="G43" s="408" t="s">
        <v>406</v>
      </c>
      <c r="H43" s="408" t="s">
        <v>438</v>
      </c>
      <c r="I43" s="408" t="s">
        <v>439</v>
      </c>
      <c r="J43" s="408" t="s">
        <v>440</v>
      </c>
      <c r="K43" s="408" t="s">
        <v>441</v>
      </c>
      <c r="L43" s="410">
        <v>74.87</v>
      </c>
      <c r="M43" s="410">
        <v>4</v>
      </c>
      <c r="N43" s="411">
        <v>299.48</v>
      </c>
    </row>
    <row r="44" spans="1:14" ht="14.4" customHeight="1" x14ac:dyDescent="0.3">
      <c r="A44" s="406" t="s">
        <v>424</v>
      </c>
      <c r="B44" s="407" t="s">
        <v>2822</v>
      </c>
      <c r="C44" s="408" t="s">
        <v>525</v>
      </c>
      <c r="D44" s="409" t="s">
        <v>2837</v>
      </c>
      <c r="E44" s="408" t="s">
        <v>405</v>
      </c>
      <c r="F44" s="409" t="s">
        <v>2857</v>
      </c>
      <c r="G44" s="408" t="s">
        <v>406</v>
      </c>
      <c r="H44" s="408" t="s">
        <v>442</v>
      </c>
      <c r="I44" s="408" t="s">
        <v>408</v>
      </c>
      <c r="J44" s="408" t="s">
        <v>443</v>
      </c>
      <c r="K44" s="408"/>
      <c r="L44" s="410">
        <v>639.01</v>
      </c>
      <c r="M44" s="410">
        <v>1</v>
      </c>
      <c r="N44" s="411">
        <v>639.01</v>
      </c>
    </row>
    <row r="45" spans="1:14" ht="14.4" customHeight="1" x14ac:dyDescent="0.3">
      <c r="A45" s="406" t="s">
        <v>424</v>
      </c>
      <c r="B45" s="407" t="s">
        <v>2822</v>
      </c>
      <c r="C45" s="408" t="s">
        <v>525</v>
      </c>
      <c r="D45" s="409" t="s">
        <v>2837</v>
      </c>
      <c r="E45" s="408" t="s">
        <v>405</v>
      </c>
      <c r="F45" s="409" t="s">
        <v>2857</v>
      </c>
      <c r="G45" s="408" t="s">
        <v>406</v>
      </c>
      <c r="H45" s="408" t="s">
        <v>526</v>
      </c>
      <c r="I45" s="408" t="s">
        <v>527</v>
      </c>
      <c r="J45" s="408" t="s">
        <v>453</v>
      </c>
      <c r="K45" s="408" t="s">
        <v>528</v>
      </c>
      <c r="L45" s="410">
        <v>245.40999999999997</v>
      </c>
      <c r="M45" s="410">
        <v>8</v>
      </c>
      <c r="N45" s="411">
        <v>1963.2799999999997</v>
      </c>
    </row>
    <row r="46" spans="1:14" ht="14.4" customHeight="1" x14ac:dyDescent="0.3">
      <c r="A46" s="406" t="s">
        <v>424</v>
      </c>
      <c r="B46" s="407" t="s">
        <v>2822</v>
      </c>
      <c r="C46" s="408" t="s">
        <v>525</v>
      </c>
      <c r="D46" s="409" t="s">
        <v>2837</v>
      </c>
      <c r="E46" s="408" t="s">
        <v>405</v>
      </c>
      <c r="F46" s="409" t="s">
        <v>2857</v>
      </c>
      <c r="G46" s="408" t="s">
        <v>406</v>
      </c>
      <c r="H46" s="408" t="s">
        <v>412</v>
      </c>
      <c r="I46" s="408" t="s">
        <v>408</v>
      </c>
      <c r="J46" s="408" t="s">
        <v>413</v>
      </c>
      <c r="K46" s="408" t="s">
        <v>414</v>
      </c>
      <c r="L46" s="410">
        <v>23.7</v>
      </c>
      <c r="M46" s="410">
        <v>42</v>
      </c>
      <c r="N46" s="411">
        <v>995.4</v>
      </c>
    </row>
    <row r="47" spans="1:14" ht="14.4" customHeight="1" x14ac:dyDescent="0.3">
      <c r="A47" s="406" t="s">
        <v>424</v>
      </c>
      <c r="B47" s="407" t="s">
        <v>2822</v>
      </c>
      <c r="C47" s="408" t="s">
        <v>525</v>
      </c>
      <c r="D47" s="409" t="s">
        <v>2837</v>
      </c>
      <c r="E47" s="408" t="s">
        <v>405</v>
      </c>
      <c r="F47" s="409" t="s">
        <v>2857</v>
      </c>
      <c r="G47" s="408" t="s">
        <v>406</v>
      </c>
      <c r="H47" s="408" t="s">
        <v>459</v>
      </c>
      <c r="I47" s="408" t="s">
        <v>460</v>
      </c>
      <c r="J47" s="408" t="s">
        <v>461</v>
      </c>
      <c r="K47" s="408" t="s">
        <v>462</v>
      </c>
      <c r="L47" s="410">
        <v>61.839959913713415</v>
      </c>
      <c r="M47" s="410">
        <v>10</v>
      </c>
      <c r="N47" s="411">
        <v>618.39959913713415</v>
      </c>
    </row>
    <row r="48" spans="1:14" ht="14.4" customHeight="1" x14ac:dyDescent="0.3">
      <c r="A48" s="406" t="s">
        <v>424</v>
      </c>
      <c r="B48" s="407" t="s">
        <v>2822</v>
      </c>
      <c r="C48" s="408" t="s">
        <v>525</v>
      </c>
      <c r="D48" s="409" t="s">
        <v>2837</v>
      </c>
      <c r="E48" s="408" t="s">
        <v>405</v>
      </c>
      <c r="F48" s="409" t="s">
        <v>2857</v>
      </c>
      <c r="G48" s="408" t="s">
        <v>406</v>
      </c>
      <c r="H48" s="408" t="s">
        <v>466</v>
      </c>
      <c r="I48" s="408" t="s">
        <v>467</v>
      </c>
      <c r="J48" s="408" t="s">
        <v>453</v>
      </c>
      <c r="K48" s="408" t="s">
        <v>468</v>
      </c>
      <c r="L48" s="410">
        <v>201.29999999999995</v>
      </c>
      <c r="M48" s="410">
        <v>5</v>
      </c>
      <c r="N48" s="411">
        <v>1006.4999999999998</v>
      </c>
    </row>
    <row r="49" spans="1:14" ht="14.4" customHeight="1" x14ac:dyDescent="0.3">
      <c r="A49" s="406" t="s">
        <v>424</v>
      </c>
      <c r="B49" s="407" t="s">
        <v>2822</v>
      </c>
      <c r="C49" s="408" t="s">
        <v>525</v>
      </c>
      <c r="D49" s="409" t="s">
        <v>2837</v>
      </c>
      <c r="E49" s="408" t="s">
        <v>405</v>
      </c>
      <c r="F49" s="409" t="s">
        <v>2857</v>
      </c>
      <c r="G49" s="408" t="s">
        <v>406</v>
      </c>
      <c r="H49" s="408" t="s">
        <v>487</v>
      </c>
      <c r="I49" s="408" t="s">
        <v>408</v>
      </c>
      <c r="J49" s="408" t="s">
        <v>488</v>
      </c>
      <c r="K49" s="408"/>
      <c r="L49" s="410">
        <v>67.702249352323619</v>
      </c>
      <c r="M49" s="410">
        <v>6</v>
      </c>
      <c r="N49" s="411">
        <v>406.21349611394169</v>
      </c>
    </row>
    <row r="50" spans="1:14" ht="14.4" customHeight="1" x14ac:dyDescent="0.3">
      <c r="A50" s="406" t="s">
        <v>529</v>
      </c>
      <c r="B50" s="407" t="s">
        <v>2823</v>
      </c>
      <c r="C50" s="408" t="s">
        <v>530</v>
      </c>
      <c r="D50" s="409" t="s">
        <v>2838</v>
      </c>
      <c r="E50" s="408" t="s">
        <v>405</v>
      </c>
      <c r="F50" s="409" t="s">
        <v>2857</v>
      </c>
      <c r="G50" s="408" t="s">
        <v>406</v>
      </c>
      <c r="H50" s="408" t="s">
        <v>531</v>
      </c>
      <c r="I50" s="408" t="s">
        <v>408</v>
      </c>
      <c r="J50" s="408" t="s">
        <v>532</v>
      </c>
      <c r="K50" s="408"/>
      <c r="L50" s="410">
        <v>31.871410605187894</v>
      </c>
      <c r="M50" s="410">
        <v>4</v>
      </c>
      <c r="N50" s="411">
        <v>127.48564242075157</v>
      </c>
    </row>
    <row r="51" spans="1:14" ht="14.4" customHeight="1" x14ac:dyDescent="0.3">
      <c r="A51" s="406" t="s">
        <v>529</v>
      </c>
      <c r="B51" s="407" t="s">
        <v>2823</v>
      </c>
      <c r="C51" s="408" t="s">
        <v>530</v>
      </c>
      <c r="D51" s="409" t="s">
        <v>2838</v>
      </c>
      <c r="E51" s="408" t="s">
        <v>405</v>
      </c>
      <c r="F51" s="409" t="s">
        <v>2857</v>
      </c>
      <c r="G51" s="408" t="s">
        <v>406</v>
      </c>
      <c r="H51" s="408" t="s">
        <v>533</v>
      </c>
      <c r="I51" s="408" t="s">
        <v>408</v>
      </c>
      <c r="J51" s="408" t="s">
        <v>534</v>
      </c>
      <c r="K51" s="408"/>
      <c r="L51" s="410">
        <v>557.80534828626969</v>
      </c>
      <c r="M51" s="410">
        <v>29</v>
      </c>
      <c r="N51" s="411">
        <v>16176.355100301822</v>
      </c>
    </row>
    <row r="52" spans="1:14" ht="14.4" customHeight="1" x14ac:dyDescent="0.3">
      <c r="A52" s="406" t="s">
        <v>529</v>
      </c>
      <c r="B52" s="407" t="s">
        <v>2823</v>
      </c>
      <c r="C52" s="408" t="s">
        <v>530</v>
      </c>
      <c r="D52" s="409" t="s">
        <v>2838</v>
      </c>
      <c r="E52" s="408" t="s">
        <v>405</v>
      </c>
      <c r="F52" s="409" t="s">
        <v>2857</v>
      </c>
      <c r="G52" s="408" t="s">
        <v>406</v>
      </c>
      <c r="H52" s="408" t="s">
        <v>535</v>
      </c>
      <c r="I52" s="408" t="s">
        <v>408</v>
      </c>
      <c r="J52" s="408" t="s">
        <v>536</v>
      </c>
      <c r="K52" s="408"/>
      <c r="L52" s="410">
        <v>33.494289345547976</v>
      </c>
      <c r="M52" s="410">
        <v>2</v>
      </c>
      <c r="N52" s="411">
        <v>66.988578691095952</v>
      </c>
    </row>
    <row r="53" spans="1:14" ht="14.4" customHeight="1" x14ac:dyDescent="0.3">
      <c r="A53" s="406" t="s">
        <v>529</v>
      </c>
      <c r="B53" s="407" t="s">
        <v>2823</v>
      </c>
      <c r="C53" s="408" t="s">
        <v>530</v>
      </c>
      <c r="D53" s="409" t="s">
        <v>2838</v>
      </c>
      <c r="E53" s="408" t="s">
        <v>405</v>
      </c>
      <c r="F53" s="409" t="s">
        <v>2857</v>
      </c>
      <c r="G53" s="408" t="s">
        <v>406</v>
      </c>
      <c r="H53" s="408" t="s">
        <v>537</v>
      </c>
      <c r="I53" s="408" t="s">
        <v>408</v>
      </c>
      <c r="J53" s="408" t="s">
        <v>538</v>
      </c>
      <c r="K53" s="408" t="s">
        <v>539</v>
      </c>
      <c r="L53" s="410">
        <v>80.88083013923476</v>
      </c>
      <c r="M53" s="410">
        <v>6</v>
      </c>
      <c r="N53" s="411">
        <v>485.28498083540853</v>
      </c>
    </row>
    <row r="54" spans="1:14" ht="14.4" customHeight="1" x14ac:dyDescent="0.3">
      <c r="A54" s="406" t="s">
        <v>529</v>
      </c>
      <c r="B54" s="407" t="s">
        <v>2823</v>
      </c>
      <c r="C54" s="408" t="s">
        <v>530</v>
      </c>
      <c r="D54" s="409" t="s">
        <v>2838</v>
      </c>
      <c r="E54" s="408" t="s">
        <v>405</v>
      </c>
      <c r="F54" s="409" t="s">
        <v>2857</v>
      </c>
      <c r="G54" s="408" t="s">
        <v>406</v>
      </c>
      <c r="H54" s="408" t="s">
        <v>540</v>
      </c>
      <c r="I54" s="408" t="s">
        <v>408</v>
      </c>
      <c r="J54" s="408" t="s">
        <v>541</v>
      </c>
      <c r="K54" s="408" t="s">
        <v>539</v>
      </c>
      <c r="L54" s="410">
        <v>30.019302177260251</v>
      </c>
      <c r="M54" s="410">
        <v>10</v>
      </c>
      <c r="N54" s="411">
        <v>300.19302177260249</v>
      </c>
    </row>
    <row r="55" spans="1:14" ht="14.4" customHeight="1" x14ac:dyDescent="0.3">
      <c r="A55" s="406" t="s">
        <v>529</v>
      </c>
      <c r="B55" s="407" t="s">
        <v>2823</v>
      </c>
      <c r="C55" s="408" t="s">
        <v>530</v>
      </c>
      <c r="D55" s="409" t="s">
        <v>2838</v>
      </c>
      <c r="E55" s="408" t="s">
        <v>405</v>
      </c>
      <c r="F55" s="409" t="s">
        <v>2857</v>
      </c>
      <c r="G55" s="408" t="s">
        <v>406</v>
      </c>
      <c r="H55" s="408" t="s">
        <v>542</v>
      </c>
      <c r="I55" s="408" t="s">
        <v>408</v>
      </c>
      <c r="J55" s="408" t="s">
        <v>543</v>
      </c>
      <c r="K55" s="408" t="s">
        <v>539</v>
      </c>
      <c r="L55" s="410">
        <v>15.699089402860238</v>
      </c>
      <c r="M55" s="410">
        <v>42</v>
      </c>
      <c r="N55" s="411">
        <v>659.36175492013001</v>
      </c>
    </row>
    <row r="56" spans="1:14" ht="14.4" customHeight="1" x14ac:dyDescent="0.3">
      <c r="A56" s="406" t="s">
        <v>529</v>
      </c>
      <c r="B56" s="407" t="s">
        <v>2823</v>
      </c>
      <c r="C56" s="408" t="s">
        <v>530</v>
      </c>
      <c r="D56" s="409" t="s">
        <v>2838</v>
      </c>
      <c r="E56" s="408" t="s">
        <v>405</v>
      </c>
      <c r="F56" s="409" t="s">
        <v>2857</v>
      </c>
      <c r="G56" s="408" t="s">
        <v>406</v>
      </c>
      <c r="H56" s="408" t="s">
        <v>544</v>
      </c>
      <c r="I56" s="408" t="s">
        <v>408</v>
      </c>
      <c r="J56" s="408" t="s">
        <v>545</v>
      </c>
      <c r="K56" s="408" t="s">
        <v>546</v>
      </c>
      <c r="L56" s="410">
        <v>72.47</v>
      </c>
      <c r="M56" s="410">
        <v>1</v>
      </c>
      <c r="N56" s="411">
        <v>72.47</v>
      </c>
    </row>
    <row r="57" spans="1:14" ht="14.4" customHeight="1" x14ac:dyDescent="0.3">
      <c r="A57" s="406" t="s">
        <v>529</v>
      </c>
      <c r="B57" s="407" t="s">
        <v>2823</v>
      </c>
      <c r="C57" s="408" t="s">
        <v>547</v>
      </c>
      <c r="D57" s="409" t="s">
        <v>2839</v>
      </c>
      <c r="E57" s="408" t="s">
        <v>405</v>
      </c>
      <c r="F57" s="409" t="s">
        <v>2857</v>
      </c>
      <c r="G57" s="408" t="s">
        <v>406</v>
      </c>
      <c r="H57" s="408" t="s">
        <v>548</v>
      </c>
      <c r="I57" s="408" t="s">
        <v>548</v>
      </c>
      <c r="J57" s="408" t="s">
        <v>549</v>
      </c>
      <c r="K57" s="408" t="s">
        <v>550</v>
      </c>
      <c r="L57" s="410">
        <v>73.440000000000012</v>
      </c>
      <c r="M57" s="410">
        <v>1</v>
      </c>
      <c r="N57" s="411">
        <v>73.440000000000012</v>
      </c>
    </row>
    <row r="58" spans="1:14" ht="14.4" customHeight="1" x14ac:dyDescent="0.3">
      <c r="A58" s="406" t="s">
        <v>529</v>
      </c>
      <c r="B58" s="407" t="s">
        <v>2823</v>
      </c>
      <c r="C58" s="408" t="s">
        <v>547</v>
      </c>
      <c r="D58" s="409" t="s">
        <v>2839</v>
      </c>
      <c r="E58" s="408" t="s">
        <v>405</v>
      </c>
      <c r="F58" s="409" t="s">
        <v>2857</v>
      </c>
      <c r="G58" s="408" t="s">
        <v>406</v>
      </c>
      <c r="H58" s="408" t="s">
        <v>551</v>
      </c>
      <c r="I58" s="408" t="s">
        <v>408</v>
      </c>
      <c r="J58" s="408" t="s">
        <v>552</v>
      </c>
      <c r="K58" s="408"/>
      <c r="L58" s="410">
        <v>293.15339865185405</v>
      </c>
      <c r="M58" s="410">
        <v>3</v>
      </c>
      <c r="N58" s="411">
        <v>879.46019595556209</v>
      </c>
    </row>
    <row r="59" spans="1:14" ht="14.4" customHeight="1" x14ac:dyDescent="0.3">
      <c r="A59" s="406" t="s">
        <v>529</v>
      </c>
      <c r="B59" s="407" t="s">
        <v>2823</v>
      </c>
      <c r="C59" s="408" t="s">
        <v>553</v>
      </c>
      <c r="D59" s="409" t="s">
        <v>2840</v>
      </c>
      <c r="E59" s="408" t="s">
        <v>405</v>
      </c>
      <c r="F59" s="409" t="s">
        <v>2857</v>
      </c>
      <c r="G59" s="408" t="s">
        <v>406</v>
      </c>
      <c r="H59" s="408" t="s">
        <v>554</v>
      </c>
      <c r="I59" s="408" t="s">
        <v>408</v>
      </c>
      <c r="J59" s="408" t="s">
        <v>555</v>
      </c>
      <c r="K59" s="408" t="s">
        <v>556</v>
      </c>
      <c r="L59" s="410">
        <v>162.13999999999999</v>
      </c>
      <c r="M59" s="410">
        <v>1</v>
      </c>
      <c r="N59" s="411">
        <v>162.13999999999999</v>
      </c>
    </row>
    <row r="60" spans="1:14" ht="14.4" customHeight="1" x14ac:dyDescent="0.3">
      <c r="A60" s="406" t="s">
        <v>529</v>
      </c>
      <c r="B60" s="407" t="s">
        <v>2823</v>
      </c>
      <c r="C60" s="408" t="s">
        <v>553</v>
      </c>
      <c r="D60" s="409" t="s">
        <v>2840</v>
      </c>
      <c r="E60" s="408" t="s">
        <v>405</v>
      </c>
      <c r="F60" s="409" t="s">
        <v>2857</v>
      </c>
      <c r="G60" s="408" t="s">
        <v>406</v>
      </c>
      <c r="H60" s="408" t="s">
        <v>557</v>
      </c>
      <c r="I60" s="408" t="s">
        <v>557</v>
      </c>
      <c r="J60" s="408" t="s">
        <v>558</v>
      </c>
      <c r="K60" s="408" t="s">
        <v>559</v>
      </c>
      <c r="L60" s="410">
        <v>103.95910081121126</v>
      </c>
      <c r="M60" s="410">
        <v>1</v>
      </c>
      <c r="N60" s="411">
        <v>103.95910081121126</v>
      </c>
    </row>
    <row r="61" spans="1:14" ht="14.4" customHeight="1" x14ac:dyDescent="0.3">
      <c r="A61" s="406" t="s">
        <v>529</v>
      </c>
      <c r="B61" s="407" t="s">
        <v>2823</v>
      </c>
      <c r="C61" s="408" t="s">
        <v>553</v>
      </c>
      <c r="D61" s="409" t="s">
        <v>2840</v>
      </c>
      <c r="E61" s="408" t="s">
        <v>405</v>
      </c>
      <c r="F61" s="409" t="s">
        <v>2857</v>
      </c>
      <c r="G61" s="408" t="s">
        <v>406</v>
      </c>
      <c r="H61" s="408" t="s">
        <v>560</v>
      </c>
      <c r="I61" s="408" t="s">
        <v>561</v>
      </c>
      <c r="J61" s="408" t="s">
        <v>562</v>
      </c>
      <c r="K61" s="408" t="s">
        <v>563</v>
      </c>
      <c r="L61" s="410">
        <v>116.36000000000006</v>
      </c>
      <c r="M61" s="410">
        <v>1</v>
      </c>
      <c r="N61" s="411">
        <v>116.36000000000006</v>
      </c>
    </row>
    <row r="62" spans="1:14" ht="14.4" customHeight="1" x14ac:dyDescent="0.3">
      <c r="A62" s="406" t="s">
        <v>529</v>
      </c>
      <c r="B62" s="407" t="s">
        <v>2823</v>
      </c>
      <c r="C62" s="408" t="s">
        <v>553</v>
      </c>
      <c r="D62" s="409" t="s">
        <v>2840</v>
      </c>
      <c r="E62" s="408" t="s">
        <v>405</v>
      </c>
      <c r="F62" s="409" t="s">
        <v>2857</v>
      </c>
      <c r="G62" s="408" t="s">
        <v>406</v>
      </c>
      <c r="H62" s="408" t="s">
        <v>564</v>
      </c>
      <c r="I62" s="408" t="s">
        <v>565</v>
      </c>
      <c r="J62" s="408" t="s">
        <v>566</v>
      </c>
      <c r="K62" s="408" t="s">
        <v>567</v>
      </c>
      <c r="L62" s="410">
        <v>21.879999999999995</v>
      </c>
      <c r="M62" s="410">
        <v>12</v>
      </c>
      <c r="N62" s="411">
        <v>262.55999999999995</v>
      </c>
    </row>
    <row r="63" spans="1:14" ht="14.4" customHeight="1" x14ac:dyDescent="0.3">
      <c r="A63" s="406" t="s">
        <v>529</v>
      </c>
      <c r="B63" s="407" t="s">
        <v>2823</v>
      </c>
      <c r="C63" s="408" t="s">
        <v>553</v>
      </c>
      <c r="D63" s="409" t="s">
        <v>2840</v>
      </c>
      <c r="E63" s="408" t="s">
        <v>405</v>
      </c>
      <c r="F63" s="409" t="s">
        <v>2857</v>
      </c>
      <c r="G63" s="408" t="s">
        <v>406</v>
      </c>
      <c r="H63" s="408" t="s">
        <v>531</v>
      </c>
      <c r="I63" s="408" t="s">
        <v>408</v>
      </c>
      <c r="J63" s="408" t="s">
        <v>532</v>
      </c>
      <c r="K63" s="408"/>
      <c r="L63" s="410">
        <v>31.871394917022418</v>
      </c>
      <c r="M63" s="410">
        <v>3</v>
      </c>
      <c r="N63" s="411">
        <v>95.614184751067256</v>
      </c>
    </row>
    <row r="64" spans="1:14" ht="14.4" customHeight="1" x14ac:dyDescent="0.3">
      <c r="A64" s="406" t="s">
        <v>529</v>
      </c>
      <c r="B64" s="407" t="s">
        <v>2823</v>
      </c>
      <c r="C64" s="408" t="s">
        <v>553</v>
      </c>
      <c r="D64" s="409" t="s">
        <v>2840</v>
      </c>
      <c r="E64" s="408" t="s">
        <v>405</v>
      </c>
      <c r="F64" s="409" t="s">
        <v>2857</v>
      </c>
      <c r="G64" s="408" t="s">
        <v>406</v>
      </c>
      <c r="H64" s="408" t="s">
        <v>568</v>
      </c>
      <c r="I64" s="408" t="s">
        <v>569</v>
      </c>
      <c r="J64" s="408" t="s">
        <v>570</v>
      </c>
      <c r="K64" s="408" t="s">
        <v>571</v>
      </c>
      <c r="L64" s="410">
        <v>48.32</v>
      </c>
      <c r="M64" s="410">
        <v>1</v>
      </c>
      <c r="N64" s="411">
        <v>48.32</v>
      </c>
    </row>
    <row r="65" spans="1:14" ht="14.4" customHeight="1" x14ac:dyDescent="0.3">
      <c r="A65" s="406" t="s">
        <v>529</v>
      </c>
      <c r="B65" s="407" t="s">
        <v>2823</v>
      </c>
      <c r="C65" s="408" t="s">
        <v>553</v>
      </c>
      <c r="D65" s="409" t="s">
        <v>2840</v>
      </c>
      <c r="E65" s="408" t="s">
        <v>405</v>
      </c>
      <c r="F65" s="409" t="s">
        <v>2857</v>
      </c>
      <c r="G65" s="408" t="s">
        <v>406</v>
      </c>
      <c r="H65" s="408" t="s">
        <v>572</v>
      </c>
      <c r="I65" s="408" t="s">
        <v>408</v>
      </c>
      <c r="J65" s="408" t="s">
        <v>573</v>
      </c>
      <c r="K65" s="408" t="s">
        <v>574</v>
      </c>
      <c r="L65" s="410">
        <v>0.10419988154797023</v>
      </c>
      <c r="M65" s="410">
        <v>350</v>
      </c>
      <c r="N65" s="411">
        <v>36.46995854178958</v>
      </c>
    </row>
    <row r="66" spans="1:14" ht="14.4" customHeight="1" x14ac:dyDescent="0.3">
      <c r="A66" s="406" t="s">
        <v>529</v>
      </c>
      <c r="B66" s="407" t="s">
        <v>2823</v>
      </c>
      <c r="C66" s="408" t="s">
        <v>553</v>
      </c>
      <c r="D66" s="409" t="s">
        <v>2840</v>
      </c>
      <c r="E66" s="408" t="s">
        <v>405</v>
      </c>
      <c r="F66" s="409" t="s">
        <v>2857</v>
      </c>
      <c r="G66" s="408" t="s">
        <v>406</v>
      </c>
      <c r="H66" s="408" t="s">
        <v>575</v>
      </c>
      <c r="I66" s="408" t="s">
        <v>408</v>
      </c>
      <c r="J66" s="408" t="s">
        <v>576</v>
      </c>
      <c r="K66" s="408"/>
      <c r="L66" s="410">
        <v>397.36100129312848</v>
      </c>
      <c r="M66" s="410">
        <v>1</v>
      </c>
      <c r="N66" s="411">
        <v>397.36100129312848</v>
      </c>
    </row>
    <row r="67" spans="1:14" ht="14.4" customHeight="1" x14ac:dyDescent="0.3">
      <c r="A67" s="406" t="s">
        <v>529</v>
      </c>
      <c r="B67" s="407" t="s">
        <v>2823</v>
      </c>
      <c r="C67" s="408" t="s">
        <v>553</v>
      </c>
      <c r="D67" s="409" t="s">
        <v>2840</v>
      </c>
      <c r="E67" s="408" t="s">
        <v>405</v>
      </c>
      <c r="F67" s="409" t="s">
        <v>2857</v>
      </c>
      <c r="G67" s="408" t="s">
        <v>406</v>
      </c>
      <c r="H67" s="408" t="s">
        <v>577</v>
      </c>
      <c r="I67" s="408" t="s">
        <v>408</v>
      </c>
      <c r="J67" s="408" t="s">
        <v>578</v>
      </c>
      <c r="K67" s="408"/>
      <c r="L67" s="410">
        <v>0.79390000000000005</v>
      </c>
      <c r="M67" s="410">
        <v>100</v>
      </c>
      <c r="N67" s="411">
        <v>79.39</v>
      </c>
    </row>
    <row r="68" spans="1:14" ht="14.4" customHeight="1" x14ac:dyDescent="0.3">
      <c r="A68" s="406" t="s">
        <v>529</v>
      </c>
      <c r="B68" s="407" t="s">
        <v>2823</v>
      </c>
      <c r="C68" s="408" t="s">
        <v>553</v>
      </c>
      <c r="D68" s="409" t="s">
        <v>2840</v>
      </c>
      <c r="E68" s="408" t="s">
        <v>405</v>
      </c>
      <c r="F68" s="409" t="s">
        <v>2857</v>
      </c>
      <c r="G68" s="408" t="s">
        <v>406</v>
      </c>
      <c r="H68" s="408" t="s">
        <v>579</v>
      </c>
      <c r="I68" s="408" t="s">
        <v>408</v>
      </c>
      <c r="J68" s="408" t="s">
        <v>580</v>
      </c>
      <c r="K68" s="408" t="s">
        <v>581</v>
      </c>
      <c r="L68" s="410">
        <v>34.869883494544489</v>
      </c>
      <c r="M68" s="410">
        <v>35</v>
      </c>
      <c r="N68" s="411">
        <v>1220.4459223090571</v>
      </c>
    </row>
    <row r="69" spans="1:14" ht="14.4" customHeight="1" x14ac:dyDescent="0.3">
      <c r="A69" s="406" t="s">
        <v>529</v>
      </c>
      <c r="B69" s="407" t="s">
        <v>2823</v>
      </c>
      <c r="C69" s="408" t="s">
        <v>553</v>
      </c>
      <c r="D69" s="409" t="s">
        <v>2840</v>
      </c>
      <c r="E69" s="408" t="s">
        <v>405</v>
      </c>
      <c r="F69" s="409" t="s">
        <v>2857</v>
      </c>
      <c r="G69" s="408" t="s">
        <v>406</v>
      </c>
      <c r="H69" s="408" t="s">
        <v>582</v>
      </c>
      <c r="I69" s="408" t="s">
        <v>408</v>
      </c>
      <c r="J69" s="408" t="s">
        <v>583</v>
      </c>
      <c r="K69" s="408" t="s">
        <v>584</v>
      </c>
      <c r="L69" s="410">
        <v>0.12499995410803703</v>
      </c>
      <c r="M69" s="410">
        <v>300</v>
      </c>
      <c r="N69" s="411">
        <v>37.499986232411111</v>
      </c>
    </row>
    <row r="70" spans="1:14" ht="14.4" customHeight="1" x14ac:dyDescent="0.3">
      <c r="A70" s="406" t="s">
        <v>529</v>
      </c>
      <c r="B70" s="407" t="s">
        <v>2823</v>
      </c>
      <c r="C70" s="408" t="s">
        <v>553</v>
      </c>
      <c r="D70" s="409" t="s">
        <v>2840</v>
      </c>
      <c r="E70" s="408" t="s">
        <v>405</v>
      </c>
      <c r="F70" s="409" t="s">
        <v>2857</v>
      </c>
      <c r="G70" s="408" t="s">
        <v>406</v>
      </c>
      <c r="H70" s="408" t="s">
        <v>506</v>
      </c>
      <c r="I70" s="408" t="s">
        <v>506</v>
      </c>
      <c r="J70" s="408" t="s">
        <v>507</v>
      </c>
      <c r="K70" s="408" t="s">
        <v>508</v>
      </c>
      <c r="L70" s="410">
        <v>63.77</v>
      </c>
      <c r="M70" s="410">
        <v>1</v>
      </c>
      <c r="N70" s="411">
        <v>63.77</v>
      </c>
    </row>
    <row r="71" spans="1:14" ht="14.4" customHeight="1" x14ac:dyDescent="0.3">
      <c r="A71" s="406" t="s">
        <v>529</v>
      </c>
      <c r="B71" s="407" t="s">
        <v>2823</v>
      </c>
      <c r="C71" s="408" t="s">
        <v>553</v>
      </c>
      <c r="D71" s="409" t="s">
        <v>2840</v>
      </c>
      <c r="E71" s="408" t="s">
        <v>405</v>
      </c>
      <c r="F71" s="409" t="s">
        <v>2857</v>
      </c>
      <c r="G71" s="408" t="s">
        <v>406</v>
      </c>
      <c r="H71" s="408" t="s">
        <v>585</v>
      </c>
      <c r="I71" s="408" t="s">
        <v>408</v>
      </c>
      <c r="J71" s="408" t="s">
        <v>586</v>
      </c>
      <c r="K71" s="408"/>
      <c r="L71" s="410">
        <v>4.655193594835362</v>
      </c>
      <c r="M71" s="410">
        <v>100</v>
      </c>
      <c r="N71" s="411">
        <v>465.51935948353622</v>
      </c>
    </row>
    <row r="72" spans="1:14" ht="14.4" customHeight="1" x14ac:dyDescent="0.3">
      <c r="A72" s="406" t="s">
        <v>529</v>
      </c>
      <c r="B72" s="407" t="s">
        <v>2823</v>
      </c>
      <c r="C72" s="408" t="s">
        <v>553</v>
      </c>
      <c r="D72" s="409" t="s">
        <v>2840</v>
      </c>
      <c r="E72" s="408" t="s">
        <v>405</v>
      </c>
      <c r="F72" s="409" t="s">
        <v>2857</v>
      </c>
      <c r="G72" s="408" t="s">
        <v>406</v>
      </c>
      <c r="H72" s="408" t="s">
        <v>587</v>
      </c>
      <c r="I72" s="408" t="s">
        <v>587</v>
      </c>
      <c r="J72" s="408" t="s">
        <v>588</v>
      </c>
      <c r="K72" s="408" t="s">
        <v>589</v>
      </c>
      <c r="L72" s="410">
        <v>56.639999999999951</v>
      </c>
      <c r="M72" s="410">
        <v>1</v>
      </c>
      <c r="N72" s="411">
        <v>56.639999999999951</v>
      </c>
    </row>
    <row r="73" spans="1:14" ht="14.4" customHeight="1" x14ac:dyDescent="0.3">
      <c r="A73" s="406" t="s">
        <v>590</v>
      </c>
      <c r="B73" s="407" t="s">
        <v>2824</v>
      </c>
      <c r="C73" s="408" t="s">
        <v>591</v>
      </c>
      <c r="D73" s="409" t="s">
        <v>2841</v>
      </c>
      <c r="E73" s="408" t="s">
        <v>405</v>
      </c>
      <c r="F73" s="409" t="s">
        <v>2857</v>
      </c>
      <c r="G73" s="408"/>
      <c r="H73" s="408" t="s">
        <v>592</v>
      </c>
      <c r="I73" s="408" t="s">
        <v>593</v>
      </c>
      <c r="J73" s="408" t="s">
        <v>594</v>
      </c>
      <c r="K73" s="408" t="s">
        <v>595</v>
      </c>
      <c r="L73" s="410">
        <v>120.3196485186011</v>
      </c>
      <c r="M73" s="410">
        <v>1</v>
      </c>
      <c r="N73" s="411">
        <v>120.3196485186011</v>
      </c>
    </row>
    <row r="74" spans="1:14" ht="14.4" customHeight="1" x14ac:dyDescent="0.3">
      <c r="A74" s="406" t="s">
        <v>590</v>
      </c>
      <c r="B74" s="407" t="s">
        <v>2824</v>
      </c>
      <c r="C74" s="408" t="s">
        <v>591</v>
      </c>
      <c r="D74" s="409" t="s">
        <v>2841</v>
      </c>
      <c r="E74" s="408" t="s">
        <v>405</v>
      </c>
      <c r="F74" s="409" t="s">
        <v>2857</v>
      </c>
      <c r="G74" s="408"/>
      <c r="H74" s="408" t="s">
        <v>596</v>
      </c>
      <c r="I74" s="408" t="s">
        <v>597</v>
      </c>
      <c r="J74" s="408" t="s">
        <v>598</v>
      </c>
      <c r="K74" s="408" t="s">
        <v>599</v>
      </c>
      <c r="L74" s="410">
        <v>43.850000000000009</v>
      </c>
      <c r="M74" s="410">
        <v>1</v>
      </c>
      <c r="N74" s="411">
        <v>43.850000000000009</v>
      </c>
    </row>
    <row r="75" spans="1:14" ht="14.4" customHeight="1" x14ac:dyDescent="0.3">
      <c r="A75" s="406" t="s">
        <v>590</v>
      </c>
      <c r="B75" s="407" t="s">
        <v>2824</v>
      </c>
      <c r="C75" s="408" t="s">
        <v>591</v>
      </c>
      <c r="D75" s="409" t="s">
        <v>2841</v>
      </c>
      <c r="E75" s="408" t="s">
        <v>405</v>
      </c>
      <c r="F75" s="409" t="s">
        <v>2857</v>
      </c>
      <c r="G75" s="408"/>
      <c r="H75" s="408" t="s">
        <v>600</v>
      </c>
      <c r="I75" s="408" t="s">
        <v>601</v>
      </c>
      <c r="J75" s="408" t="s">
        <v>602</v>
      </c>
      <c r="K75" s="408" t="s">
        <v>603</v>
      </c>
      <c r="L75" s="410">
        <v>103.56823684628654</v>
      </c>
      <c r="M75" s="410">
        <v>16</v>
      </c>
      <c r="N75" s="411">
        <v>1657.0917895405846</v>
      </c>
    </row>
    <row r="76" spans="1:14" ht="14.4" customHeight="1" x14ac:dyDescent="0.3">
      <c r="A76" s="406" t="s">
        <v>590</v>
      </c>
      <c r="B76" s="407" t="s">
        <v>2824</v>
      </c>
      <c r="C76" s="408" t="s">
        <v>591</v>
      </c>
      <c r="D76" s="409" t="s">
        <v>2841</v>
      </c>
      <c r="E76" s="408" t="s">
        <v>405</v>
      </c>
      <c r="F76" s="409" t="s">
        <v>2857</v>
      </c>
      <c r="G76" s="408"/>
      <c r="H76" s="408" t="s">
        <v>604</v>
      </c>
      <c r="I76" s="408" t="s">
        <v>605</v>
      </c>
      <c r="J76" s="408" t="s">
        <v>606</v>
      </c>
      <c r="K76" s="408" t="s">
        <v>607</v>
      </c>
      <c r="L76" s="410">
        <v>94.254185485899015</v>
      </c>
      <c r="M76" s="410">
        <v>28</v>
      </c>
      <c r="N76" s="411">
        <v>2639.1171936051724</v>
      </c>
    </row>
    <row r="77" spans="1:14" ht="14.4" customHeight="1" x14ac:dyDescent="0.3">
      <c r="A77" s="406" t="s">
        <v>590</v>
      </c>
      <c r="B77" s="407" t="s">
        <v>2824</v>
      </c>
      <c r="C77" s="408" t="s">
        <v>591</v>
      </c>
      <c r="D77" s="409" t="s">
        <v>2841</v>
      </c>
      <c r="E77" s="408" t="s">
        <v>405</v>
      </c>
      <c r="F77" s="409" t="s">
        <v>2857</v>
      </c>
      <c r="G77" s="408"/>
      <c r="H77" s="408" t="s">
        <v>608</v>
      </c>
      <c r="I77" s="408" t="s">
        <v>608</v>
      </c>
      <c r="J77" s="408" t="s">
        <v>609</v>
      </c>
      <c r="K77" s="408" t="s">
        <v>610</v>
      </c>
      <c r="L77" s="410">
        <v>154.31028448313933</v>
      </c>
      <c r="M77" s="410">
        <v>9</v>
      </c>
      <c r="N77" s="411">
        <v>1388.792560348254</v>
      </c>
    </row>
    <row r="78" spans="1:14" ht="14.4" customHeight="1" x14ac:dyDescent="0.3">
      <c r="A78" s="406" t="s">
        <v>590</v>
      </c>
      <c r="B78" s="407" t="s">
        <v>2824</v>
      </c>
      <c r="C78" s="408" t="s">
        <v>591</v>
      </c>
      <c r="D78" s="409" t="s">
        <v>2841</v>
      </c>
      <c r="E78" s="408" t="s">
        <v>405</v>
      </c>
      <c r="F78" s="409" t="s">
        <v>2857</v>
      </c>
      <c r="G78" s="408"/>
      <c r="H78" s="408" t="s">
        <v>611</v>
      </c>
      <c r="I78" s="408" t="s">
        <v>611</v>
      </c>
      <c r="J78" s="408" t="s">
        <v>612</v>
      </c>
      <c r="K78" s="408" t="s">
        <v>613</v>
      </c>
      <c r="L78" s="410">
        <v>99.013333333333335</v>
      </c>
      <c r="M78" s="410">
        <v>3</v>
      </c>
      <c r="N78" s="411">
        <v>297.04000000000002</v>
      </c>
    </row>
    <row r="79" spans="1:14" ht="14.4" customHeight="1" x14ac:dyDescent="0.3">
      <c r="A79" s="406" t="s">
        <v>590</v>
      </c>
      <c r="B79" s="407" t="s">
        <v>2824</v>
      </c>
      <c r="C79" s="408" t="s">
        <v>591</v>
      </c>
      <c r="D79" s="409" t="s">
        <v>2841</v>
      </c>
      <c r="E79" s="408" t="s">
        <v>405</v>
      </c>
      <c r="F79" s="409" t="s">
        <v>2857</v>
      </c>
      <c r="G79" s="408" t="s">
        <v>406</v>
      </c>
      <c r="H79" s="408" t="s">
        <v>614</v>
      </c>
      <c r="I79" s="408" t="s">
        <v>614</v>
      </c>
      <c r="J79" s="408" t="s">
        <v>615</v>
      </c>
      <c r="K79" s="408" t="s">
        <v>616</v>
      </c>
      <c r="L79" s="410">
        <v>171.60000000000002</v>
      </c>
      <c r="M79" s="410">
        <v>29</v>
      </c>
      <c r="N79" s="411">
        <v>4976.4000000000005</v>
      </c>
    </row>
    <row r="80" spans="1:14" ht="14.4" customHeight="1" x14ac:dyDescent="0.3">
      <c r="A80" s="406" t="s">
        <v>590</v>
      </c>
      <c r="B80" s="407" t="s">
        <v>2824</v>
      </c>
      <c r="C80" s="408" t="s">
        <v>591</v>
      </c>
      <c r="D80" s="409" t="s">
        <v>2841</v>
      </c>
      <c r="E80" s="408" t="s">
        <v>405</v>
      </c>
      <c r="F80" s="409" t="s">
        <v>2857</v>
      </c>
      <c r="G80" s="408" t="s">
        <v>406</v>
      </c>
      <c r="H80" s="408" t="s">
        <v>617</v>
      </c>
      <c r="I80" s="408" t="s">
        <v>617</v>
      </c>
      <c r="J80" s="408" t="s">
        <v>618</v>
      </c>
      <c r="K80" s="408" t="s">
        <v>619</v>
      </c>
      <c r="L80" s="410">
        <v>173.68999999999997</v>
      </c>
      <c r="M80" s="410">
        <v>6</v>
      </c>
      <c r="N80" s="411">
        <v>1042.1399999999999</v>
      </c>
    </row>
    <row r="81" spans="1:14" ht="14.4" customHeight="1" x14ac:dyDescent="0.3">
      <c r="A81" s="406" t="s">
        <v>590</v>
      </c>
      <c r="B81" s="407" t="s">
        <v>2824</v>
      </c>
      <c r="C81" s="408" t="s">
        <v>591</v>
      </c>
      <c r="D81" s="409" t="s">
        <v>2841</v>
      </c>
      <c r="E81" s="408" t="s">
        <v>405</v>
      </c>
      <c r="F81" s="409" t="s">
        <v>2857</v>
      </c>
      <c r="G81" s="408" t="s">
        <v>406</v>
      </c>
      <c r="H81" s="408" t="s">
        <v>620</v>
      </c>
      <c r="I81" s="408" t="s">
        <v>620</v>
      </c>
      <c r="J81" s="408" t="s">
        <v>621</v>
      </c>
      <c r="K81" s="408" t="s">
        <v>619</v>
      </c>
      <c r="L81" s="410">
        <v>143</v>
      </c>
      <c r="M81" s="410">
        <v>2</v>
      </c>
      <c r="N81" s="411">
        <v>286</v>
      </c>
    </row>
    <row r="82" spans="1:14" ht="14.4" customHeight="1" x14ac:dyDescent="0.3">
      <c r="A82" s="406" t="s">
        <v>590</v>
      </c>
      <c r="B82" s="407" t="s">
        <v>2824</v>
      </c>
      <c r="C82" s="408" t="s">
        <v>591</v>
      </c>
      <c r="D82" s="409" t="s">
        <v>2841</v>
      </c>
      <c r="E82" s="408" t="s">
        <v>405</v>
      </c>
      <c r="F82" s="409" t="s">
        <v>2857</v>
      </c>
      <c r="G82" s="408" t="s">
        <v>406</v>
      </c>
      <c r="H82" s="408" t="s">
        <v>622</v>
      </c>
      <c r="I82" s="408" t="s">
        <v>622</v>
      </c>
      <c r="J82" s="408" t="s">
        <v>621</v>
      </c>
      <c r="K82" s="408" t="s">
        <v>623</v>
      </c>
      <c r="L82" s="410">
        <v>222.2</v>
      </c>
      <c r="M82" s="410">
        <v>5</v>
      </c>
      <c r="N82" s="411">
        <v>1111</v>
      </c>
    </row>
    <row r="83" spans="1:14" ht="14.4" customHeight="1" x14ac:dyDescent="0.3">
      <c r="A83" s="406" t="s">
        <v>590</v>
      </c>
      <c r="B83" s="407" t="s">
        <v>2824</v>
      </c>
      <c r="C83" s="408" t="s">
        <v>591</v>
      </c>
      <c r="D83" s="409" t="s">
        <v>2841</v>
      </c>
      <c r="E83" s="408" t="s">
        <v>405</v>
      </c>
      <c r="F83" s="409" t="s">
        <v>2857</v>
      </c>
      <c r="G83" s="408" t="s">
        <v>406</v>
      </c>
      <c r="H83" s="408" t="s">
        <v>624</v>
      </c>
      <c r="I83" s="408" t="s">
        <v>624</v>
      </c>
      <c r="J83" s="408" t="s">
        <v>625</v>
      </c>
      <c r="K83" s="408" t="s">
        <v>626</v>
      </c>
      <c r="L83" s="410">
        <v>861.99999999999977</v>
      </c>
      <c r="M83" s="410">
        <v>2</v>
      </c>
      <c r="N83" s="411">
        <v>1723.9999999999995</v>
      </c>
    </row>
    <row r="84" spans="1:14" ht="14.4" customHeight="1" x14ac:dyDescent="0.3">
      <c r="A84" s="406" t="s">
        <v>590</v>
      </c>
      <c r="B84" s="407" t="s">
        <v>2824</v>
      </c>
      <c r="C84" s="408" t="s">
        <v>591</v>
      </c>
      <c r="D84" s="409" t="s">
        <v>2841</v>
      </c>
      <c r="E84" s="408" t="s">
        <v>405</v>
      </c>
      <c r="F84" s="409" t="s">
        <v>2857</v>
      </c>
      <c r="G84" s="408" t="s">
        <v>406</v>
      </c>
      <c r="H84" s="408" t="s">
        <v>627</v>
      </c>
      <c r="I84" s="408" t="s">
        <v>627</v>
      </c>
      <c r="J84" s="408" t="s">
        <v>615</v>
      </c>
      <c r="K84" s="408" t="s">
        <v>628</v>
      </c>
      <c r="L84" s="410">
        <v>92.95</v>
      </c>
      <c r="M84" s="410">
        <v>27</v>
      </c>
      <c r="N84" s="411">
        <v>2509.65</v>
      </c>
    </row>
    <row r="85" spans="1:14" ht="14.4" customHeight="1" x14ac:dyDescent="0.3">
      <c r="A85" s="406" t="s">
        <v>590</v>
      </c>
      <c r="B85" s="407" t="s">
        <v>2824</v>
      </c>
      <c r="C85" s="408" t="s">
        <v>591</v>
      </c>
      <c r="D85" s="409" t="s">
        <v>2841</v>
      </c>
      <c r="E85" s="408" t="s">
        <v>405</v>
      </c>
      <c r="F85" s="409" t="s">
        <v>2857</v>
      </c>
      <c r="G85" s="408" t="s">
        <v>406</v>
      </c>
      <c r="H85" s="408" t="s">
        <v>629</v>
      </c>
      <c r="I85" s="408" t="s">
        <v>630</v>
      </c>
      <c r="J85" s="408" t="s">
        <v>631</v>
      </c>
      <c r="K85" s="408" t="s">
        <v>632</v>
      </c>
      <c r="L85" s="410">
        <v>38.320002300689019</v>
      </c>
      <c r="M85" s="410">
        <v>2</v>
      </c>
      <c r="N85" s="411">
        <v>76.640004601378038</v>
      </c>
    </row>
    <row r="86" spans="1:14" ht="14.4" customHeight="1" x14ac:dyDescent="0.3">
      <c r="A86" s="406" t="s">
        <v>590</v>
      </c>
      <c r="B86" s="407" t="s">
        <v>2824</v>
      </c>
      <c r="C86" s="408" t="s">
        <v>591</v>
      </c>
      <c r="D86" s="409" t="s">
        <v>2841</v>
      </c>
      <c r="E86" s="408" t="s">
        <v>405</v>
      </c>
      <c r="F86" s="409" t="s">
        <v>2857</v>
      </c>
      <c r="G86" s="408" t="s">
        <v>406</v>
      </c>
      <c r="H86" s="408" t="s">
        <v>633</v>
      </c>
      <c r="I86" s="408" t="s">
        <v>634</v>
      </c>
      <c r="J86" s="408" t="s">
        <v>635</v>
      </c>
      <c r="K86" s="408" t="s">
        <v>636</v>
      </c>
      <c r="L86" s="410">
        <v>41.13</v>
      </c>
      <c r="M86" s="410">
        <v>2</v>
      </c>
      <c r="N86" s="411">
        <v>82.26</v>
      </c>
    </row>
    <row r="87" spans="1:14" ht="14.4" customHeight="1" x14ac:dyDescent="0.3">
      <c r="A87" s="406" t="s">
        <v>590</v>
      </c>
      <c r="B87" s="407" t="s">
        <v>2824</v>
      </c>
      <c r="C87" s="408" t="s">
        <v>591</v>
      </c>
      <c r="D87" s="409" t="s">
        <v>2841</v>
      </c>
      <c r="E87" s="408" t="s">
        <v>405</v>
      </c>
      <c r="F87" s="409" t="s">
        <v>2857</v>
      </c>
      <c r="G87" s="408" t="s">
        <v>406</v>
      </c>
      <c r="H87" s="408" t="s">
        <v>637</v>
      </c>
      <c r="I87" s="408" t="s">
        <v>638</v>
      </c>
      <c r="J87" s="408" t="s">
        <v>639</v>
      </c>
      <c r="K87" s="408" t="s">
        <v>640</v>
      </c>
      <c r="L87" s="410">
        <v>100.75999999999998</v>
      </c>
      <c r="M87" s="410">
        <v>53</v>
      </c>
      <c r="N87" s="411">
        <v>5340.2799999999988</v>
      </c>
    </row>
    <row r="88" spans="1:14" ht="14.4" customHeight="1" x14ac:dyDescent="0.3">
      <c r="A88" s="406" t="s">
        <v>590</v>
      </c>
      <c r="B88" s="407" t="s">
        <v>2824</v>
      </c>
      <c r="C88" s="408" t="s">
        <v>591</v>
      </c>
      <c r="D88" s="409" t="s">
        <v>2841</v>
      </c>
      <c r="E88" s="408" t="s">
        <v>405</v>
      </c>
      <c r="F88" s="409" t="s">
        <v>2857</v>
      </c>
      <c r="G88" s="408" t="s">
        <v>406</v>
      </c>
      <c r="H88" s="408" t="s">
        <v>430</v>
      </c>
      <c r="I88" s="408" t="s">
        <v>431</v>
      </c>
      <c r="J88" s="408" t="s">
        <v>432</v>
      </c>
      <c r="K88" s="408" t="s">
        <v>433</v>
      </c>
      <c r="L88" s="410">
        <v>167.60999999999999</v>
      </c>
      <c r="M88" s="410">
        <v>8</v>
      </c>
      <c r="N88" s="411">
        <v>1340.8799999999999</v>
      </c>
    </row>
    <row r="89" spans="1:14" ht="14.4" customHeight="1" x14ac:dyDescent="0.3">
      <c r="A89" s="406" t="s">
        <v>590</v>
      </c>
      <c r="B89" s="407" t="s">
        <v>2824</v>
      </c>
      <c r="C89" s="408" t="s">
        <v>591</v>
      </c>
      <c r="D89" s="409" t="s">
        <v>2841</v>
      </c>
      <c r="E89" s="408" t="s">
        <v>405</v>
      </c>
      <c r="F89" s="409" t="s">
        <v>2857</v>
      </c>
      <c r="G89" s="408" t="s">
        <v>406</v>
      </c>
      <c r="H89" s="408" t="s">
        <v>641</v>
      </c>
      <c r="I89" s="408" t="s">
        <v>642</v>
      </c>
      <c r="J89" s="408" t="s">
        <v>643</v>
      </c>
      <c r="K89" s="408" t="s">
        <v>644</v>
      </c>
      <c r="L89" s="410">
        <v>64.539851537933146</v>
      </c>
      <c r="M89" s="410">
        <v>2</v>
      </c>
      <c r="N89" s="411">
        <v>129.07970307586629</v>
      </c>
    </row>
    <row r="90" spans="1:14" ht="14.4" customHeight="1" x14ac:dyDescent="0.3">
      <c r="A90" s="406" t="s">
        <v>590</v>
      </c>
      <c r="B90" s="407" t="s">
        <v>2824</v>
      </c>
      <c r="C90" s="408" t="s">
        <v>591</v>
      </c>
      <c r="D90" s="409" t="s">
        <v>2841</v>
      </c>
      <c r="E90" s="408" t="s">
        <v>405</v>
      </c>
      <c r="F90" s="409" t="s">
        <v>2857</v>
      </c>
      <c r="G90" s="408" t="s">
        <v>406</v>
      </c>
      <c r="H90" s="408" t="s">
        <v>645</v>
      </c>
      <c r="I90" s="408" t="s">
        <v>646</v>
      </c>
      <c r="J90" s="408" t="s">
        <v>647</v>
      </c>
      <c r="K90" s="408" t="s">
        <v>648</v>
      </c>
      <c r="L90" s="410">
        <v>79.869433225905055</v>
      </c>
      <c r="M90" s="410">
        <v>1</v>
      </c>
      <c r="N90" s="411">
        <v>79.869433225905055</v>
      </c>
    </row>
    <row r="91" spans="1:14" ht="14.4" customHeight="1" x14ac:dyDescent="0.3">
      <c r="A91" s="406" t="s">
        <v>590</v>
      </c>
      <c r="B91" s="407" t="s">
        <v>2824</v>
      </c>
      <c r="C91" s="408" t="s">
        <v>591</v>
      </c>
      <c r="D91" s="409" t="s">
        <v>2841</v>
      </c>
      <c r="E91" s="408" t="s">
        <v>405</v>
      </c>
      <c r="F91" s="409" t="s">
        <v>2857</v>
      </c>
      <c r="G91" s="408" t="s">
        <v>406</v>
      </c>
      <c r="H91" s="408" t="s">
        <v>434</v>
      </c>
      <c r="I91" s="408" t="s">
        <v>435</v>
      </c>
      <c r="J91" s="408" t="s">
        <v>436</v>
      </c>
      <c r="K91" s="408" t="s">
        <v>437</v>
      </c>
      <c r="L91" s="410">
        <v>71.480820310256348</v>
      </c>
      <c r="M91" s="410">
        <v>2</v>
      </c>
      <c r="N91" s="411">
        <v>142.9616406205127</v>
      </c>
    </row>
    <row r="92" spans="1:14" ht="14.4" customHeight="1" x14ac:dyDescent="0.3">
      <c r="A92" s="406" t="s">
        <v>590</v>
      </c>
      <c r="B92" s="407" t="s">
        <v>2824</v>
      </c>
      <c r="C92" s="408" t="s">
        <v>591</v>
      </c>
      <c r="D92" s="409" t="s">
        <v>2841</v>
      </c>
      <c r="E92" s="408" t="s">
        <v>405</v>
      </c>
      <c r="F92" s="409" t="s">
        <v>2857</v>
      </c>
      <c r="G92" s="408" t="s">
        <v>406</v>
      </c>
      <c r="H92" s="408" t="s">
        <v>649</v>
      </c>
      <c r="I92" s="408" t="s">
        <v>650</v>
      </c>
      <c r="J92" s="408" t="s">
        <v>651</v>
      </c>
      <c r="K92" s="408" t="s">
        <v>652</v>
      </c>
      <c r="L92" s="410">
        <v>79.789964195146567</v>
      </c>
      <c r="M92" s="410">
        <v>19</v>
      </c>
      <c r="N92" s="411">
        <v>1516.0093197077847</v>
      </c>
    </row>
    <row r="93" spans="1:14" ht="14.4" customHeight="1" x14ac:dyDescent="0.3">
      <c r="A93" s="406" t="s">
        <v>590</v>
      </c>
      <c r="B93" s="407" t="s">
        <v>2824</v>
      </c>
      <c r="C93" s="408" t="s">
        <v>591</v>
      </c>
      <c r="D93" s="409" t="s">
        <v>2841</v>
      </c>
      <c r="E93" s="408" t="s">
        <v>405</v>
      </c>
      <c r="F93" s="409" t="s">
        <v>2857</v>
      </c>
      <c r="G93" s="408" t="s">
        <v>406</v>
      </c>
      <c r="H93" s="408" t="s">
        <v>653</v>
      </c>
      <c r="I93" s="408" t="s">
        <v>654</v>
      </c>
      <c r="J93" s="408" t="s">
        <v>655</v>
      </c>
      <c r="K93" s="408" t="s">
        <v>656</v>
      </c>
      <c r="L93" s="410">
        <v>135.12000000000006</v>
      </c>
      <c r="M93" s="410">
        <v>1</v>
      </c>
      <c r="N93" s="411">
        <v>135.12000000000006</v>
      </c>
    </row>
    <row r="94" spans="1:14" ht="14.4" customHeight="1" x14ac:dyDescent="0.3">
      <c r="A94" s="406" t="s">
        <v>590</v>
      </c>
      <c r="B94" s="407" t="s">
        <v>2824</v>
      </c>
      <c r="C94" s="408" t="s">
        <v>591</v>
      </c>
      <c r="D94" s="409" t="s">
        <v>2841</v>
      </c>
      <c r="E94" s="408" t="s">
        <v>405</v>
      </c>
      <c r="F94" s="409" t="s">
        <v>2857</v>
      </c>
      <c r="G94" s="408" t="s">
        <v>406</v>
      </c>
      <c r="H94" s="408" t="s">
        <v>657</v>
      </c>
      <c r="I94" s="408" t="s">
        <v>658</v>
      </c>
      <c r="J94" s="408" t="s">
        <v>659</v>
      </c>
      <c r="K94" s="408" t="s">
        <v>660</v>
      </c>
      <c r="L94" s="410">
        <v>27.750007050731448</v>
      </c>
      <c r="M94" s="410">
        <v>121</v>
      </c>
      <c r="N94" s="411">
        <v>3357.7508531385051</v>
      </c>
    </row>
    <row r="95" spans="1:14" ht="14.4" customHeight="1" x14ac:dyDescent="0.3">
      <c r="A95" s="406" t="s">
        <v>590</v>
      </c>
      <c r="B95" s="407" t="s">
        <v>2824</v>
      </c>
      <c r="C95" s="408" t="s">
        <v>591</v>
      </c>
      <c r="D95" s="409" t="s">
        <v>2841</v>
      </c>
      <c r="E95" s="408" t="s">
        <v>405</v>
      </c>
      <c r="F95" s="409" t="s">
        <v>2857</v>
      </c>
      <c r="G95" s="408" t="s">
        <v>406</v>
      </c>
      <c r="H95" s="408" t="s">
        <v>661</v>
      </c>
      <c r="I95" s="408" t="s">
        <v>662</v>
      </c>
      <c r="J95" s="408" t="s">
        <v>663</v>
      </c>
      <c r="K95" s="408" t="s">
        <v>636</v>
      </c>
      <c r="L95" s="410">
        <v>40.170090423807721</v>
      </c>
      <c r="M95" s="410">
        <v>1</v>
      </c>
      <c r="N95" s="411">
        <v>40.170090423807721</v>
      </c>
    </row>
    <row r="96" spans="1:14" ht="14.4" customHeight="1" x14ac:dyDescent="0.3">
      <c r="A96" s="406" t="s">
        <v>590</v>
      </c>
      <c r="B96" s="407" t="s">
        <v>2824</v>
      </c>
      <c r="C96" s="408" t="s">
        <v>591</v>
      </c>
      <c r="D96" s="409" t="s">
        <v>2841</v>
      </c>
      <c r="E96" s="408" t="s">
        <v>405</v>
      </c>
      <c r="F96" s="409" t="s">
        <v>2857</v>
      </c>
      <c r="G96" s="408" t="s">
        <v>406</v>
      </c>
      <c r="H96" s="408" t="s">
        <v>664</v>
      </c>
      <c r="I96" s="408" t="s">
        <v>665</v>
      </c>
      <c r="J96" s="408" t="s">
        <v>663</v>
      </c>
      <c r="K96" s="408" t="s">
        <v>666</v>
      </c>
      <c r="L96" s="410">
        <v>77.609854958030411</v>
      </c>
      <c r="M96" s="410">
        <v>13</v>
      </c>
      <c r="N96" s="411">
        <v>1008.9281144543954</v>
      </c>
    </row>
    <row r="97" spans="1:14" ht="14.4" customHeight="1" x14ac:dyDescent="0.3">
      <c r="A97" s="406" t="s">
        <v>590</v>
      </c>
      <c r="B97" s="407" t="s">
        <v>2824</v>
      </c>
      <c r="C97" s="408" t="s">
        <v>591</v>
      </c>
      <c r="D97" s="409" t="s">
        <v>2841</v>
      </c>
      <c r="E97" s="408" t="s">
        <v>405</v>
      </c>
      <c r="F97" s="409" t="s">
        <v>2857</v>
      </c>
      <c r="G97" s="408" t="s">
        <v>406</v>
      </c>
      <c r="H97" s="408" t="s">
        <v>667</v>
      </c>
      <c r="I97" s="408" t="s">
        <v>668</v>
      </c>
      <c r="J97" s="408" t="s">
        <v>669</v>
      </c>
      <c r="K97" s="408" t="s">
        <v>670</v>
      </c>
      <c r="L97" s="410">
        <v>56.559859023959085</v>
      </c>
      <c r="M97" s="410">
        <v>4</v>
      </c>
      <c r="N97" s="411">
        <v>226.23943609583634</v>
      </c>
    </row>
    <row r="98" spans="1:14" ht="14.4" customHeight="1" x14ac:dyDescent="0.3">
      <c r="A98" s="406" t="s">
        <v>590</v>
      </c>
      <c r="B98" s="407" t="s">
        <v>2824</v>
      </c>
      <c r="C98" s="408" t="s">
        <v>591</v>
      </c>
      <c r="D98" s="409" t="s">
        <v>2841</v>
      </c>
      <c r="E98" s="408" t="s">
        <v>405</v>
      </c>
      <c r="F98" s="409" t="s">
        <v>2857</v>
      </c>
      <c r="G98" s="408" t="s">
        <v>406</v>
      </c>
      <c r="H98" s="408" t="s">
        <v>671</v>
      </c>
      <c r="I98" s="408" t="s">
        <v>672</v>
      </c>
      <c r="J98" s="408" t="s">
        <v>673</v>
      </c>
      <c r="K98" s="408" t="s">
        <v>674</v>
      </c>
      <c r="L98" s="410">
        <v>63.05</v>
      </c>
      <c r="M98" s="410">
        <v>1</v>
      </c>
      <c r="N98" s="411">
        <v>63.05</v>
      </c>
    </row>
    <row r="99" spans="1:14" ht="14.4" customHeight="1" x14ac:dyDescent="0.3">
      <c r="A99" s="406" t="s">
        <v>590</v>
      </c>
      <c r="B99" s="407" t="s">
        <v>2824</v>
      </c>
      <c r="C99" s="408" t="s">
        <v>591</v>
      </c>
      <c r="D99" s="409" t="s">
        <v>2841</v>
      </c>
      <c r="E99" s="408" t="s">
        <v>405</v>
      </c>
      <c r="F99" s="409" t="s">
        <v>2857</v>
      </c>
      <c r="G99" s="408" t="s">
        <v>406</v>
      </c>
      <c r="H99" s="408" t="s">
        <v>675</v>
      </c>
      <c r="I99" s="408" t="s">
        <v>676</v>
      </c>
      <c r="J99" s="408" t="s">
        <v>677</v>
      </c>
      <c r="K99" s="408" t="s">
        <v>678</v>
      </c>
      <c r="L99" s="410">
        <v>164.47999999999996</v>
      </c>
      <c r="M99" s="410">
        <v>2</v>
      </c>
      <c r="N99" s="411">
        <v>328.95999999999992</v>
      </c>
    </row>
    <row r="100" spans="1:14" ht="14.4" customHeight="1" x14ac:dyDescent="0.3">
      <c r="A100" s="406" t="s">
        <v>590</v>
      </c>
      <c r="B100" s="407" t="s">
        <v>2824</v>
      </c>
      <c r="C100" s="408" t="s">
        <v>591</v>
      </c>
      <c r="D100" s="409" t="s">
        <v>2841</v>
      </c>
      <c r="E100" s="408" t="s">
        <v>405</v>
      </c>
      <c r="F100" s="409" t="s">
        <v>2857</v>
      </c>
      <c r="G100" s="408" t="s">
        <v>406</v>
      </c>
      <c r="H100" s="408" t="s">
        <v>679</v>
      </c>
      <c r="I100" s="408" t="s">
        <v>680</v>
      </c>
      <c r="J100" s="408" t="s">
        <v>681</v>
      </c>
      <c r="K100" s="408" t="s">
        <v>682</v>
      </c>
      <c r="L100" s="410">
        <v>50.549999999999955</v>
      </c>
      <c r="M100" s="410">
        <v>3</v>
      </c>
      <c r="N100" s="411">
        <v>151.64999999999986</v>
      </c>
    </row>
    <row r="101" spans="1:14" ht="14.4" customHeight="1" x14ac:dyDescent="0.3">
      <c r="A101" s="406" t="s">
        <v>590</v>
      </c>
      <c r="B101" s="407" t="s">
        <v>2824</v>
      </c>
      <c r="C101" s="408" t="s">
        <v>591</v>
      </c>
      <c r="D101" s="409" t="s">
        <v>2841</v>
      </c>
      <c r="E101" s="408" t="s">
        <v>405</v>
      </c>
      <c r="F101" s="409" t="s">
        <v>2857</v>
      </c>
      <c r="G101" s="408" t="s">
        <v>406</v>
      </c>
      <c r="H101" s="408" t="s">
        <v>683</v>
      </c>
      <c r="I101" s="408" t="s">
        <v>684</v>
      </c>
      <c r="J101" s="408" t="s">
        <v>685</v>
      </c>
      <c r="K101" s="408" t="s">
        <v>686</v>
      </c>
      <c r="L101" s="410">
        <v>35.570000000000029</v>
      </c>
      <c r="M101" s="410">
        <v>1</v>
      </c>
      <c r="N101" s="411">
        <v>35.570000000000029</v>
      </c>
    </row>
    <row r="102" spans="1:14" ht="14.4" customHeight="1" x14ac:dyDescent="0.3">
      <c r="A102" s="406" t="s">
        <v>590</v>
      </c>
      <c r="B102" s="407" t="s">
        <v>2824</v>
      </c>
      <c r="C102" s="408" t="s">
        <v>591</v>
      </c>
      <c r="D102" s="409" t="s">
        <v>2841</v>
      </c>
      <c r="E102" s="408" t="s">
        <v>405</v>
      </c>
      <c r="F102" s="409" t="s">
        <v>2857</v>
      </c>
      <c r="G102" s="408" t="s">
        <v>406</v>
      </c>
      <c r="H102" s="408" t="s">
        <v>687</v>
      </c>
      <c r="I102" s="408" t="s">
        <v>688</v>
      </c>
      <c r="J102" s="408" t="s">
        <v>689</v>
      </c>
      <c r="K102" s="408" t="s">
        <v>632</v>
      </c>
      <c r="L102" s="410">
        <v>40.140000000000008</v>
      </c>
      <c r="M102" s="410">
        <v>1</v>
      </c>
      <c r="N102" s="411">
        <v>40.140000000000008</v>
      </c>
    </row>
    <row r="103" spans="1:14" ht="14.4" customHeight="1" x14ac:dyDescent="0.3">
      <c r="A103" s="406" t="s">
        <v>590</v>
      </c>
      <c r="B103" s="407" t="s">
        <v>2824</v>
      </c>
      <c r="C103" s="408" t="s">
        <v>591</v>
      </c>
      <c r="D103" s="409" t="s">
        <v>2841</v>
      </c>
      <c r="E103" s="408" t="s">
        <v>405</v>
      </c>
      <c r="F103" s="409" t="s">
        <v>2857</v>
      </c>
      <c r="G103" s="408" t="s">
        <v>406</v>
      </c>
      <c r="H103" s="408" t="s">
        <v>690</v>
      </c>
      <c r="I103" s="408" t="s">
        <v>691</v>
      </c>
      <c r="J103" s="408" t="s">
        <v>692</v>
      </c>
      <c r="K103" s="408" t="s">
        <v>693</v>
      </c>
      <c r="L103" s="410">
        <v>66.149999999999991</v>
      </c>
      <c r="M103" s="410">
        <v>7</v>
      </c>
      <c r="N103" s="411">
        <v>463.04999999999995</v>
      </c>
    </row>
    <row r="104" spans="1:14" ht="14.4" customHeight="1" x14ac:dyDescent="0.3">
      <c r="A104" s="406" t="s">
        <v>590</v>
      </c>
      <c r="B104" s="407" t="s">
        <v>2824</v>
      </c>
      <c r="C104" s="408" t="s">
        <v>591</v>
      </c>
      <c r="D104" s="409" t="s">
        <v>2841</v>
      </c>
      <c r="E104" s="408" t="s">
        <v>405</v>
      </c>
      <c r="F104" s="409" t="s">
        <v>2857</v>
      </c>
      <c r="G104" s="408" t="s">
        <v>406</v>
      </c>
      <c r="H104" s="408" t="s">
        <v>694</v>
      </c>
      <c r="I104" s="408" t="s">
        <v>695</v>
      </c>
      <c r="J104" s="408" t="s">
        <v>696</v>
      </c>
      <c r="K104" s="408" t="s">
        <v>697</v>
      </c>
      <c r="L104" s="410">
        <v>58.320000000000064</v>
      </c>
      <c r="M104" s="410">
        <v>4</v>
      </c>
      <c r="N104" s="411">
        <v>233.28000000000026</v>
      </c>
    </row>
    <row r="105" spans="1:14" ht="14.4" customHeight="1" x14ac:dyDescent="0.3">
      <c r="A105" s="406" t="s">
        <v>590</v>
      </c>
      <c r="B105" s="407" t="s">
        <v>2824</v>
      </c>
      <c r="C105" s="408" t="s">
        <v>591</v>
      </c>
      <c r="D105" s="409" t="s">
        <v>2841</v>
      </c>
      <c r="E105" s="408" t="s">
        <v>405</v>
      </c>
      <c r="F105" s="409" t="s">
        <v>2857</v>
      </c>
      <c r="G105" s="408" t="s">
        <v>406</v>
      </c>
      <c r="H105" s="408" t="s">
        <v>698</v>
      </c>
      <c r="I105" s="408" t="s">
        <v>699</v>
      </c>
      <c r="J105" s="408" t="s">
        <v>700</v>
      </c>
      <c r="K105" s="408" t="s">
        <v>701</v>
      </c>
      <c r="L105" s="410">
        <v>353.75553024548122</v>
      </c>
      <c r="M105" s="410">
        <v>22</v>
      </c>
      <c r="N105" s="411">
        <v>7782.6216654005866</v>
      </c>
    </row>
    <row r="106" spans="1:14" ht="14.4" customHeight="1" x14ac:dyDescent="0.3">
      <c r="A106" s="406" t="s">
        <v>590</v>
      </c>
      <c r="B106" s="407" t="s">
        <v>2824</v>
      </c>
      <c r="C106" s="408" t="s">
        <v>591</v>
      </c>
      <c r="D106" s="409" t="s">
        <v>2841</v>
      </c>
      <c r="E106" s="408" t="s">
        <v>405</v>
      </c>
      <c r="F106" s="409" t="s">
        <v>2857</v>
      </c>
      <c r="G106" s="408" t="s">
        <v>406</v>
      </c>
      <c r="H106" s="408" t="s">
        <v>702</v>
      </c>
      <c r="I106" s="408" t="s">
        <v>703</v>
      </c>
      <c r="J106" s="408" t="s">
        <v>704</v>
      </c>
      <c r="K106" s="408" t="s">
        <v>705</v>
      </c>
      <c r="L106" s="410">
        <v>56.88001063399593</v>
      </c>
      <c r="M106" s="410">
        <v>24</v>
      </c>
      <c r="N106" s="411">
        <v>1365.1202552159023</v>
      </c>
    </row>
    <row r="107" spans="1:14" ht="14.4" customHeight="1" x14ac:dyDescent="0.3">
      <c r="A107" s="406" t="s">
        <v>590</v>
      </c>
      <c r="B107" s="407" t="s">
        <v>2824</v>
      </c>
      <c r="C107" s="408" t="s">
        <v>591</v>
      </c>
      <c r="D107" s="409" t="s">
        <v>2841</v>
      </c>
      <c r="E107" s="408" t="s">
        <v>405</v>
      </c>
      <c r="F107" s="409" t="s">
        <v>2857</v>
      </c>
      <c r="G107" s="408" t="s">
        <v>406</v>
      </c>
      <c r="H107" s="408" t="s">
        <v>706</v>
      </c>
      <c r="I107" s="408" t="s">
        <v>707</v>
      </c>
      <c r="J107" s="408" t="s">
        <v>708</v>
      </c>
      <c r="K107" s="408" t="s">
        <v>709</v>
      </c>
      <c r="L107" s="410">
        <v>119.85822810808118</v>
      </c>
      <c r="M107" s="410">
        <v>3</v>
      </c>
      <c r="N107" s="411">
        <v>359.57468432424355</v>
      </c>
    </row>
    <row r="108" spans="1:14" ht="14.4" customHeight="1" x14ac:dyDescent="0.3">
      <c r="A108" s="406" t="s">
        <v>590</v>
      </c>
      <c r="B108" s="407" t="s">
        <v>2824</v>
      </c>
      <c r="C108" s="408" t="s">
        <v>591</v>
      </c>
      <c r="D108" s="409" t="s">
        <v>2841</v>
      </c>
      <c r="E108" s="408" t="s">
        <v>405</v>
      </c>
      <c r="F108" s="409" t="s">
        <v>2857</v>
      </c>
      <c r="G108" s="408" t="s">
        <v>406</v>
      </c>
      <c r="H108" s="408" t="s">
        <v>710</v>
      </c>
      <c r="I108" s="408" t="s">
        <v>711</v>
      </c>
      <c r="J108" s="408" t="s">
        <v>712</v>
      </c>
      <c r="K108" s="408" t="s">
        <v>713</v>
      </c>
      <c r="L108" s="410">
        <v>41.39</v>
      </c>
      <c r="M108" s="410">
        <v>2</v>
      </c>
      <c r="N108" s="411">
        <v>82.78</v>
      </c>
    </row>
    <row r="109" spans="1:14" ht="14.4" customHeight="1" x14ac:dyDescent="0.3">
      <c r="A109" s="406" t="s">
        <v>590</v>
      </c>
      <c r="B109" s="407" t="s">
        <v>2824</v>
      </c>
      <c r="C109" s="408" t="s">
        <v>591</v>
      </c>
      <c r="D109" s="409" t="s">
        <v>2841</v>
      </c>
      <c r="E109" s="408" t="s">
        <v>405</v>
      </c>
      <c r="F109" s="409" t="s">
        <v>2857</v>
      </c>
      <c r="G109" s="408" t="s">
        <v>406</v>
      </c>
      <c r="H109" s="408" t="s">
        <v>714</v>
      </c>
      <c r="I109" s="408" t="s">
        <v>715</v>
      </c>
      <c r="J109" s="408" t="s">
        <v>716</v>
      </c>
      <c r="K109" s="408" t="s">
        <v>717</v>
      </c>
      <c r="L109" s="410">
        <v>64.27</v>
      </c>
      <c r="M109" s="410">
        <v>2</v>
      </c>
      <c r="N109" s="411">
        <v>128.54</v>
      </c>
    </row>
    <row r="110" spans="1:14" ht="14.4" customHeight="1" x14ac:dyDescent="0.3">
      <c r="A110" s="406" t="s">
        <v>590</v>
      </c>
      <c r="B110" s="407" t="s">
        <v>2824</v>
      </c>
      <c r="C110" s="408" t="s">
        <v>591</v>
      </c>
      <c r="D110" s="409" t="s">
        <v>2841</v>
      </c>
      <c r="E110" s="408" t="s">
        <v>405</v>
      </c>
      <c r="F110" s="409" t="s">
        <v>2857</v>
      </c>
      <c r="G110" s="408" t="s">
        <v>406</v>
      </c>
      <c r="H110" s="408" t="s">
        <v>718</v>
      </c>
      <c r="I110" s="408" t="s">
        <v>719</v>
      </c>
      <c r="J110" s="408" t="s">
        <v>720</v>
      </c>
      <c r="K110" s="408" t="s">
        <v>721</v>
      </c>
      <c r="L110" s="410">
        <v>40.35</v>
      </c>
      <c r="M110" s="410">
        <v>1</v>
      </c>
      <c r="N110" s="411">
        <v>40.35</v>
      </c>
    </row>
    <row r="111" spans="1:14" ht="14.4" customHeight="1" x14ac:dyDescent="0.3">
      <c r="A111" s="406" t="s">
        <v>590</v>
      </c>
      <c r="B111" s="407" t="s">
        <v>2824</v>
      </c>
      <c r="C111" s="408" t="s">
        <v>591</v>
      </c>
      <c r="D111" s="409" t="s">
        <v>2841</v>
      </c>
      <c r="E111" s="408" t="s">
        <v>405</v>
      </c>
      <c r="F111" s="409" t="s">
        <v>2857</v>
      </c>
      <c r="G111" s="408" t="s">
        <v>406</v>
      </c>
      <c r="H111" s="408" t="s">
        <v>722</v>
      </c>
      <c r="I111" s="408" t="s">
        <v>723</v>
      </c>
      <c r="J111" s="408" t="s">
        <v>724</v>
      </c>
      <c r="K111" s="408" t="s">
        <v>725</v>
      </c>
      <c r="L111" s="410">
        <v>126.52000000000001</v>
      </c>
      <c r="M111" s="410">
        <v>1</v>
      </c>
      <c r="N111" s="411">
        <v>126.52000000000001</v>
      </c>
    </row>
    <row r="112" spans="1:14" ht="14.4" customHeight="1" x14ac:dyDescent="0.3">
      <c r="A112" s="406" t="s">
        <v>590</v>
      </c>
      <c r="B112" s="407" t="s">
        <v>2824</v>
      </c>
      <c r="C112" s="408" t="s">
        <v>591</v>
      </c>
      <c r="D112" s="409" t="s">
        <v>2841</v>
      </c>
      <c r="E112" s="408" t="s">
        <v>405</v>
      </c>
      <c r="F112" s="409" t="s">
        <v>2857</v>
      </c>
      <c r="G112" s="408" t="s">
        <v>406</v>
      </c>
      <c r="H112" s="408" t="s">
        <v>726</v>
      </c>
      <c r="I112" s="408" t="s">
        <v>727</v>
      </c>
      <c r="J112" s="408" t="s">
        <v>728</v>
      </c>
      <c r="K112" s="408" t="s">
        <v>729</v>
      </c>
      <c r="L112" s="410">
        <v>41.140002469998592</v>
      </c>
      <c r="M112" s="410">
        <v>1</v>
      </c>
      <c r="N112" s="411">
        <v>41.140002469998592</v>
      </c>
    </row>
    <row r="113" spans="1:14" ht="14.4" customHeight="1" x14ac:dyDescent="0.3">
      <c r="A113" s="406" t="s">
        <v>590</v>
      </c>
      <c r="B113" s="407" t="s">
        <v>2824</v>
      </c>
      <c r="C113" s="408" t="s">
        <v>591</v>
      </c>
      <c r="D113" s="409" t="s">
        <v>2841</v>
      </c>
      <c r="E113" s="408" t="s">
        <v>405</v>
      </c>
      <c r="F113" s="409" t="s">
        <v>2857</v>
      </c>
      <c r="G113" s="408" t="s">
        <v>406</v>
      </c>
      <c r="H113" s="408" t="s">
        <v>730</v>
      </c>
      <c r="I113" s="408" t="s">
        <v>730</v>
      </c>
      <c r="J113" s="408" t="s">
        <v>731</v>
      </c>
      <c r="K113" s="408" t="s">
        <v>732</v>
      </c>
      <c r="L113" s="410">
        <v>36.58942857142857</v>
      </c>
      <c r="M113" s="410">
        <v>21</v>
      </c>
      <c r="N113" s="411">
        <v>768.37800000000004</v>
      </c>
    </row>
    <row r="114" spans="1:14" ht="14.4" customHeight="1" x14ac:dyDescent="0.3">
      <c r="A114" s="406" t="s">
        <v>590</v>
      </c>
      <c r="B114" s="407" t="s">
        <v>2824</v>
      </c>
      <c r="C114" s="408" t="s">
        <v>591</v>
      </c>
      <c r="D114" s="409" t="s">
        <v>2841</v>
      </c>
      <c r="E114" s="408" t="s">
        <v>405</v>
      </c>
      <c r="F114" s="409" t="s">
        <v>2857</v>
      </c>
      <c r="G114" s="408" t="s">
        <v>406</v>
      </c>
      <c r="H114" s="408" t="s">
        <v>733</v>
      </c>
      <c r="I114" s="408" t="s">
        <v>734</v>
      </c>
      <c r="J114" s="408" t="s">
        <v>735</v>
      </c>
      <c r="K114" s="408" t="s">
        <v>736</v>
      </c>
      <c r="L114" s="410">
        <v>231.69999999999996</v>
      </c>
      <c r="M114" s="410">
        <v>2</v>
      </c>
      <c r="N114" s="411">
        <v>463.39999999999992</v>
      </c>
    </row>
    <row r="115" spans="1:14" ht="14.4" customHeight="1" x14ac:dyDescent="0.3">
      <c r="A115" s="406" t="s">
        <v>590</v>
      </c>
      <c r="B115" s="407" t="s">
        <v>2824</v>
      </c>
      <c r="C115" s="408" t="s">
        <v>591</v>
      </c>
      <c r="D115" s="409" t="s">
        <v>2841</v>
      </c>
      <c r="E115" s="408" t="s">
        <v>405</v>
      </c>
      <c r="F115" s="409" t="s">
        <v>2857</v>
      </c>
      <c r="G115" s="408" t="s">
        <v>406</v>
      </c>
      <c r="H115" s="408" t="s">
        <v>737</v>
      </c>
      <c r="I115" s="408" t="s">
        <v>738</v>
      </c>
      <c r="J115" s="408" t="s">
        <v>689</v>
      </c>
      <c r="K115" s="408" t="s">
        <v>739</v>
      </c>
      <c r="L115" s="410">
        <v>157.71000000000004</v>
      </c>
      <c r="M115" s="410">
        <v>2</v>
      </c>
      <c r="N115" s="411">
        <v>315.42000000000007</v>
      </c>
    </row>
    <row r="116" spans="1:14" ht="14.4" customHeight="1" x14ac:dyDescent="0.3">
      <c r="A116" s="406" t="s">
        <v>590</v>
      </c>
      <c r="B116" s="407" t="s">
        <v>2824</v>
      </c>
      <c r="C116" s="408" t="s">
        <v>591</v>
      </c>
      <c r="D116" s="409" t="s">
        <v>2841</v>
      </c>
      <c r="E116" s="408" t="s">
        <v>405</v>
      </c>
      <c r="F116" s="409" t="s">
        <v>2857</v>
      </c>
      <c r="G116" s="408" t="s">
        <v>406</v>
      </c>
      <c r="H116" s="408" t="s">
        <v>740</v>
      </c>
      <c r="I116" s="408" t="s">
        <v>741</v>
      </c>
      <c r="J116" s="408" t="s">
        <v>742</v>
      </c>
      <c r="K116" s="408" t="s">
        <v>743</v>
      </c>
      <c r="L116" s="410">
        <v>211.60999999999999</v>
      </c>
      <c r="M116" s="410">
        <v>4</v>
      </c>
      <c r="N116" s="411">
        <v>846.43999999999994</v>
      </c>
    </row>
    <row r="117" spans="1:14" ht="14.4" customHeight="1" x14ac:dyDescent="0.3">
      <c r="A117" s="406" t="s">
        <v>590</v>
      </c>
      <c r="B117" s="407" t="s">
        <v>2824</v>
      </c>
      <c r="C117" s="408" t="s">
        <v>591</v>
      </c>
      <c r="D117" s="409" t="s">
        <v>2841</v>
      </c>
      <c r="E117" s="408" t="s">
        <v>405</v>
      </c>
      <c r="F117" s="409" t="s">
        <v>2857</v>
      </c>
      <c r="G117" s="408" t="s">
        <v>406</v>
      </c>
      <c r="H117" s="408" t="s">
        <v>744</v>
      </c>
      <c r="I117" s="408" t="s">
        <v>745</v>
      </c>
      <c r="J117" s="408" t="s">
        <v>746</v>
      </c>
      <c r="K117" s="408" t="s">
        <v>747</v>
      </c>
      <c r="L117" s="410">
        <v>108.08</v>
      </c>
      <c r="M117" s="410">
        <v>3</v>
      </c>
      <c r="N117" s="411">
        <v>324.24</v>
      </c>
    </row>
    <row r="118" spans="1:14" ht="14.4" customHeight="1" x14ac:dyDescent="0.3">
      <c r="A118" s="406" t="s">
        <v>590</v>
      </c>
      <c r="B118" s="407" t="s">
        <v>2824</v>
      </c>
      <c r="C118" s="408" t="s">
        <v>591</v>
      </c>
      <c r="D118" s="409" t="s">
        <v>2841</v>
      </c>
      <c r="E118" s="408" t="s">
        <v>405</v>
      </c>
      <c r="F118" s="409" t="s">
        <v>2857</v>
      </c>
      <c r="G118" s="408" t="s">
        <v>406</v>
      </c>
      <c r="H118" s="408" t="s">
        <v>748</v>
      </c>
      <c r="I118" s="408" t="s">
        <v>749</v>
      </c>
      <c r="J118" s="408" t="s">
        <v>750</v>
      </c>
      <c r="K118" s="408" t="s">
        <v>751</v>
      </c>
      <c r="L118" s="410">
        <v>44.900000000000041</v>
      </c>
      <c r="M118" s="410">
        <v>1</v>
      </c>
      <c r="N118" s="411">
        <v>44.900000000000041</v>
      </c>
    </row>
    <row r="119" spans="1:14" ht="14.4" customHeight="1" x14ac:dyDescent="0.3">
      <c r="A119" s="406" t="s">
        <v>590</v>
      </c>
      <c r="B119" s="407" t="s">
        <v>2824</v>
      </c>
      <c r="C119" s="408" t="s">
        <v>591</v>
      </c>
      <c r="D119" s="409" t="s">
        <v>2841</v>
      </c>
      <c r="E119" s="408" t="s">
        <v>405</v>
      </c>
      <c r="F119" s="409" t="s">
        <v>2857</v>
      </c>
      <c r="G119" s="408" t="s">
        <v>406</v>
      </c>
      <c r="H119" s="408" t="s">
        <v>752</v>
      </c>
      <c r="I119" s="408" t="s">
        <v>753</v>
      </c>
      <c r="J119" s="408" t="s">
        <v>754</v>
      </c>
      <c r="K119" s="408" t="s">
        <v>755</v>
      </c>
      <c r="L119" s="410">
        <v>103.78976656948458</v>
      </c>
      <c r="M119" s="410">
        <v>1</v>
      </c>
      <c r="N119" s="411">
        <v>103.78976656948458</v>
      </c>
    </row>
    <row r="120" spans="1:14" ht="14.4" customHeight="1" x14ac:dyDescent="0.3">
      <c r="A120" s="406" t="s">
        <v>590</v>
      </c>
      <c r="B120" s="407" t="s">
        <v>2824</v>
      </c>
      <c r="C120" s="408" t="s">
        <v>591</v>
      </c>
      <c r="D120" s="409" t="s">
        <v>2841</v>
      </c>
      <c r="E120" s="408" t="s">
        <v>405</v>
      </c>
      <c r="F120" s="409" t="s">
        <v>2857</v>
      </c>
      <c r="G120" s="408" t="s">
        <v>406</v>
      </c>
      <c r="H120" s="408" t="s">
        <v>756</v>
      </c>
      <c r="I120" s="408" t="s">
        <v>756</v>
      </c>
      <c r="J120" s="408" t="s">
        <v>757</v>
      </c>
      <c r="K120" s="408" t="s">
        <v>559</v>
      </c>
      <c r="L120" s="410">
        <v>65.784999999999997</v>
      </c>
      <c r="M120" s="410">
        <v>4</v>
      </c>
      <c r="N120" s="411">
        <v>263.14</v>
      </c>
    </row>
    <row r="121" spans="1:14" ht="14.4" customHeight="1" x14ac:dyDescent="0.3">
      <c r="A121" s="406" t="s">
        <v>590</v>
      </c>
      <c r="B121" s="407" t="s">
        <v>2824</v>
      </c>
      <c r="C121" s="408" t="s">
        <v>591</v>
      </c>
      <c r="D121" s="409" t="s">
        <v>2841</v>
      </c>
      <c r="E121" s="408" t="s">
        <v>405</v>
      </c>
      <c r="F121" s="409" t="s">
        <v>2857</v>
      </c>
      <c r="G121" s="408" t="s">
        <v>406</v>
      </c>
      <c r="H121" s="408" t="s">
        <v>758</v>
      </c>
      <c r="I121" s="408" t="s">
        <v>759</v>
      </c>
      <c r="J121" s="408" t="s">
        <v>760</v>
      </c>
      <c r="K121" s="408" t="s">
        <v>761</v>
      </c>
      <c r="L121" s="410">
        <v>270.61</v>
      </c>
      <c r="M121" s="410">
        <v>2</v>
      </c>
      <c r="N121" s="411">
        <v>541.22</v>
      </c>
    </row>
    <row r="122" spans="1:14" ht="14.4" customHeight="1" x14ac:dyDescent="0.3">
      <c r="A122" s="406" t="s">
        <v>590</v>
      </c>
      <c r="B122" s="407" t="s">
        <v>2824</v>
      </c>
      <c r="C122" s="408" t="s">
        <v>591</v>
      </c>
      <c r="D122" s="409" t="s">
        <v>2841</v>
      </c>
      <c r="E122" s="408" t="s">
        <v>405</v>
      </c>
      <c r="F122" s="409" t="s">
        <v>2857</v>
      </c>
      <c r="G122" s="408" t="s">
        <v>406</v>
      </c>
      <c r="H122" s="408" t="s">
        <v>762</v>
      </c>
      <c r="I122" s="408" t="s">
        <v>763</v>
      </c>
      <c r="J122" s="408" t="s">
        <v>764</v>
      </c>
      <c r="K122" s="408" t="s">
        <v>761</v>
      </c>
      <c r="L122" s="410">
        <v>270.60999999999996</v>
      </c>
      <c r="M122" s="410">
        <v>2</v>
      </c>
      <c r="N122" s="411">
        <v>541.21999999999991</v>
      </c>
    </row>
    <row r="123" spans="1:14" ht="14.4" customHeight="1" x14ac:dyDescent="0.3">
      <c r="A123" s="406" t="s">
        <v>590</v>
      </c>
      <c r="B123" s="407" t="s">
        <v>2824</v>
      </c>
      <c r="C123" s="408" t="s">
        <v>591</v>
      </c>
      <c r="D123" s="409" t="s">
        <v>2841</v>
      </c>
      <c r="E123" s="408" t="s">
        <v>405</v>
      </c>
      <c r="F123" s="409" t="s">
        <v>2857</v>
      </c>
      <c r="G123" s="408" t="s">
        <v>406</v>
      </c>
      <c r="H123" s="408" t="s">
        <v>765</v>
      </c>
      <c r="I123" s="408" t="s">
        <v>766</v>
      </c>
      <c r="J123" s="408" t="s">
        <v>767</v>
      </c>
      <c r="K123" s="408" t="s">
        <v>768</v>
      </c>
      <c r="L123" s="410">
        <v>55.459999999999994</v>
      </c>
      <c r="M123" s="410">
        <v>2</v>
      </c>
      <c r="N123" s="411">
        <v>110.91999999999999</v>
      </c>
    </row>
    <row r="124" spans="1:14" ht="14.4" customHeight="1" x14ac:dyDescent="0.3">
      <c r="A124" s="406" t="s">
        <v>590</v>
      </c>
      <c r="B124" s="407" t="s">
        <v>2824</v>
      </c>
      <c r="C124" s="408" t="s">
        <v>591</v>
      </c>
      <c r="D124" s="409" t="s">
        <v>2841</v>
      </c>
      <c r="E124" s="408" t="s">
        <v>405</v>
      </c>
      <c r="F124" s="409" t="s">
        <v>2857</v>
      </c>
      <c r="G124" s="408" t="s">
        <v>406</v>
      </c>
      <c r="H124" s="408" t="s">
        <v>769</v>
      </c>
      <c r="I124" s="408" t="s">
        <v>770</v>
      </c>
      <c r="J124" s="408" t="s">
        <v>771</v>
      </c>
      <c r="K124" s="408" t="s">
        <v>772</v>
      </c>
      <c r="L124" s="410">
        <v>71.169999999999987</v>
      </c>
      <c r="M124" s="410">
        <v>2</v>
      </c>
      <c r="N124" s="411">
        <v>142.33999999999997</v>
      </c>
    </row>
    <row r="125" spans="1:14" ht="14.4" customHeight="1" x14ac:dyDescent="0.3">
      <c r="A125" s="406" t="s">
        <v>590</v>
      </c>
      <c r="B125" s="407" t="s">
        <v>2824</v>
      </c>
      <c r="C125" s="408" t="s">
        <v>591</v>
      </c>
      <c r="D125" s="409" t="s">
        <v>2841</v>
      </c>
      <c r="E125" s="408" t="s">
        <v>405</v>
      </c>
      <c r="F125" s="409" t="s">
        <v>2857</v>
      </c>
      <c r="G125" s="408" t="s">
        <v>406</v>
      </c>
      <c r="H125" s="408" t="s">
        <v>773</v>
      </c>
      <c r="I125" s="408" t="s">
        <v>774</v>
      </c>
      <c r="J125" s="408" t="s">
        <v>775</v>
      </c>
      <c r="K125" s="408" t="s">
        <v>776</v>
      </c>
      <c r="L125" s="410">
        <v>299.00027408561738</v>
      </c>
      <c r="M125" s="410">
        <v>9</v>
      </c>
      <c r="N125" s="411">
        <v>2691.0024667705566</v>
      </c>
    </row>
    <row r="126" spans="1:14" ht="14.4" customHeight="1" x14ac:dyDescent="0.3">
      <c r="A126" s="406" t="s">
        <v>590</v>
      </c>
      <c r="B126" s="407" t="s">
        <v>2824</v>
      </c>
      <c r="C126" s="408" t="s">
        <v>591</v>
      </c>
      <c r="D126" s="409" t="s">
        <v>2841</v>
      </c>
      <c r="E126" s="408" t="s">
        <v>405</v>
      </c>
      <c r="F126" s="409" t="s">
        <v>2857</v>
      </c>
      <c r="G126" s="408" t="s">
        <v>406</v>
      </c>
      <c r="H126" s="408" t="s">
        <v>777</v>
      </c>
      <c r="I126" s="408" t="s">
        <v>778</v>
      </c>
      <c r="J126" s="408" t="s">
        <v>704</v>
      </c>
      <c r="K126" s="408" t="s">
        <v>779</v>
      </c>
      <c r="L126" s="410">
        <v>44.59</v>
      </c>
      <c r="M126" s="410">
        <v>13</v>
      </c>
      <c r="N126" s="411">
        <v>579.67000000000007</v>
      </c>
    </row>
    <row r="127" spans="1:14" ht="14.4" customHeight="1" x14ac:dyDescent="0.3">
      <c r="A127" s="406" t="s">
        <v>590</v>
      </c>
      <c r="B127" s="407" t="s">
        <v>2824</v>
      </c>
      <c r="C127" s="408" t="s">
        <v>591</v>
      </c>
      <c r="D127" s="409" t="s">
        <v>2841</v>
      </c>
      <c r="E127" s="408" t="s">
        <v>405</v>
      </c>
      <c r="F127" s="409" t="s">
        <v>2857</v>
      </c>
      <c r="G127" s="408" t="s">
        <v>406</v>
      </c>
      <c r="H127" s="408" t="s">
        <v>780</v>
      </c>
      <c r="I127" s="408" t="s">
        <v>781</v>
      </c>
      <c r="J127" s="408" t="s">
        <v>782</v>
      </c>
      <c r="K127" s="408" t="s">
        <v>783</v>
      </c>
      <c r="L127" s="410">
        <v>192.23921652456463</v>
      </c>
      <c r="M127" s="410">
        <v>1</v>
      </c>
      <c r="N127" s="411">
        <v>192.23921652456463</v>
      </c>
    </row>
    <row r="128" spans="1:14" ht="14.4" customHeight="1" x14ac:dyDescent="0.3">
      <c r="A128" s="406" t="s">
        <v>590</v>
      </c>
      <c r="B128" s="407" t="s">
        <v>2824</v>
      </c>
      <c r="C128" s="408" t="s">
        <v>591</v>
      </c>
      <c r="D128" s="409" t="s">
        <v>2841</v>
      </c>
      <c r="E128" s="408" t="s">
        <v>405</v>
      </c>
      <c r="F128" s="409" t="s">
        <v>2857</v>
      </c>
      <c r="G128" s="408" t="s">
        <v>406</v>
      </c>
      <c r="H128" s="408" t="s">
        <v>784</v>
      </c>
      <c r="I128" s="408" t="s">
        <v>785</v>
      </c>
      <c r="J128" s="408" t="s">
        <v>786</v>
      </c>
      <c r="K128" s="408" t="s">
        <v>787</v>
      </c>
      <c r="L128" s="410">
        <v>73.659977995464601</v>
      </c>
      <c r="M128" s="410">
        <v>33</v>
      </c>
      <c r="N128" s="411">
        <v>2430.7792738503317</v>
      </c>
    </row>
    <row r="129" spans="1:14" ht="14.4" customHeight="1" x14ac:dyDescent="0.3">
      <c r="A129" s="406" t="s">
        <v>590</v>
      </c>
      <c r="B129" s="407" t="s">
        <v>2824</v>
      </c>
      <c r="C129" s="408" t="s">
        <v>591</v>
      </c>
      <c r="D129" s="409" t="s">
        <v>2841</v>
      </c>
      <c r="E129" s="408" t="s">
        <v>405</v>
      </c>
      <c r="F129" s="409" t="s">
        <v>2857</v>
      </c>
      <c r="G129" s="408" t="s">
        <v>406</v>
      </c>
      <c r="H129" s="408" t="s">
        <v>788</v>
      </c>
      <c r="I129" s="408" t="s">
        <v>789</v>
      </c>
      <c r="J129" s="408" t="s">
        <v>790</v>
      </c>
      <c r="K129" s="408" t="s">
        <v>791</v>
      </c>
      <c r="L129" s="410">
        <v>101.0997046644828</v>
      </c>
      <c r="M129" s="410">
        <v>1</v>
      </c>
      <c r="N129" s="411">
        <v>101.0997046644828</v>
      </c>
    </row>
    <row r="130" spans="1:14" ht="14.4" customHeight="1" x14ac:dyDescent="0.3">
      <c r="A130" s="406" t="s">
        <v>590</v>
      </c>
      <c r="B130" s="407" t="s">
        <v>2824</v>
      </c>
      <c r="C130" s="408" t="s">
        <v>591</v>
      </c>
      <c r="D130" s="409" t="s">
        <v>2841</v>
      </c>
      <c r="E130" s="408" t="s">
        <v>405</v>
      </c>
      <c r="F130" s="409" t="s">
        <v>2857</v>
      </c>
      <c r="G130" s="408" t="s">
        <v>406</v>
      </c>
      <c r="H130" s="408" t="s">
        <v>792</v>
      </c>
      <c r="I130" s="408" t="s">
        <v>793</v>
      </c>
      <c r="J130" s="408" t="s">
        <v>794</v>
      </c>
      <c r="K130" s="408" t="s">
        <v>795</v>
      </c>
      <c r="L130" s="410">
        <v>82.570000000000036</v>
      </c>
      <c r="M130" s="410">
        <v>1</v>
      </c>
      <c r="N130" s="411">
        <v>82.570000000000036</v>
      </c>
    </row>
    <row r="131" spans="1:14" ht="14.4" customHeight="1" x14ac:dyDescent="0.3">
      <c r="A131" s="406" t="s">
        <v>590</v>
      </c>
      <c r="B131" s="407" t="s">
        <v>2824</v>
      </c>
      <c r="C131" s="408" t="s">
        <v>591</v>
      </c>
      <c r="D131" s="409" t="s">
        <v>2841</v>
      </c>
      <c r="E131" s="408" t="s">
        <v>405</v>
      </c>
      <c r="F131" s="409" t="s">
        <v>2857</v>
      </c>
      <c r="G131" s="408" t="s">
        <v>406</v>
      </c>
      <c r="H131" s="408" t="s">
        <v>796</v>
      </c>
      <c r="I131" s="408" t="s">
        <v>797</v>
      </c>
      <c r="J131" s="408" t="s">
        <v>798</v>
      </c>
      <c r="K131" s="408" t="s">
        <v>799</v>
      </c>
      <c r="L131" s="410">
        <v>117.41000000000003</v>
      </c>
      <c r="M131" s="410">
        <v>2</v>
      </c>
      <c r="N131" s="411">
        <v>234.82000000000005</v>
      </c>
    </row>
    <row r="132" spans="1:14" ht="14.4" customHeight="1" x14ac:dyDescent="0.3">
      <c r="A132" s="406" t="s">
        <v>590</v>
      </c>
      <c r="B132" s="407" t="s">
        <v>2824</v>
      </c>
      <c r="C132" s="408" t="s">
        <v>591</v>
      </c>
      <c r="D132" s="409" t="s">
        <v>2841</v>
      </c>
      <c r="E132" s="408" t="s">
        <v>405</v>
      </c>
      <c r="F132" s="409" t="s">
        <v>2857</v>
      </c>
      <c r="G132" s="408" t="s">
        <v>406</v>
      </c>
      <c r="H132" s="408" t="s">
        <v>800</v>
      </c>
      <c r="I132" s="408" t="s">
        <v>801</v>
      </c>
      <c r="J132" s="408" t="s">
        <v>802</v>
      </c>
      <c r="K132" s="408" t="s">
        <v>803</v>
      </c>
      <c r="L132" s="410">
        <v>61.840261904130024</v>
      </c>
      <c r="M132" s="410">
        <v>2</v>
      </c>
      <c r="N132" s="411">
        <v>123.68052380826005</v>
      </c>
    </row>
    <row r="133" spans="1:14" ht="14.4" customHeight="1" x14ac:dyDescent="0.3">
      <c r="A133" s="406" t="s">
        <v>590</v>
      </c>
      <c r="B133" s="407" t="s">
        <v>2824</v>
      </c>
      <c r="C133" s="408" t="s">
        <v>591</v>
      </c>
      <c r="D133" s="409" t="s">
        <v>2841</v>
      </c>
      <c r="E133" s="408" t="s">
        <v>405</v>
      </c>
      <c r="F133" s="409" t="s">
        <v>2857</v>
      </c>
      <c r="G133" s="408" t="s">
        <v>406</v>
      </c>
      <c r="H133" s="408" t="s">
        <v>804</v>
      </c>
      <c r="I133" s="408" t="s">
        <v>805</v>
      </c>
      <c r="J133" s="408" t="s">
        <v>806</v>
      </c>
      <c r="K133" s="408" t="s">
        <v>807</v>
      </c>
      <c r="L133" s="410">
        <v>288.61400000000003</v>
      </c>
      <c r="M133" s="410">
        <v>5</v>
      </c>
      <c r="N133" s="411">
        <v>1443.0700000000002</v>
      </c>
    </row>
    <row r="134" spans="1:14" ht="14.4" customHeight="1" x14ac:dyDescent="0.3">
      <c r="A134" s="406" t="s">
        <v>590</v>
      </c>
      <c r="B134" s="407" t="s">
        <v>2824</v>
      </c>
      <c r="C134" s="408" t="s">
        <v>591</v>
      </c>
      <c r="D134" s="409" t="s">
        <v>2841</v>
      </c>
      <c r="E134" s="408" t="s">
        <v>405</v>
      </c>
      <c r="F134" s="409" t="s">
        <v>2857</v>
      </c>
      <c r="G134" s="408" t="s">
        <v>406</v>
      </c>
      <c r="H134" s="408" t="s">
        <v>808</v>
      </c>
      <c r="I134" s="408" t="s">
        <v>809</v>
      </c>
      <c r="J134" s="408" t="s">
        <v>810</v>
      </c>
      <c r="K134" s="408" t="s">
        <v>811</v>
      </c>
      <c r="L134" s="410">
        <v>23.720002110385668</v>
      </c>
      <c r="M134" s="410">
        <v>3</v>
      </c>
      <c r="N134" s="411">
        <v>71.160006331157007</v>
      </c>
    </row>
    <row r="135" spans="1:14" ht="14.4" customHeight="1" x14ac:dyDescent="0.3">
      <c r="A135" s="406" t="s">
        <v>590</v>
      </c>
      <c r="B135" s="407" t="s">
        <v>2824</v>
      </c>
      <c r="C135" s="408" t="s">
        <v>591</v>
      </c>
      <c r="D135" s="409" t="s">
        <v>2841</v>
      </c>
      <c r="E135" s="408" t="s">
        <v>405</v>
      </c>
      <c r="F135" s="409" t="s">
        <v>2857</v>
      </c>
      <c r="G135" s="408" t="s">
        <v>406</v>
      </c>
      <c r="H135" s="408" t="s">
        <v>812</v>
      </c>
      <c r="I135" s="408" t="s">
        <v>813</v>
      </c>
      <c r="J135" s="408" t="s">
        <v>814</v>
      </c>
      <c r="K135" s="408" t="s">
        <v>815</v>
      </c>
      <c r="L135" s="410">
        <v>94.740016201428986</v>
      </c>
      <c r="M135" s="410">
        <v>2</v>
      </c>
      <c r="N135" s="411">
        <v>189.48003240285797</v>
      </c>
    </row>
    <row r="136" spans="1:14" ht="14.4" customHeight="1" x14ac:dyDescent="0.3">
      <c r="A136" s="406" t="s">
        <v>590</v>
      </c>
      <c r="B136" s="407" t="s">
        <v>2824</v>
      </c>
      <c r="C136" s="408" t="s">
        <v>591</v>
      </c>
      <c r="D136" s="409" t="s">
        <v>2841</v>
      </c>
      <c r="E136" s="408" t="s">
        <v>405</v>
      </c>
      <c r="F136" s="409" t="s">
        <v>2857</v>
      </c>
      <c r="G136" s="408" t="s">
        <v>406</v>
      </c>
      <c r="H136" s="408" t="s">
        <v>816</v>
      </c>
      <c r="I136" s="408" t="s">
        <v>817</v>
      </c>
      <c r="J136" s="408" t="s">
        <v>818</v>
      </c>
      <c r="K136" s="408" t="s">
        <v>819</v>
      </c>
      <c r="L136" s="410">
        <v>126.3600000000001</v>
      </c>
      <c r="M136" s="410">
        <v>1</v>
      </c>
      <c r="N136" s="411">
        <v>126.3600000000001</v>
      </c>
    </row>
    <row r="137" spans="1:14" ht="14.4" customHeight="1" x14ac:dyDescent="0.3">
      <c r="A137" s="406" t="s">
        <v>590</v>
      </c>
      <c r="B137" s="407" t="s">
        <v>2824</v>
      </c>
      <c r="C137" s="408" t="s">
        <v>591</v>
      </c>
      <c r="D137" s="409" t="s">
        <v>2841</v>
      </c>
      <c r="E137" s="408" t="s">
        <v>405</v>
      </c>
      <c r="F137" s="409" t="s">
        <v>2857</v>
      </c>
      <c r="G137" s="408" t="s">
        <v>406</v>
      </c>
      <c r="H137" s="408" t="s">
        <v>820</v>
      </c>
      <c r="I137" s="408" t="s">
        <v>821</v>
      </c>
      <c r="J137" s="408" t="s">
        <v>822</v>
      </c>
      <c r="K137" s="408" t="s">
        <v>823</v>
      </c>
      <c r="L137" s="410">
        <v>140.94470588235293</v>
      </c>
      <c r="M137" s="410">
        <v>34</v>
      </c>
      <c r="N137" s="411">
        <v>4792.12</v>
      </c>
    </row>
    <row r="138" spans="1:14" ht="14.4" customHeight="1" x14ac:dyDescent="0.3">
      <c r="A138" s="406" t="s">
        <v>590</v>
      </c>
      <c r="B138" s="407" t="s">
        <v>2824</v>
      </c>
      <c r="C138" s="408" t="s">
        <v>591</v>
      </c>
      <c r="D138" s="409" t="s">
        <v>2841</v>
      </c>
      <c r="E138" s="408" t="s">
        <v>405</v>
      </c>
      <c r="F138" s="409" t="s">
        <v>2857</v>
      </c>
      <c r="G138" s="408" t="s">
        <v>406</v>
      </c>
      <c r="H138" s="408" t="s">
        <v>824</v>
      </c>
      <c r="I138" s="408" t="s">
        <v>825</v>
      </c>
      <c r="J138" s="408" t="s">
        <v>826</v>
      </c>
      <c r="K138" s="408" t="s">
        <v>827</v>
      </c>
      <c r="L138" s="410">
        <v>125.15</v>
      </c>
      <c r="M138" s="410">
        <v>1</v>
      </c>
      <c r="N138" s="411">
        <v>125.15</v>
      </c>
    </row>
    <row r="139" spans="1:14" ht="14.4" customHeight="1" x14ac:dyDescent="0.3">
      <c r="A139" s="406" t="s">
        <v>590</v>
      </c>
      <c r="B139" s="407" t="s">
        <v>2824</v>
      </c>
      <c r="C139" s="408" t="s">
        <v>591</v>
      </c>
      <c r="D139" s="409" t="s">
        <v>2841</v>
      </c>
      <c r="E139" s="408" t="s">
        <v>405</v>
      </c>
      <c r="F139" s="409" t="s">
        <v>2857</v>
      </c>
      <c r="G139" s="408" t="s">
        <v>406</v>
      </c>
      <c r="H139" s="408" t="s">
        <v>828</v>
      </c>
      <c r="I139" s="408" t="s">
        <v>828</v>
      </c>
      <c r="J139" s="408" t="s">
        <v>716</v>
      </c>
      <c r="K139" s="408" t="s">
        <v>829</v>
      </c>
      <c r="L139" s="410">
        <v>106.45000000000003</v>
      </c>
      <c r="M139" s="410">
        <v>3</v>
      </c>
      <c r="N139" s="411">
        <v>319.35000000000008</v>
      </c>
    </row>
    <row r="140" spans="1:14" ht="14.4" customHeight="1" x14ac:dyDescent="0.3">
      <c r="A140" s="406" t="s">
        <v>590</v>
      </c>
      <c r="B140" s="407" t="s">
        <v>2824</v>
      </c>
      <c r="C140" s="408" t="s">
        <v>591</v>
      </c>
      <c r="D140" s="409" t="s">
        <v>2841</v>
      </c>
      <c r="E140" s="408" t="s">
        <v>405</v>
      </c>
      <c r="F140" s="409" t="s">
        <v>2857</v>
      </c>
      <c r="G140" s="408" t="s">
        <v>406</v>
      </c>
      <c r="H140" s="408" t="s">
        <v>830</v>
      </c>
      <c r="I140" s="408" t="s">
        <v>831</v>
      </c>
      <c r="J140" s="408" t="s">
        <v>832</v>
      </c>
      <c r="K140" s="408" t="s">
        <v>833</v>
      </c>
      <c r="L140" s="410">
        <v>40.429999999999986</v>
      </c>
      <c r="M140" s="410">
        <v>2</v>
      </c>
      <c r="N140" s="411">
        <v>80.859999999999971</v>
      </c>
    </row>
    <row r="141" spans="1:14" ht="14.4" customHeight="1" x14ac:dyDescent="0.3">
      <c r="A141" s="406" t="s">
        <v>590</v>
      </c>
      <c r="B141" s="407" t="s">
        <v>2824</v>
      </c>
      <c r="C141" s="408" t="s">
        <v>591</v>
      </c>
      <c r="D141" s="409" t="s">
        <v>2841</v>
      </c>
      <c r="E141" s="408" t="s">
        <v>405</v>
      </c>
      <c r="F141" s="409" t="s">
        <v>2857</v>
      </c>
      <c r="G141" s="408" t="s">
        <v>406</v>
      </c>
      <c r="H141" s="408" t="s">
        <v>834</v>
      </c>
      <c r="I141" s="408" t="s">
        <v>835</v>
      </c>
      <c r="J141" s="408" t="s">
        <v>836</v>
      </c>
      <c r="K141" s="408" t="s">
        <v>837</v>
      </c>
      <c r="L141" s="410">
        <v>375.79999999999995</v>
      </c>
      <c r="M141" s="410">
        <v>3</v>
      </c>
      <c r="N141" s="411">
        <v>1127.3999999999999</v>
      </c>
    </row>
    <row r="142" spans="1:14" ht="14.4" customHeight="1" x14ac:dyDescent="0.3">
      <c r="A142" s="406" t="s">
        <v>590</v>
      </c>
      <c r="B142" s="407" t="s">
        <v>2824</v>
      </c>
      <c r="C142" s="408" t="s">
        <v>591</v>
      </c>
      <c r="D142" s="409" t="s">
        <v>2841</v>
      </c>
      <c r="E142" s="408" t="s">
        <v>405</v>
      </c>
      <c r="F142" s="409" t="s">
        <v>2857</v>
      </c>
      <c r="G142" s="408" t="s">
        <v>406</v>
      </c>
      <c r="H142" s="408" t="s">
        <v>838</v>
      </c>
      <c r="I142" s="408" t="s">
        <v>839</v>
      </c>
      <c r="J142" s="408" t="s">
        <v>840</v>
      </c>
      <c r="K142" s="408" t="s">
        <v>841</v>
      </c>
      <c r="L142" s="410">
        <v>112.37999999999995</v>
      </c>
      <c r="M142" s="410">
        <v>3</v>
      </c>
      <c r="N142" s="411">
        <v>337.13999999999987</v>
      </c>
    </row>
    <row r="143" spans="1:14" ht="14.4" customHeight="1" x14ac:dyDescent="0.3">
      <c r="A143" s="406" t="s">
        <v>590</v>
      </c>
      <c r="B143" s="407" t="s">
        <v>2824</v>
      </c>
      <c r="C143" s="408" t="s">
        <v>591</v>
      </c>
      <c r="D143" s="409" t="s">
        <v>2841</v>
      </c>
      <c r="E143" s="408" t="s">
        <v>405</v>
      </c>
      <c r="F143" s="409" t="s">
        <v>2857</v>
      </c>
      <c r="G143" s="408" t="s">
        <v>406</v>
      </c>
      <c r="H143" s="408" t="s">
        <v>842</v>
      </c>
      <c r="I143" s="408" t="s">
        <v>843</v>
      </c>
      <c r="J143" s="408" t="s">
        <v>844</v>
      </c>
      <c r="K143" s="408" t="s">
        <v>845</v>
      </c>
      <c r="L143" s="410">
        <v>132.32</v>
      </c>
      <c r="M143" s="410">
        <v>4</v>
      </c>
      <c r="N143" s="411">
        <v>529.28</v>
      </c>
    </row>
    <row r="144" spans="1:14" ht="14.4" customHeight="1" x14ac:dyDescent="0.3">
      <c r="A144" s="406" t="s">
        <v>590</v>
      </c>
      <c r="B144" s="407" t="s">
        <v>2824</v>
      </c>
      <c r="C144" s="408" t="s">
        <v>591</v>
      </c>
      <c r="D144" s="409" t="s">
        <v>2841</v>
      </c>
      <c r="E144" s="408" t="s">
        <v>405</v>
      </c>
      <c r="F144" s="409" t="s">
        <v>2857</v>
      </c>
      <c r="G144" s="408" t="s">
        <v>406</v>
      </c>
      <c r="H144" s="408" t="s">
        <v>846</v>
      </c>
      <c r="I144" s="408" t="s">
        <v>847</v>
      </c>
      <c r="J144" s="408" t="s">
        <v>848</v>
      </c>
      <c r="K144" s="408" t="s">
        <v>849</v>
      </c>
      <c r="L144" s="410">
        <v>159.84000000000003</v>
      </c>
      <c r="M144" s="410">
        <v>4</v>
      </c>
      <c r="N144" s="411">
        <v>639.36000000000013</v>
      </c>
    </row>
    <row r="145" spans="1:14" ht="14.4" customHeight="1" x14ac:dyDescent="0.3">
      <c r="A145" s="406" t="s">
        <v>590</v>
      </c>
      <c r="B145" s="407" t="s">
        <v>2824</v>
      </c>
      <c r="C145" s="408" t="s">
        <v>591</v>
      </c>
      <c r="D145" s="409" t="s">
        <v>2841</v>
      </c>
      <c r="E145" s="408" t="s">
        <v>405</v>
      </c>
      <c r="F145" s="409" t="s">
        <v>2857</v>
      </c>
      <c r="G145" s="408" t="s">
        <v>406</v>
      </c>
      <c r="H145" s="408" t="s">
        <v>850</v>
      </c>
      <c r="I145" s="408" t="s">
        <v>851</v>
      </c>
      <c r="J145" s="408" t="s">
        <v>852</v>
      </c>
      <c r="K145" s="408" t="s">
        <v>853</v>
      </c>
      <c r="L145" s="410">
        <v>60.281333333333336</v>
      </c>
      <c r="M145" s="410">
        <v>15</v>
      </c>
      <c r="N145" s="411">
        <v>904.22</v>
      </c>
    </row>
    <row r="146" spans="1:14" ht="14.4" customHeight="1" x14ac:dyDescent="0.3">
      <c r="A146" s="406" t="s">
        <v>590</v>
      </c>
      <c r="B146" s="407" t="s">
        <v>2824</v>
      </c>
      <c r="C146" s="408" t="s">
        <v>591</v>
      </c>
      <c r="D146" s="409" t="s">
        <v>2841</v>
      </c>
      <c r="E146" s="408" t="s">
        <v>405</v>
      </c>
      <c r="F146" s="409" t="s">
        <v>2857</v>
      </c>
      <c r="G146" s="408" t="s">
        <v>406</v>
      </c>
      <c r="H146" s="408" t="s">
        <v>854</v>
      </c>
      <c r="I146" s="408" t="s">
        <v>855</v>
      </c>
      <c r="J146" s="408" t="s">
        <v>856</v>
      </c>
      <c r="K146" s="408" t="s">
        <v>857</v>
      </c>
      <c r="L146" s="410">
        <v>26.279999999999998</v>
      </c>
      <c r="M146" s="410">
        <v>6</v>
      </c>
      <c r="N146" s="411">
        <v>157.67999999999998</v>
      </c>
    </row>
    <row r="147" spans="1:14" ht="14.4" customHeight="1" x14ac:dyDescent="0.3">
      <c r="A147" s="406" t="s">
        <v>590</v>
      </c>
      <c r="B147" s="407" t="s">
        <v>2824</v>
      </c>
      <c r="C147" s="408" t="s">
        <v>591</v>
      </c>
      <c r="D147" s="409" t="s">
        <v>2841</v>
      </c>
      <c r="E147" s="408" t="s">
        <v>405</v>
      </c>
      <c r="F147" s="409" t="s">
        <v>2857</v>
      </c>
      <c r="G147" s="408" t="s">
        <v>406</v>
      </c>
      <c r="H147" s="408" t="s">
        <v>858</v>
      </c>
      <c r="I147" s="408" t="s">
        <v>859</v>
      </c>
      <c r="J147" s="408" t="s">
        <v>860</v>
      </c>
      <c r="K147" s="408" t="s">
        <v>861</v>
      </c>
      <c r="L147" s="410">
        <v>219.92000000000007</v>
      </c>
      <c r="M147" s="410">
        <v>2</v>
      </c>
      <c r="N147" s="411">
        <v>439.84000000000015</v>
      </c>
    </row>
    <row r="148" spans="1:14" ht="14.4" customHeight="1" x14ac:dyDescent="0.3">
      <c r="A148" s="406" t="s">
        <v>590</v>
      </c>
      <c r="B148" s="407" t="s">
        <v>2824</v>
      </c>
      <c r="C148" s="408" t="s">
        <v>591</v>
      </c>
      <c r="D148" s="409" t="s">
        <v>2841</v>
      </c>
      <c r="E148" s="408" t="s">
        <v>405</v>
      </c>
      <c r="F148" s="409" t="s">
        <v>2857</v>
      </c>
      <c r="G148" s="408" t="s">
        <v>406</v>
      </c>
      <c r="H148" s="408" t="s">
        <v>442</v>
      </c>
      <c r="I148" s="408" t="s">
        <v>408</v>
      </c>
      <c r="J148" s="408" t="s">
        <v>443</v>
      </c>
      <c r="K148" s="408"/>
      <c r="L148" s="410">
        <v>639.01</v>
      </c>
      <c r="M148" s="410">
        <v>2</v>
      </c>
      <c r="N148" s="411">
        <v>1278.02</v>
      </c>
    </row>
    <row r="149" spans="1:14" ht="14.4" customHeight="1" x14ac:dyDescent="0.3">
      <c r="A149" s="406" t="s">
        <v>590</v>
      </c>
      <c r="B149" s="407" t="s">
        <v>2824</v>
      </c>
      <c r="C149" s="408" t="s">
        <v>591</v>
      </c>
      <c r="D149" s="409" t="s">
        <v>2841</v>
      </c>
      <c r="E149" s="408" t="s">
        <v>405</v>
      </c>
      <c r="F149" s="409" t="s">
        <v>2857</v>
      </c>
      <c r="G149" s="408" t="s">
        <v>406</v>
      </c>
      <c r="H149" s="408" t="s">
        <v>862</v>
      </c>
      <c r="I149" s="408" t="s">
        <v>863</v>
      </c>
      <c r="J149" s="408" t="s">
        <v>864</v>
      </c>
      <c r="K149" s="408" t="s">
        <v>865</v>
      </c>
      <c r="L149" s="410">
        <v>151.405</v>
      </c>
      <c r="M149" s="410">
        <v>6</v>
      </c>
      <c r="N149" s="411">
        <v>908.43000000000006</v>
      </c>
    </row>
    <row r="150" spans="1:14" ht="14.4" customHeight="1" x14ac:dyDescent="0.3">
      <c r="A150" s="406" t="s">
        <v>590</v>
      </c>
      <c r="B150" s="407" t="s">
        <v>2824</v>
      </c>
      <c r="C150" s="408" t="s">
        <v>591</v>
      </c>
      <c r="D150" s="409" t="s">
        <v>2841</v>
      </c>
      <c r="E150" s="408" t="s">
        <v>405</v>
      </c>
      <c r="F150" s="409" t="s">
        <v>2857</v>
      </c>
      <c r="G150" s="408" t="s">
        <v>406</v>
      </c>
      <c r="H150" s="408" t="s">
        <v>407</v>
      </c>
      <c r="I150" s="408" t="s">
        <v>408</v>
      </c>
      <c r="J150" s="408" t="s">
        <v>409</v>
      </c>
      <c r="K150" s="408"/>
      <c r="L150" s="410">
        <v>94.632519569019323</v>
      </c>
      <c r="M150" s="410">
        <v>46</v>
      </c>
      <c r="N150" s="411">
        <v>4353.0959001748888</v>
      </c>
    </row>
    <row r="151" spans="1:14" ht="14.4" customHeight="1" x14ac:dyDescent="0.3">
      <c r="A151" s="406" t="s">
        <v>590</v>
      </c>
      <c r="B151" s="407" t="s">
        <v>2824</v>
      </c>
      <c r="C151" s="408" t="s">
        <v>591</v>
      </c>
      <c r="D151" s="409" t="s">
        <v>2841</v>
      </c>
      <c r="E151" s="408" t="s">
        <v>405</v>
      </c>
      <c r="F151" s="409" t="s">
        <v>2857</v>
      </c>
      <c r="G151" s="408" t="s">
        <v>406</v>
      </c>
      <c r="H151" s="408" t="s">
        <v>866</v>
      </c>
      <c r="I151" s="408" t="s">
        <v>867</v>
      </c>
      <c r="J151" s="408" t="s">
        <v>868</v>
      </c>
      <c r="K151" s="408" t="s">
        <v>869</v>
      </c>
      <c r="L151" s="410">
        <v>257.37000000000006</v>
      </c>
      <c r="M151" s="410">
        <v>1</v>
      </c>
      <c r="N151" s="411">
        <v>257.37000000000006</v>
      </c>
    </row>
    <row r="152" spans="1:14" ht="14.4" customHeight="1" x14ac:dyDescent="0.3">
      <c r="A152" s="406" t="s">
        <v>590</v>
      </c>
      <c r="B152" s="407" t="s">
        <v>2824</v>
      </c>
      <c r="C152" s="408" t="s">
        <v>591</v>
      </c>
      <c r="D152" s="409" t="s">
        <v>2841</v>
      </c>
      <c r="E152" s="408" t="s">
        <v>405</v>
      </c>
      <c r="F152" s="409" t="s">
        <v>2857</v>
      </c>
      <c r="G152" s="408" t="s">
        <v>406</v>
      </c>
      <c r="H152" s="408" t="s">
        <v>870</v>
      </c>
      <c r="I152" s="408" t="s">
        <v>408</v>
      </c>
      <c r="J152" s="408" t="s">
        <v>871</v>
      </c>
      <c r="K152" s="408"/>
      <c r="L152" s="410">
        <v>100.46294117647061</v>
      </c>
      <c r="M152" s="410">
        <v>17</v>
      </c>
      <c r="N152" s="411">
        <v>1707.8700000000003</v>
      </c>
    </row>
    <row r="153" spans="1:14" ht="14.4" customHeight="1" x14ac:dyDescent="0.3">
      <c r="A153" s="406" t="s">
        <v>590</v>
      </c>
      <c r="B153" s="407" t="s">
        <v>2824</v>
      </c>
      <c r="C153" s="408" t="s">
        <v>591</v>
      </c>
      <c r="D153" s="409" t="s">
        <v>2841</v>
      </c>
      <c r="E153" s="408" t="s">
        <v>405</v>
      </c>
      <c r="F153" s="409" t="s">
        <v>2857</v>
      </c>
      <c r="G153" s="408" t="s">
        <v>406</v>
      </c>
      <c r="H153" s="408" t="s">
        <v>872</v>
      </c>
      <c r="I153" s="408" t="s">
        <v>408</v>
      </c>
      <c r="J153" s="408" t="s">
        <v>873</v>
      </c>
      <c r="K153" s="408"/>
      <c r="L153" s="410">
        <v>94.742999999999995</v>
      </c>
      <c r="M153" s="410">
        <v>2</v>
      </c>
      <c r="N153" s="411">
        <v>189.48599999999999</v>
      </c>
    </row>
    <row r="154" spans="1:14" ht="14.4" customHeight="1" x14ac:dyDescent="0.3">
      <c r="A154" s="406" t="s">
        <v>590</v>
      </c>
      <c r="B154" s="407" t="s">
        <v>2824</v>
      </c>
      <c r="C154" s="408" t="s">
        <v>591</v>
      </c>
      <c r="D154" s="409" t="s">
        <v>2841</v>
      </c>
      <c r="E154" s="408" t="s">
        <v>405</v>
      </c>
      <c r="F154" s="409" t="s">
        <v>2857</v>
      </c>
      <c r="G154" s="408" t="s">
        <v>406</v>
      </c>
      <c r="H154" s="408" t="s">
        <v>874</v>
      </c>
      <c r="I154" s="408" t="s">
        <v>875</v>
      </c>
      <c r="J154" s="408" t="s">
        <v>876</v>
      </c>
      <c r="K154" s="408" t="s">
        <v>877</v>
      </c>
      <c r="L154" s="410">
        <v>72.299999999999983</v>
      </c>
      <c r="M154" s="410">
        <v>7</v>
      </c>
      <c r="N154" s="411">
        <v>506.09999999999991</v>
      </c>
    </row>
    <row r="155" spans="1:14" ht="14.4" customHeight="1" x14ac:dyDescent="0.3">
      <c r="A155" s="406" t="s">
        <v>590</v>
      </c>
      <c r="B155" s="407" t="s">
        <v>2824</v>
      </c>
      <c r="C155" s="408" t="s">
        <v>591</v>
      </c>
      <c r="D155" s="409" t="s">
        <v>2841</v>
      </c>
      <c r="E155" s="408" t="s">
        <v>405</v>
      </c>
      <c r="F155" s="409" t="s">
        <v>2857</v>
      </c>
      <c r="G155" s="408" t="s">
        <v>406</v>
      </c>
      <c r="H155" s="408" t="s">
        <v>878</v>
      </c>
      <c r="I155" s="408" t="s">
        <v>879</v>
      </c>
      <c r="J155" s="408" t="s">
        <v>880</v>
      </c>
      <c r="K155" s="408" t="s">
        <v>881</v>
      </c>
      <c r="L155" s="410">
        <v>32.760000000000005</v>
      </c>
      <c r="M155" s="410">
        <v>8</v>
      </c>
      <c r="N155" s="411">
        <v>262.08000000000004</v>
      </c>
    </row>
    <row r="156" spans="1:14" ht="14.4" customHeight="1" x14ac:dyDescent="0.3">
      <c r="A156" s="406" t="s">
        <v>590</v>
      </c>
      <c r="B156" s="407" t="s">
        <v>2824</v>
      </c>
      <c r="C156" s="408" t="s">
        <v>591</v>
      </c>
      <c r="D156" s="409" t="s">
        <v>2841</v>
      </c>
      <c r="E156" s="408" t="s">
        <v>405</v>
      </c>
      <c r="F156" s="409" t="s">
        <v>2857</v>
      </c>
      <c r="G156" s="408" t="s">
        <v>406</v>
      </c>
      <c r="H156" s="408" t="s">
        <v>882</v>
      </c>
      <c r="I156" s="408" t="s">
        <v>883</v>
      </c>
      <c r="J156" s="408" t="s">
        <v>856</v>
      </c>
      <c r="K156" s="408" t="s">
        <v>884</v>
      </c>
      <c r="L156" s="410">
        <v>58.249999561495592</v>
      </c>
      <c r="M156" s="410">
        <v>9</v>
      </c>
      <c r="N156" s="411">
        <v>524.24999605346034</v>
      </c>
    </row>
    <row r="157" spans="1:14" ht="14.4" customHeight="1" x14ac:dyDescent="0.3">
      <c r="A157" s="406" t="s">
        <v>590</v>
      </c>
      <c r="B157" s="407" t="s">
        <v>2824</v>
      </c>
      <c r="C157" s="408" t="s">
        <v>591</v>
      </c>
      <c r="D157" s="409" t="s">
        <v>2841</v>
      </c>
      <c r="E157" s="408" t="s">
        <v>405</v>
      </c>
      <c r="F157" s="409" t="s">
        <v>2857</v>
      </c>
      <c r="G157" s="408" t="s">
        <v>406</v>
      </c>
      <c r="H157" s="408" t="s">
        <v>885</v>
      </c>
      <c r="I157" s="408" t="s">
        <v>886</v>
      </c>
      <c r="J157" s="408" t="s">
        <v>887</v>
      </c>
      <c r="K157" s="408" t="s">
        <v>888</v>
      </c>
      <c r="L157" s="410">
        <v>87.879999999999967</v>
      </c>
      <c r="M157" s="410">
        <v>1</v>
      </c>
      <c r="N157" s="411">
        <v>87.879999999999967</v>
      </c>
    </row>
    <row r="158" spans="1:14" ht="14.4" customHeight="1" x14ac:dyDescent="0.3">
      <c r="A158" s="406" t="s">
        <v>590</v>
      </c>
      <c r="B158" s="407" t="s">
        <v>2824</v>
      </c>
      <c r="C158" s="408" t="s">
        <v>591</v>
      </c>
      <c r="D158" s="409" t="s">
        <v>2841</v>
      </c>
      <c r="E158" s="408" t="s">
        <v>405</v>
      </c>
      <c r="F158" s="409" t="s">
        <v>2857</v>
      </c>
      <c r="G158" s="408" t="s">
        <v>406</v>
      </c>
      <c r="H158" s="408" t="s">
        <v>889</v>
      </c>
      <c r="I158" s="408" t="s">
        <v>890</v>
      </c>
      <c r="J158" s="408" t="s">
        <v>891</v>
      </c>
      <c r="K158" s="408" t="s">
        <v>892</v>
      </c>
      <c r="L158" s="410">
        <v>31.591684296002565</v>
      </c>
      <c r="M158" s="410">
        <v>12</v>
      </c>
      <c r="N158" s="411">
        <v>379.10021155203077</v>
      </c>
    </row>
    <row r="159" spans="1:14" ht="14.4" customHeight="1" x14ac:dyDescent="0.3">
      <c r="A159" s="406" t="s">
        <v>590</v>
      </c>
      <c r="B159" s="407" t="s">
        <v>2824</v>
      </c>
      <c r="C159" s="408" t="s">
        <v>591</v>
      </c>
      <c r="D159" s="409" t="s">
        <v>2841</v>
      </c>
      <c r="E159" s="408" t="s">
        <v>405</v>
      </c>
      <c r="F159" s="409" t="s">
        <v>2857</v>
      </c>
      <c r="G159" s="408" t="s">
        <v>406</v>
      </c>
      <c r="H159" s="408" t="s">
        <v>893</v>
      </c>
      <c r="I159" s="408" t="s">
        <v>894</v>
      </c>
      <c r="J159" s="408" t="s">
        <v>895</v>
      </c>
      <c r="K159" s="408" t="s">
        <v>896</v>
      </c>
      <c r="L159" s="410">
        <v>45.190000000000005</v>
      </c>
      <c r="M159" s="410">
        <v>3</v>
      </c>
      <c r="N159" s="411">
        <v>135.57000000000002</v>
      </c>
    </row>
    <row r="160" spans="1:14" ht="14.4" customHeight="1" x14ac:dyDescent="0.3">
      <c r="A160" s="406" t="s">
        <v>590</v>
      </c>
      <c r="B160" s="407" t="s">
        <v>2824</v>
      </c>
      <c r="C160" s="408" t="s">
        <v>591</v>
      </c>
      <c r="D160" s="409" t="s">
        <v>2841</v>
      </c>
      <c r="E160" s="408" t="s">
        <v>405</v>
      </c>
      <c r="F160" s="409" t="s">
        <v>2857</v>
      </c>
      <c r="G160" s="408" t="s">
        <v>406</v>
      </c>
      <c r="H160" s="408" t="s">
        <v>897</v>
      </c>
      <c r="I160" s="408" t="s">
        <v>898</v>
      </c>
      <c r="J160" s="408" t="s">
        <v>767</v>
      </c>
      <c r="K160" s="408" t="s">
        <v>899</v>
      </c>
      <c r="L160" s="410">
        <v>67.421080369817247</v>
      </c>
      <c r="M160" s="410">
        <v>45</v>
      </c>
      <c r="N160" s="411">
        <v>3033.9486166417764</v>
      </c>
    </row>
    <row r="161" spans="1:14" ht="14.4" customHeight="1" x14ac:dyDescent="0.3">
      <c r="A161" s="406" t="s">
        <v>590</v>
      </c>
      <c r="B161" s="407" t="s">
        <v>2824</v>
      </c>
      <c r="C161" s="408" t="s">
        <v>591</v>
      </c>
      <c r="D161" s="409" t="s">
        <v>2841</v>
      </c>
      <c r="E161" s="408" t="s">
        <v>405</v>
      </c>
      <c r="F161" s="409" t="s">
        <v>2857</v>
      </c>
      <c r="G161" s="408" t="s">
        <v>406</v>
      </c>
      <c r="H161" s="408" t="s">
        <v>900</v>
      </c>
      <c r="I161" s="408" t="s">
        <v>901</v>
      </c>
      <c r="J161" s="408" t="s">
        <v>844</v>
      </c>
      <c r="K161" s="408" t="s">
        <v>902</v>
      </c>
      <c r="L161" s="410">
        <v>171.99</v>
      </c>
      <c r="M161" s="410">
        <v>1</v>
      </c>
      <c r="N161" s="411">
        <v>171.99</v>
      </c>
    </row>
    <row r="162" spans="1:14" ht="14.4" customHeight="1" x14ac:dyDescent="0.3">
      <c r="A162" s="406" t="s">
        <v>590</v>
      </c>
      <c r="B162" s="407" t="s">
        <v>2824</v>
      </c>
      <c r="C162" s="408" t="s">
        <v>591</v>
      </c>
      <c r="D162" s="409" t="s">
        <v>2841</v>
      </c>
      <c r="E162" s="408" t="s">
        <v>405</v>
      </c>
      <c r="F162" s="409" t="s">
        <v>2857</v>
      </c>
      <c r="G162" s="408" t="s">
        <v>406</v>
      </c>
      <c r="H162" s="408" t="s">
        <v>903</v>
      </c>
      <c r="I162" s="408" t="s">
        <v>904</v>
      </c>
      <c r="J162" s="408" t="s">
        <v>905</v>
      </c>
      <c r="K162" s="408" t="s">
        <v>906</v>
      </c>
      <c r="L162" s="410">
        <v>25.609999999999996</v>
      </c>
      <c r="M162" s="410">
        <v>5</v>
      </c>
      <c r="N162" s="411">
        <v>128.04999999999998</v>
      </c>
    </row>
    <row r="163" spans="1:14" ht="14.4" customHeight="1" x14ac:dyDescent="0.3">
      <c r="A163" s="406" t="s">
        <v>590</v>
      </c>
      <c r="B163" s="407" t="s">
        <v>2824</v>
      </c>
      <c r="C163" s="408" t="s">
        <v>591</v>
      </c>
      <c r="D163" s="409" t="s">
        <v>2841</v>
      </c>
      <c r="E163" s="408" t="s">
        <v>405</v>
      </c>
      <c r="F163" s="409" t="s">
        <v>2857</v>
      </c>
      <c r="G163" s="408" t="s">
        <v>406</v>
      </c>
      <c r="H163" s="408" t="s">
        <v>907</v>
      </c>
      <c r="I163" s="408" t="s">
        <v>908</v>
      </c>
      <c r="J163" s="408" t="s">
        <v>909</v>
      </c>
      <c r="K163" s="408" t="s">
        <v>910</v>
      </c>
      <c r="L163" s="410">
        <v>34.670024543348831</v>
      </c>
      <c r="M163" s="410">
        <v>2</v>
      </c>
      <c r="N163" s="411">
        <v>69.340049086697661</v>
      </c>
    </row>
    <row r="164" spans="1:14" ht="14.4" customHeight="1" x14ac:dyDescent="0.3">
      <c r="A164" s="406" t="s">
        <v>590</v>
      </c>
      <c r="B164" s="407" t="s">
        <v>2824</v>
      </c>
      <c r="C164" s="408" t="s">
        <v>591</v>
      </c>
      <c r="D164" s="409" t="s">
        <v>2841</v>
      </c>
      <c r="E164" s="408" t="s">
        <v>405</v>
      </c>
      <c r="F164" s="409" t="s">
        <v>2857</v>
      </c>
      <c r="G164" s="408" t="s">
        <v>406</v>
      </c>
      <c r="H164" s="408" t="s">
        <v>911</v>
      </c>
      <c r="I164" s="408" t="s">
        <v>912</v>
      </c>
      <c r="J164" s="408" t="s">
        <v>913</v>
      </c>
      <c r="K164" s="408" t="s">
        <v>914</v>
      </c>
      <c r="L164" s="410">
        <v>115.6699999999999</v>
      </c>
      <c r="M164" s="410">
        <v>2</v>
      </c>
      <c r="N164" s="411">
        <v>231.3399999999998</v>
      </c>
    </row>
    <row r="165" spans="1:14" ht="14.4" customHeight="1" x14ac:dyDescent="0.3">
      <c r="A165" s="406" t="s">
        <v>590</v>
      </c>
      <c r="B165" s="407" t="s">
        <v>2824</v>
      </c>
      <c r="C165" s="408" t="s">
        <v>591</v>
      </c>
      <c r="D165" s="409" t="s">
        <v>2841</v>
      </c>
      <c r="E165" s="408" t="s">
        <v>405</v>
      </c>
      <c r="F165" s="409" t="s">
        <v>2857</v>
      </c>
      <c r="G165" s="408" t="s">
        <v>406</v>
      </c>
      <c r="H165" s="408" t="s">
        <v>915</v>
      </c>
      <c r="I165" s="408" t="s">
        <v>916</v>
      </c>
      <c r="J165" s="408" t="s">
        <v>917</v>
      </c>
      <c r="K165" s="408" t="s">
        <v>918</v>
      </c>
      <c r="L165" s="410">
        <v>27.670000000000005</v>
      </c>
      <c r="M165" s="410">
        <v>7</v>
      </c>
      <c r="N165" s="411">
        <v>193.69000000000003</v>
      </c>
    </row>
    <row r="166" spans="1:14" ht="14.4" customHeight="1" x14ac:dyDescent="0.3">
      <c r="A166" s="406" t="s">
        <v>590</v>
      </c>
      <c r="B166" s="407" t="s">
        <v>2824</v>
      </c>
      <c r="C166" s="408" t="s">
        <v>591</v>
      </c>
      <c r="D166" s="409" t="s">
        <v>2841</v>
      </c>
      <c r="E166" s="408" t="s">
        <v>405</v>
      </c>
      <c r="F166" s="409" t="s">
        <v>2857</v>
      </c>
      <c r="G166" s="408" t="s">
        <v>406</v>
      </c>
      <c r="H166" s="408" t="s">
        <v>919</v>
      </c>
      <c r="I166" s="408" t="s">
        <v>920</v>
      </c>
      <c r="J166" s="408" t="s">
        <v>921</v>
      </c>
      <c r="K166" s="408" t="s">
        <v>922</v>
      </c>
      <c r="L166" s="410">
        <v>229.0899999999998</v>
      </c>
      <c r="M166" s="410">
        <v>2</v>
      </c>
      <c r="N166" s="411">
        <v>458.17999999999961</v>
      </c>
    </row>
    <row r="167" spans="1:14" ht="14.4" customHeight="1" x14ac:dyDescent="0.3">
      <c r="A167" s="406" t="s">
        <v>590</v>
      </c>
      <c r="B167" s="407" t="s">
        <v>2824</v>
      </c>
      <c r="C167" s="408" t="s">
        <v>591</v>
      </c>
      <c r="D167" s="409" t="s">
        <v>2841</v>
      </c>
      <c r="E167" s="408" t="s">
        <v>405</v>
      </c>
      <c r="F167" s="409" t="s">
        <v>2857</v>
      </c>
      <c r="G167" s="408" t="s">
        <v>406</v>
      </c>
      <c r="H167" s="408" t="s">
        <v>923</v>
      </c>
      <c r="I167" s="408" t="s">
        <v>924</v>
      </c>
      <c r="J167" s="408" t="s">
        <v>925</v>
      </c>
      <c r="K167" s="408" t="s">
        <v>926</v>
      </c>
      <c r="L167" s="410">
        <v>40.9</v>
      </c>
      <c r="M167" s="410">
        <v>4</v>
      </c>
      <c r="N167" s="411">
        <v>163.6</v>
      </c>
    </row>
    <row r="168" spans="1:14" ht="14.4" customHeight="1" x14ac:dyDescent="0.3">
      <c r="A168" s="406" t="s">
        <v>590</v>
      </c>
      <c r="B168" s="407" t="s">
        <v>2824</v>
      </c>
      <c r="C168" s="408" t="s">
        <v>591</v>
      </c>
      <c r="D168" s="409" t="s">
        <v>2841</v>
      </c>
      <c r="E168" s="408" t="s">
        <v>405</v>
      </c>
      <c r="F168" s="409" t="s">
        <v>2857</v>
      </c>
      <c r="G168" s="408" t="s">
        <v>406</v>
      </c>
      <c r="H168" s="408" t="s">
        <v>927</v>
      </c>
      <c r="I168" s="408" t="s">
        <v>408</v>
      </c>
      <c r="J168" s="408" t="s">
        <v>928</v>
      </c>
      <c r="K168" s="408"/>
      <c r="L168" s="410">
        <v>42.330000000000013</v>
      </c>
      <c r="M168" s="410">
        <v>2</v>
      </c>
      <c r="N168" s="411">
        <v>84.660000000000025</v>
      </c>
    </row>
    <row r="169" spans="1:14" ht="14.4" customHeight="1" x14ac:dyDescent="0.3">
      <c r="A169" s="406" t="s">
        <v>590</v>
      </c>
      <c r="B169" s="407" t="s">
        <v>2824</v>
      </c>
      <c r="C169" s="408" t="s">
        <v>591</v>
      </c>
      <c r="D169" s="409" t="s">
        <v>2841</v>
      </c>
      <c r="E169" s="408" t="s">
        <v>405</v>
      </c>
      <c r="F169" s="409" t="s">
        <v>2857</v>
      </c>
      <c r="G169" s="408" t="s">
        <v>406</v>
      </c>
      <c r="H169" s="408" t="s">
        <v>929</v>
      </c>
      <c r="I169" s="408" t="s">
        <v>929</v>
      </c>
      <c r="J169" s="408" t="s">
        <v>930</v>
      </c>
      <c r="K169" s="408" t="s">
        <v>931</v>
      </c>
      <c r="L169" s="410">
        <v>94.25</v>
      </c>
      <c r="M169" s="410">
        <v>4</v>
      </c>
      <c r="N169" s="411">
        <v>377</v>
      </c>
    </row>
    <row r="170" spans="1:14" ht="14.4" customHeight="1" x14ac:dyDescent="0.3">
      <c r="A170" s="406" t="s">
        <v>590</v>
      </c>
      <c r="B170" s="407" t="s">
        <v>2824</v>
      </c>
      <c r="C170" s="408" t="s">
        <v>591</v>
      </c>
      <c r="D170" s="409" t="s">
        <v>2841</v>
      </c>
      <c r="E170" s="408" t="s">
        <v>405</v>
      </c>
      <c r="F170" s="409" t="s">
        <v>2857</v>
      </c>
      <c r="G170" s="408" t="s">
        <v>406</v>
      </c>
      <c r="H170" s="408" t="s">
        <v>932</v>
      </c>
      <c r="I170" s="408" t="s">
        <v>933</v>
      </c>
      <c r="J170" s="408" t="s">
        <v>647</v>
      </c>
      <c r="K170" s="408" t="s">
        <v>934</v>
      </c>
      <c r="L170" s="410">
        <v>42.17</v>
      </c>
      <c r="M170" s="410">
        <v>1</v>
      </c>
      <c r="N170" s="411">
        <v>42.17</v>
      </c>
    </row>
    <row r="171" spans="1:14" ht="14.4" customHeight="1" x14ac:dyDescent="0.3">
      <c r="A171" s="406" t="s">
        <v>590</v>
      </c>
      <c r="B171" s="407" t="s">
        <v>2824</v>
      </c>
      <c r="C171" s="408" t="s">
        <v>591</v>
      </c>
      <c r="D171" s="409" t="s">
        <v>2841</v>
      </c>
      <c r="E171" s="408" t="s">
        <v>405</v>
      </c>
      <c r="F171" s="409" t="s">
        <v>2857</v>
      </c>
      <c r="G171" s="408" t="s">
        <v>406</v>
      </c>
      <c r="H171" s="408" t="s">
        <v>935</v>
      </c>
      <c r="I171" s="408" t="s">
        <v>936</v>
      </c>
      <c r="J171" s="408" t="s">
        <v>937</v>
      </c>
      <c r="K171" s="408" t="s">
        <v>429</v>
      </c>
      <c r="L171" s="410">
        <v>123.76760659621073</v>
      </c>
      <c r="M171" s="410">
        <v>82</v>
      </c>
      <c r="N171" s="411">
        <v>10148.943740889279</v>
      </c>
    </row>
    <row r="172" spans="1:14" ht="14.4" customHeight="1" x14ac:dyDescent="0.3">
      <c r="A172" s="406" t="s">
        <v>590</v>
      </c>
      <c r="B172" s="407" t="s">
        <v>2824</v>
      </c>
      <c r="C172" s="408" t="s">
        <v>591</v>
      </c>
      <c r="D172" s="409" t="s">
        <v>2841</v>
      </c>
      <c r="E172" s="408" t="s">
        <v>405</v>
      </c>
      <c r="F172" s="409" t="s">
        <v>2857</v>
      </c>
      <c r="G172" s="408" t="s">
        <v>406</v>
      </c>
      <c r="H172" s="408" t="s">
        <v>938</v>
      </c>
      <c r="I172" s="408" t="s">
        <v>939</v>
      </c>
      <c r="J172" s="408" t="s">
        <v>940</v>
      </c>
      <c r="K172" s="408" t="s">
        <v>941</v>
      </c>
      <c r="L172" s="410">
        <v>57.95958233991449</v>
      </c>
      <c r="M172" s="410">
        <v>1</v>
      </c>
      <c r="N172" s="411">
        <v>57.95958233991449</v>
      </c>
    </row>
    <row r="173" spans="1:14" ht="14.4" customHeight="1" x14ac:dyDescent="0.3">
      <c r="A173" s="406" t="s">
        <v>590</v>
      </c>
      <c r="B173" s="407" t="s">
        <v>2824</v>
      </c>
      <c r="C173" s="408" t="s">
        <v>591</v>
      </c>
      <c r="D173" s="409" t="s">
        <v>2841</v>
      </c>
      <c r="E173" s="408" t="s">
        <v>405</v>
      </c>
      <c r="F173" s="409" t="s">
        <v>2857</v>
      </c>
      <c r="G173" s="408" t="s">
        <v>406</v>
      </c>
      <c r="H173" s="408" t="s">
        <v>942</v>
      </c>
      <c r="I173" s="408" t="s">
        <v>943</v>
      </c>
      <c r="J173" s="408" t="s">
        <v>944</v>
      </c>
      <c r="K173" s="408" t="s">
        <v>945</v>
      </c>
      <c r="L173" s="410">
        <v>112.38000000000002</v>
      </c>
      <c r="M173" s="410">
        <v>1</v>
      </c>
      <c r="N173" s="411">
        <v>112.38000000000002</v>
      </c>
    </row>
    <row r="174" spans="1:14" ht="14.4" customHeight="1" x14ac:dyDescent="0.3">
      <c r="A174" s="406" t="s">
        <v>590</v>
      </c>
      <c r="B174" s="407" t="s">
        <v>2824</v>
      </c>
      <c r="C174" s="408" t="s">
        <v>591</v>
      </c>
      <c r="D174" s="409" t="s">
        <v>2841</v>
      </c>
      <c r="E174" s="408" t="s">
        <v>405</v>
      </c>
      <c r="F174" s="409" t="s">
        <v>2857</v>
      </c>
      <c r="G174" s="408" t="s">
        <v>406</v>
      </c>
      <c r="H174" s="408" t="s">
        <v>946</v>
      </c>
      <c r="I174" s="408" t="s">
        <v>947</v>
      </c>
      <c r="J174" s="408" t="s">
        <v>948</v>
      </c>
      <c r="K174" s="408" t="s">
        <v>949</v>
      </c>
      <c r="L174" s="410">
        <v>676.26</v>
      </c>
      <c r="M174" s="410">
        <v>5</v>
      </c>
      <c r="N174" s="411">
        <v>3381.3</v>
      </c>
    </row>
    <row r="175" spans="1:14" ht="14.4" customHeight="1" x14ac:dyDescent="0.3">
      <c r="A175" s="406" t="s">
        <v>590</v>
      </c>
      <c r="B175" s="407" t="s">
        <v>2824</v>
      </c>
      <c r="C175" s="408" t="s">
        <v>591</v>
      </c>
      <c r="D175" s="409" t="s">
        <v>2841</v>
      </c>
      <c r="E175" s="408" t="s">
        <v>405</v>
      </c>
      <c r="F175" s="409" t="s">
        <v>2857</v>
      </c>
      <c r="G175" s="408" t="s">
        <v>406</v>
      </c>
      <c r="H175" s="408" t="s">
        <v>950</v>
      </c>
      <c r="I175" s="408" t="s">
        <v>951</v>
      </c>
      <c r="J175" s="408" t="s">
        <v>952</v>
      </c>
      <c r="K175" s="408" t="s">
        <v>953</v>
      </c>
      <c r="L175" s="410">
        <v>1592.8000000000002</v>
      </c>
      <c r="M175" s="410">
        <v>2</v>
      </c>
      <c r="N175" s="411">
        <v>3185.6000000000004</v>
      </c>
    </row>
    <row r="176" spans="1:14" ht="14.4" customHeight="1" x14ac:dyDescent="0.3">
      <c r="A176" s="406" t="s">
        <v>590</v>
      </c>
      <c r="B176" s="407" t="s">
        <v>2824</v>
      </c>
      <c r="C176" s="408" t="s">
        <v>591</v>
      </c>
      <c r="D176" s="409" t="s">
        <v>2841</v>
      </c>
      <c r="E176" s="408" t="s">
        <v>405</v>
      </c>
      <c r="F176" s="409" t="s">
        <v>2857</v>
      </c>
      <c r="G176" s="408" t="s">
        <v>406</v>
      </c>
      <c r="H176" s="408" t="s">
        <v>954</v>
      </c>
      <c r="I176" s="408" t="s">
        <v>955</v>
      </c>
      <c r="J176" s="408" t="s">
        <v>956</v>
      </c>
      <c r="K176" s="408" t="s">
        <v>957</v>
      </c>
      <c r="L176" s="410">
        <v>74.879999377822813</v>
      </c>
      <c r="M176" s="410">
        <v>2</v>
      </c>
      <c r="N176" s="411">
        <v>149.75999875564563</v>
      </c>
    </row>
    <row r="177" spans="1:14" ht="14.4" customHeight="1" x14ac:dyDescent="0.3">
      <c r="A177" s="406" t="s">
        <v>590</v>
      </c>
      <c r="B177" s="407" t="s">
        <v>2824</v>
      </c>
      <c r="C177" s="408" t="s">
        <v>591</v>
      </c>
      <c r="D177" s="409" t="s">
        <v>2841</v>
      </c>
      <c r="E177" s="408" t="s">
        <v>405</v>
      </c>
      <c r="F177" s="409" t="s">
        <v>2857</v>
      </c>
      <c r="G177" s="408" t="s">
        <v>406</v>
      </c>
      <c r="H177" s="408" t="s">
        <v>958</v>
      </c>
      <c r="I177" s="408" t="s">
        <v>959</v>
      </c>
      <c r="J177" s="408" t="s">
        <v>960</v>
      </c>
      <c r="K177" s="408" t="s">
        <v>961</v>
      </c>
      <c r="L177" s="410">
        <v>62.609999999999985</v>
      </c>
      <c r="M177" s="410">
        <v>1</v>
      </c>
      <c r="N177" s="411">
        <v>62.609999999999985</v>
      </c>
    </row>
    <row r="178" spans="1:14" ht="14.4" customHeight="1" x14ac:dyDescent="0.3">
      <c r="A178" s="406" t="s">
        <v>590</v>
      </c>
      <c r="B178" s="407" t="s">
        <v>2824</v>
      </c>
      <c r="C178" s="408" t="s">
        <v>591</v>
      </c>
      <c r="D178" s="409" t="s">
        <v>2841</v>
      </c>
      <c r="E178" s="408" t="s">
        <v>405</v>
      </c>
      <c r="F178" s="409" t="s">
        <v>2857</v>
      </c>
      <c r="G178" s="408" t="s">
        <v>406</v>
      </c>
      <c r="H178" s="408" t="s">
        <v>962</v>
      </c>
      <c r="I178" s="408" t="s">
        <v>963</v>
      </c>
      <c r="J178" s="408" t="s">
        <v>964</v>
      </c>
      <c r="K178" s="408" t="s">
        <v>965</v>
      </c>
      <c r="L178" s="410">
        <v>242</v>
      </c>
      <c r="M178" s="410">
        <v>25</v>
      </c>
      <c r="N178" s="411">
        <v>6050</v>
      </c>
    </row>
    <row r="179" spans="1:14" ht="14.4" customHeight="1" x14ac:dyDescent="0.3">
      <c r="A179" s="406" t="s">
        <v>590</v>
      </c>
      <c r="B179" s="407" t="s">
        <v>2824</v>
      </c>
      <c r="C179" s="408" t="s">
        <v>591</v>
      </c>
      <c r="D179" s="409" t="s">
        <v>2841</v>
      </c>
      <c r="E179" s="408" t="s">
        <v>405</v>
      </c>
      <c r="F179" s="409" t="s">
        <v>2857</v>
      </c>
      <c r="G179" s="408" t="s">
        <v>406</v>
      </c>
      <c r="H179" s="408" t="s">
        <v>966</v>
      </c>
      <c r="I179" s="408" t="s">
        <v>967</v>
      </c>
      <c r="J179" s="408" t="s">
        <v>655</v>
      </c>
      <c r="K179" s="408" t="s">
        <v>968</v>
      </c>
      <c r="L179" s="410">
        <v>257.83</v>
      </c>
      <c r="M179" s="410">
        <v>2</v>
      </c>
      <c r="N179" s="411">
        <v>515.66</v>
      </c>
    </row>
    <row r="180" spans="1:14" ht="14.4" customHeight="1" x14ac:dyDescent="0.3">
      <c r="A180" s="406" t="s">
        <v>590</v>
      </c>
      <c r="B180" s="407" t="s">
        <v>2824</v>
      </c>
      <c r="C180" s="408" t="s">
        <v>591</v>
      </c>
      <c r="D180" s="409" t="s">
        <v>2841</v>
      </c>
      <c r="E180" s="408" t="s">
        <v>405</v>
      </c>
      <c r="F180" s="409" t="s">
        <v>2857</v>
      </c>
      <c r="G180" s="408" t="s">
        <v>406</v>
      </c>
      <c r="H180" s="408" t="s">
        <v>969</v>
      </c>
      <c r="I180" s="408" t="s">
        <v>970</v>
      </c>
      <c r="J180" s="408" t="s">
        <v>971</v>
      </c>
      <c r="K180" s="408" t="s">
        <v>972</v>
      </c>
      <c r="L180" s="410">
        <v>946.77</v>
      </c>
      <c r="M180" s="410">
        <v>2</v>
      </c>
      <c r="N180" s="411">
        <v>1893.54</v>
      </c>
    </row>
    <row r="181" spans="1:14" ht="14.4" customHeight="1" x14ac:dyDescent="0.3">
      <c r="A181" s="406" t="s">
        <v>590</v>
      </c>
      <c r="B181" s="407" t="s">
        <v>2824</v>
      </c>
      <c r="C181" s="408" t="s">
        <v>591</v>
      </c>
      <c r="D181" s="409" t="s">
        <v>2841</v>
      </c>
      <c r="E181" s="408" t="s">
        <v>405</v>
      </c>
      <c r="F181" s="409" t="s">
        <v>2857</v>
      </c>
      <c r="G181" s="408" t="s">
        <v>406</v>
      </c>
      <c r="H181" s="408" t="s">
        <v>973</v>
      </c>
      <c r="I181" s="408" t="s">
        <v>974</v>
      </c>
      <c r="J181" s="408" t="s">
        <v>975</v>
      </c>
      <c r="K181" s="408" t="s">
        <v>976</v>
      </c>
      <c r="L181" s="410">
        <v>132.65</v>
      </c>
      <c r="M181" s="410">
        <v>1</v>
      </c>
      <c r="N181" s="411">
        <v>132.65</v>
      </c>
    </row>
    <row r="182" spans="1:14" ht="14.4" customHeight="1" x14ac:dyDescent="0.3">
      <c r="A182" s="406" t="s">
        <v>590</v>
      </c>
      <c r="B182" s="407" t="s">
        <v>2824</v>
      </c>
      <c r="C182" s="408" t="s">
        <v>591</v>
      </c>
      <c r="D182" s="409" t="s">
        <v>2841</v>
      </c>
      <c r="E182" s="408" t="s">
        <v>405</v>
      </c>
      <c r="F182" s="409" t="s">
        <v>2857</v>
      </c>
      <c r="G182" s="408" t="s">
        <v>406</v>
      </c>
      <c r="H182" s="408" t="s">
        <v>977</v>
      </c>
      <c r="I182" s="408" t="s">
        <v>978</v>
      </c>
      <c r="J182" s="408" t="s">
        <v>704</v>
      </c>
      <c r="K182" s="408" t="s">
        <v>979</v>
      </c>
      <c r="L182" s="410">
        <v>56.88</v>
      </c>
      <c r="M182" s="410">
        <v>8</v>
      </c>
      <c r="N182" s="411">
        <v>455.04</v>
      </c>
    </row>
    <row r="183" spans="1:14" ht="14.4" customHeight="1" x14ac:dyDescent="0.3">
      <c r="A183" s="406" t="s">
        <v>590</v>
      </c>
      <c r="B183" s="407" t="s">
        <v>2824</v>
      </c>
      <c r="C183" s="408" t="s">
        <v>591</v>
      </c>
      <c r="D183" s="409" t="s">
        <v>2841</v>
      </c>
      <c r="E183" s="408" t="s">
        <v>405</v>
      </c>
      <c r="F183" s="409" t="s">
        <v>2857</v>
      </c>
      <c r="G183" s="408" t="s">
        <v>406</v>
      </c>
      <c r="H183" s="408" t="s">
        <v>980</v>
      </c>
      <c r="I183" s="408" t="s">
        <v>981</v>
      </c>
      <c r="J183" s="408" t="s">
        <v>982</v>
      </c>
      <c r="K183" s="408" t="s">
        <v>983</v>
      </c>
      <c r="L183" s="410">
        <v>91.110000000000014</v>
      </c>
      <c r="M183" s="410">
        <v>2</v>
      </c>
      <c r="N183" s="411">
        <v>182.22000000000003</v>
      </c>
    </row>
    <row r="184" spans="1:14" ht="14.4" customHeight="1" x14ac:dyDescent="0.3">
      <c r="A184" s="406" t="s">
        <v>590</v>
      </c>
      <c r="B184" s="407" t="s">
        <v>2824</v>
      </c>
      <c r="C184" s="408" t="s">
        <v>591</v>
      </c>
      <c r="D184" s="409" t="s">
        <v>2841</v>
      </c>
      <c r="E184" s="408" t="s">
        <v>405</v>
      </c>
      <c r="F184" s="409" t="s">
        <v>2857</v>
      </c>
      <c r="G184" s="408" t="s">
        <v>406</v>
      </c>
      <c r="H184" s="408" t="s">
        <v>984</v>
      </c>
      <c r="I184" s="408" t="s">
        <v>985</v>
      </c>
      <c r="J184" s="408" t="s">
        <v>986</v>
      </c>
      <c r="K184" s="408" t="s">
        <v>987</v>
      </c>
      <c r="L184" s="410">
        <v>188.88</v>
      </c>
      <c r="M184" s="410">
        <v>2</v>
      </c>
      <c r="N184" s="411">
        <v>377.76</v>
      </c>
    </row>
    <row r="185" spans="1:14" ht="14.4" customHeight="1" x14ac:dyDescent="0.3">
      <c r="A185" s="406" t="s">
        <v>590</v>
      </c>
      <c r="B185" s="407" t="s">
        <v>2824</v>
      </c>
      <c r="C185" s="408" t="s">
        <v>591</v>
      </c>
      <c r="D185" s="409" t="s">
        <v>2841</v>
      </c>
      <c r="E185" s="408" t="s">
        <v>405</v>
      </c>
      <c r="F185" s="409" t="s">
        <v>2857</v>
      </c>
      <c r="G185" s="408" t="s">
        <v>406</v>
      </c>
      <c r="H185" s="408" t="s">
        <v>988</v>
      </c>
      <c r="I185" s="408" t="s">
        <v>989</v>
      </c>
      <c r="J185" s="408" t="s">
        <v>990</v>
      </c>
      <c r="K185" s="408" t="s">
        <v>991</v>
      </c>
      <c r="L185" s="410">
        <v>563.1497704528706</v>
      </c>
      <c r="M185" s="410">
        <v>4</v>
      </c>
      <c r="N185" s="411">
        <v>2252.5990818114824</v>
      </c>
    </row>
    <row r="186" spans="1:14" ht="14.4" customHeight="1" x14ac:dyDescent="0.3">
      <c r="A186" s="406" t="s">
        <v>590</v>
      </c>
      <c r="B186" s="407" t="s">
        <v>2824</v>
      </c>
      <c r="C186" s="408" t="s">
        <v>591</v>
      </c>
      <c r="D186" s="409" t="s">
        <v>2841</v>
      </c>
      <c r="E186" s="408" t="s">
        <v>405</v>
      </c>
      <c r="F186" s="409" t="s">
        <v>2857</v>
      </c>
      <c r="G186" s="408" t="s">
        <v>406</v>
      </c>
      <c r="H186" s="408" t="s">
        <v>992</v>
      </c>
      <c r="I186" s="408" t="s">
        <v>993</v>
      </c>
      <c r="J186" s="408" t="s">
        <v>566</v>
      </c>
      <c r="K186" s="408" t="s">
        <v>994</v>
      </c>
      <c r="L186" s="410">
        <v>20.759878850001641</v>
      </c>
      <c r="M186" s="410">
        <v>194</v>
      </c>
      <c r="N186" s="411">
        <v>4027.4164969003186</v>
      </c>
    </row>
    <row r="187" spans="1:14" ht="14.4" customHeight="1" x14ac:dyDescent="0.3">
      <c r="A187" s="406" t="s">
        <v>590</v>
      </c>
      <c r="B187" s="407" t="s">
        <v>2824</v>
      </c>
      <c r="C187" s="408" t="s">
        <v>591</v>
      </c>
      <c r="D187" s="409" t="s">
        <v>2841</v>
      </c>
      <c r="E187" s="408" t="s">
        <v>405</v>
      </c>
      <c r="F187" s="409" t="s">
        <v>2857</v>
      </c>
      <c r="G187" s="408" t="s">
        <v>406</v>
      </c>
      <c r="H187" s="408" t="s">
        <v>995</v>
      </c>
      <c r="I187" s="408" t="s">
        <v>996</v>
      </c>
      <c r="J187" s="408" t="s">
        <v>818</v>
      </c>
      <c r="K187" s="408" t="s">
        <v>997</v>
      </c>
      <c r="L187" s="410">
        <v>74.860330295671119</v>
      </c>
      <c r="M187" s="410">
        <v>3</v>
      </c>
      <c r="N187" s="411">
        <v>224.58099088701334</v>
      </c>
    </row>
    <row r="188" spans="1:14" ht="14.4" customHeight="1" x14ac:dyDescent="0.3">
      <c r="A188" s="406" t="s">
        <v>590</v>
      </c>
      <c r="B188" s="407" t="s">
        <v>2824</v>
      </c>
      <c r="C188" s="408" t="s">
        <v>591</v>
      </c>
      <c r="D188" s="409" t="s">
        <v>2841</v>
      </c>
      <c r="E188" s="408" t="s">
        <v>405</v>
      </c>
      <c r="F188" s="409" t="s">
        <v>2857</v>
      </c>
      <c r="G188" s="408" t="s">
        <v>406</v>
      </c>
      <c r="H188" s="408" t="s">
        <v>998</v>
      </c>
      <c r="I188" s="408" t="s">
        <v>999</v>
      </c>
      <c r="J188" s="408" t="s">
        <v>1000</v>
      </c>
      <c r="K188" s="408" t="s">
        <v>1001</v>
      </c>
      <c r="L188" s="410">
        <v>64.698006373112676</v>
      </c>
      <c r="M188" s="410">
        <v>2</v>
      </c>
      <c r="N188" s="411">
        <v>129.39601274622535</v>
      </c>
    </row>
    <row r="189" spans="1:14" ht="14.4" customHeight="1" x14ac:dyDescent="0.3">
      <c r="A189" s="406" t="s">
        <v>590</v>
      </c>
      <c r="B189" s="407" t="s">
        <v>2824</v>
      </c>
      <c r="C189" s="408" t="s">
        <v>591</v>
      </c>
      <c r="D189" s="409" t="s">
        <v>2841</v>
      </c>
      <c r="E189" s="408" t="s">
        <v>405</v>
      </c>
      <c r="F189" s="409" t="s">
        <v>2857</v>
      </c>
      <c r="G189" s="408" t="s">
        <v>406</v>
      </c>
      <c r="H189" s="408" t="s">
        <v>1002</v>
      </c>
      <c r="I189" s="408" t="s">
        <v>1003</v>
      </c>
      <c r="J189" s="408" t="s">
        <v>1004</v>
      </c>
      <c r="K189" s="408" t="s">
        <v>1005</v>
      </c>
      <c r="L189" s="410">
        <v>52.169999999999987</v>
      </c>
      <c r="M189" s="410">
        <v>1</v>
      </c>
      <c r="N189" s="411">
        <v>52.169999999999987</v>
      </c>
    </row>
    <row r="190" spans="1:14" ht="14.4" customHeight="1" x14ac:dyDescent="0.3">
      <c r="A190" s="406" t="s">
        <v>590</v>
      </c>
      <c r="B190" s="407" t="s">
        <v>2824</v>
      </c>
      <c r="C190" s="408" t="s">
        <v>591</v>
      </c>
      <c r="D190" s="409" t="s">
        <v>2841</v>
      </c>
      <c r="E190" s="408" t="s">
        <v>405</v>
      </c>
      <c r="F190" s="409" t="s">
        <v>2857</v>
      </c>
      <c r="G190" s="408" t="s">
        <v>406</v>
      </c>
      <c r="H190" s="408" t="s">
        <v>1006</v>
      </c>
      <c r="I190" s="408" t="s">
        <v>408</v>
      </c>
      <c r="J190" s="408" t="s">
        <v>1007</v>
      </c>
      <c r="K190" s="408"/>
      <c r="L190" s="410">
        <v>132.20453942800788</v>
      </c>
      <c r="M190" s="410">
        <v>1</v>
      </c>
      <c r="N190" s="411">
        <v>132.20453942800788</v>
      </c>
    </row>
    <row r="191" spans="1:14" ht="14.4" customHeight="1" x14ac:dyDescent="0.3">
      <c r="A191" s="406" t="s">
        <v>590</v>
      </c>
      <c r="B191" s="407" t="s">
        <v>2824</v>
      </c>
      <c r="C191" s="408" t="s">
        <v>591</v>
      </c>
      <c r="D191" s="409" t="s">
        <v>2841</v>
      </c>
      <c r="E191" s="408" t="s">
        <v>405</v>
      </c>
      <c r="F191" s="409" t="s">
        <v>2857</v>
      </c>
      <c r="G191" s="408" t="s">
        <v>406</v>
      </c>
      <c r="H191" s="408" t="s">
        <v>1008</v>
      </c>
      <c r="I191" s="408" t="s">
        <v>408</v>
      </c>
      <c r="J191" s="408" t="s">
        <v>1009</v>
      </c>
      <c r="K191" s="408"/>
      <c r="L191" s="410">
        <v>102.816</v>
      </c>
      <c r="M191" s="410">
        <v>5</v>
      </c>
      <c r="N191" s="411">
        <v>514.08000000000004</v>
      </c>
    </row>
    <row r="192" spans="1:14" ht="14.4" customHeight="1" x14ac:dyDescent="0.3">
      <c r="A192" s="406" t="s">
        <v>590</v>
      </c>
      <c r="B192" s="407" t="s">
        <v>2824</v>
      </c>
      <c r="C192" s="408" t="s">
        <v>591</v>
      </c>
      <c r="D192" s="409" t="s">
        <v>2841</v>
      </c>
      <c r="E192" s="408" t="s">
        <v>405</v>
      </c>
      <c r="F192" s="409" t="s">
        <v>2857</v>
      </c>
      <c r="G192" s="408" t="s">
        <v>406</v>
      </c>
      <c r="H192" s="408" t="s">
        <v>1010</v>
      </c>
      <c r="I192" s="408" t="s">
        <v>1011</v>
      </c>
      <c r="J192" s="408" t="s">
        <v>1012</v>
      </c>
      <c r="K192" s="408" t="s">
        <v>1013</v>
      </c>
      <c r="L192" s="410">
        <v>108.85996807835133</v>
      </c>
      <c r="M192" s="410">
        <v>17</v>
      </c>
      <c r="N192" s="411">
        <v>1850.6194573319726</v>
      </c>
    </row>
    <row r="193" spans="1:14" ht="14.4" customHeight="1" x14ac:dyDescent="0.3">
      <c r="A193" s="406" t="s">
        <v>590</v>
      </c>
      <c r="B193" s="407" t="s">
        <v>2824</v>
      </c>
      <c r="C193" s="408" t="s">
        <v>591</v>
      </c>
      <c r="D193" s="409" t="s">
        <v>2841</v>
      </c>
      <c r="E193" s="408" t="s">
        <v>405</v>
      </c>
      <c r="F193" s="409" t="s">
        <v>2857</v>
      </c>
      <c r="G193" s="408" t="s">
        <v>406</v>
      </c>
      <c r="H193" s="408" t="s">
        <v>1014</v>
      </c>
      <c r="I193" s="408" t="s">
        <v>1015</v>
      </c>
      <c r="J193" s="408" t="s">
        <v>432</v>
      </c>
      <c r="K193" s="408" t="s">
        <v>1016</v>
      </c>
      <c r="L193" s="410">
        <v>69.26444444444445</v>
      </c>
      <c r="M193" s="410">
        <v>9</v>
      </c>
      <c r="N193" s="411">
        <v>623.38</v>
      </c>
    </row>
    <row r="194" spans="1:14" ht="14.4" customHeight="1" x14ac:dyDescent="0.3">
      <c r="A194" s="406" t="s">
        <v>590</v>
      </c>
      <c r="B194" s="407" t="s">
        <v>2824</v>
      </c>
      <c r="C194" s="408" t="s">
        <v>591</v>
      </c>
      <c r="D194" s="409" t="s">
        <v>2841</v>
      </c>
      <c r="E194" s="408" t="s">
        <v>405</v>
      </c>
      <c r="F194" s="409" t="s">
        <v>2857</v>
      </c>
      <c r="G194" s="408" t="s">
        <v>406</v>
      </c>
      <c r="H194" s="408" t="s">
        <v>1017</v>
      </c>
      <c r="I194" s="408" t="s">
        <v>1018</v>
      </c>
      <c r="J194" s="408" t="s">
        <v>1019</v>
      </c>
      <c r="K194" s="408" t="s">
        <v>1020</v>
      </c>
      <c r="L194" s="410">
        <v>1037.7485752677435</v>
      </c>
      <c r="M194" s="410">
        <v>2</v>
      </c>
      <c r="N194" s="411">
        <v>2075.497150535487</v>
      </c>
    </row>
    <row r="195" spans="1:14" ht="14.4" customHeight="1" x14ac:dyDescent="0.3">
      <c r="A195" s="406" t="s">
        <v>590</v>
      </c>
      <c r="B195" s="407" t="s">
        <v>2824</v>
      </c>
      <c r="C195" s="408" t="s">
        <v>591</v>
      </c>
      <c r="D195" s="409" t="s">
        <v>2841</v>
      </c>
      <c r="E195" s="408" t="s">
        <v>405</v>
      </c>
      <c r="F195" s="409" t="s">
        <v>2857</v>
      </c>
      <c r="G195" s="408" t="s">
        <v>406</v>
      </c>
      <c r="H195" s="408" t="s">
        <v>1021</v>
      </c>
      <c r="I195" s="408" t="s">
        <v>408</v>
      </c>
      <c r="J195" s="408" t="s">
        <v>1022</v>
      </c>
      <c r="K195" s="408"/>
      <c r="L195" s="410">
        <v>57.406607432442343</v>
      </c>
      <c r="M195" s="410">
        <v>4</v>
      </c>
      <c r="N195" s="411">
        <v>229.62642972976937</v>
      </c>
    </row>
    <row r="196" spans="1:14" ht="14.4" customHeight="1" x14ac:dyDescent="0.3">
      <c r="A196" s="406" t="s">
        <v>590</v>
      </c>
      <c r="B196" s="407" t="s">
        <v>2824</v>
      </c>
      <c r="C196" s="408" t="s">
        <v>591</v>
      </c>
      <c r="D196" s="409" t="s">
        <v>2841</v>
      </c>
      <c r="E196" s="408" t="s">
        <v>405</v>
      </c>
      <c r="F196" s="409" t="s">
        <v>2857</v>
      </c>
      <c r="G196" s="408" t="s">
        <v>406</v>
      </c>
      <c r="H196" s="408" t="s">
        <v>1023</v>
      </c>
      <c r="I196" s="408" t="s">
        <v>1024</v>
      </c>
      <c r="J196" s="408" t="s">
        <v>1025</v>
      </c>
      <c r="K196" s="408" t="s">
        <v>1026</v>
      </c>
      <c r="L196" s="410">
        <v>107.90000000000006</v>
      </c>
      <c r="M196" s="410">
        <v>1</v>
      </c>
      <c r="N196" s="411">
        <v>107.90000000000006</v>
      </c>
    </row>
    <row r="197" spans="1:14" ht="14.4" customHeight="1" x14ac:dyDescent="0.3">
      <c r="A197" s="406" t="s">
        <v>590</v>
      </c>
      <c r="B197" s="407" t="s">
        <v>2824</v>
      </c>
      <c r="C197" s="408" t="s">
        <v>591</v>
      </c>
      <c r="D197" s="409" t="s">
        <v>2841</v>
      </c>
      <c r="E197" s="408" t="s">
        <v>405</v>
      </c>
      <c r="F197" s="409" t="s">
        <v>2857</v>
      </c>
      <c r="G197" s="408" t="s">
        <v>406</v>
      </c>
      <c r="H197" s="408" t="s">
        <v>1027</v>
      </c>
      <c r="I197" s="408" t="s">
        <v>1028</v>
      </c>
      <c r="J197" s="408" t="s">
        <v>1029</v>
      </c>
      <c r="K197" s="408" t="s">
        <v>1030</v>
      </c>
      <c r="L197" s="410">
        <v>98.45</v>
      </c>
      <c r="M197" s="410">
        <v>2</v>
      </c>
      <c r="N197" s="411">
        <v>196.9</v>
      </c>
    </row>
    <row r="198" spans="1:14" ht="14.4" customHeight="1" x14ac:dyDescent="0.3">
      <c r="A198" s="406" t="s">
        <v>590</v>
      </c>
      <c r="B198" s="407" t="s">
        <v>2824</v>
      </c>
      <c r="C198" s="408" t="s">
        <v>591</v>
      </c>
      <c r="D198" s="409" t="s">
        <v>2841</v>
      </c>
      <c r="E198" s="408" t="s">
        <v>405</v>
      </c>
      <c r="F198" s="409" t="s">
        <v>2857</v>
      </c>
      <c r="G198" s="408" t="s">
        <v>406</v>
      </c>
      <c r="H198" s="408" t="s">
        <v>1031</v>
      </c>
      <c r="I198" s="408" t="s">
        <v>1032</v>
      </c>
      <c r="J198" s="408" t="s">
        <v>1033</v>
      </c>
      <c r="K198" s="408" t="s">
        <v>1034</v>
      </c>
      <c r="L198" s="410">
        <v>1050.1800000000005</v>
      </c>
      <c r="M198" s="410">
        <v>3</v>
      </c>
      <c r="N198" s="411">
        <v>3150.5400000000018</v>
      </c>
    </row>
    <row r="199" spans="1:14" ht="14.4" customHeight="1" x14ac:dyDescent="0.3">
      <c r="A199" s="406" t="s">
        <v>590</v>
      </c>
      <c r="B199" s="407" t="s">
        <v>2824</v>
      </c>
      <c r="C199" s="408" t="s">
        <v>591</v>
      </c>
      <c r="D199" s="409" t="s">
        <v>2841</v>
      </c>
      <c r="E199" s="408" t="s">
        <v>405</v>
      </c>
      <c r="F199" s="409" t="s">
        <v>2857</v>
      </c>
      <c r="G199" s="408" t="s">
        <v>406</v>
      </c>
      <c r="H199" s="408" t="s">
        <v>1035</v>
      </c>
      <c r="I199" s="408" t="s">
        <v>1036</v>
      </c>
      <c r="J199" s="408" t="s">
        <v>1037</v>
      </c>
      <c r="K199" s="408" t="s">
        <v>1038</v>
      </c>
      <c r="L199" s="410">
        <v>31.46002103895594</v>
      </c>
      <c r="M199" s="410">
        <v>3</v>
      </c>
      <c r="N199" s="411">
        <v>94.380063116867817</v>
      </c>
    </row>
    <row r="200" spans="1:14" ht="14.4" customHeight="1" x14ac:dyDescent="0.3">
      <c r="A200" s="406" t="s">
        <v>590</v>
      </c>
      <c r="B200" s="407" t="s">
        <v>2824</v>
      </c>
      <c r="C200" s="408" t="s">
        <v>591</v>
      </c>
      <c r="D200" s="409" t="s">
        <v>2841</v>
      </c>
      <c r="E200" s="408" t="s">
        <v>405</v>
      </c>
      <c r="F200" s="409" t="s">
        <v>2857</v>
      </c>
      <c r="G200" s="408" t="s">
        <v>406</v>
      </c>
      <c r="H200" s="408" t="s">
        <v>1039</v>
      </c>
      <c r="I200" s="408" t="s">
        <v>1040</v>
      </c>
      <c r="J200" s="408" t="s">
        <v>1041</v>
      </c>
      <c r="K200" s="408" t="s">
        <v>1042</v>
      </c>
      <c r="L200" s="410">
        <v>52.589999999999996</v>
      </c>
      <c r="M200" s="410">
        <v>2</v>
      </c>
      <c r="N200" s="411">
        <v>105.17999999999999</v>
      </c>
    </row>
    <row r="201" spans="1:14" ht="14.4" customHeight="1" x14ac:dyDescent="0.3">
      <c r="A201" s="406" t="s">
        <v>590</v>
      </c>
      <c r="B201" s="407" t="s">
        <v>2824</v>
      </c>
      <c r="C201" s="408" t="s">
        <v>591</v>
      </c>
      <c r="D201" s="409" t="s">
        <v>2841</v>
      </c>
      <c r="E201" s="408" t="s">
        <v>405</v>
      </c>
      <c r="F201" s="409" t="s">
        <v>2857</v>
      </c>
      <c r="G201" s="408" t="s">
        <v>406</v>
      </c>
      <c r="H201" s="408" t="s">
        <v>1043</v>
      </c>
      <c r="I201" s="408" t="s">
        <v>1044</v>
      </c>
      <c r="J201" s="408" t="s">
        <v>1045</v>
      </c>
      <c r="K201" s="408" t="s">
        <v>1046</v>
      </c>
      <c r="L201" s="410">
        <v>37.370000000000019</v>
      </c>
      <c r="M201" s="410">
        <v>1</v>
      </c>
      <c r="N201" s="411">
        <v>37.370000000000019</v>
      </c>
    </row>
    <row r="202" spans="1:14" ht="14.4" customHeight="1" x14ac:dyDescent="0.3">
      <c r="A202" s="406" t="s">
        <v>590</v>
      </c>
      <c r="B202" s="407" t="s">
        <v>2824</v>
      </c>
      <c r="C202" s="408" t="s">
        <v>591</v>
      </c>
      <c r="D202" s="409" t="s">
        <v>2841</v>
      </c>
      <c r="E202" s="408" t="s">
        <v>405</v>
      </c>
      <c r="F202" s="409" t="s">
        <v>2857</v>
      </c>
      <c r="G202" s="408" t="s">
        <v>406</v>
      </c>
      <c r="H202" s="408" t="s">
        <v>455</v>
      </c>
      <c r="I202" s="408" t="s">
        <v>456</v>
      </c>
      <c r="J202" s="408" t="s">
        <v>457</v>
      </c>
      <c r="K202" s="408" t="s">
        <v>458</v>
      </c>
      <c r="L202" s="410">
        <v>104.07</v>
      </c>
      <c r="M202" s="410">
        <v>2</v>
      </c>
      <c r="N202" s="411">
        <v>208.14</v>
      </c>
    </row>
    <row r="203" spans="1:14" ht="14.4" customHeight="1" x14ac:dyDescent="0.3">
      <c r="A203" s="406" t="s">
        <v>590</v>
      </c>
      <c r="B203" s="407" t="s">
        <v>2824</v>
      </c>
      <c r="C203" s="408" t="s">
        <v>591</v>
      </c>
      <c r="D203" s="409" t="s">
        <v>2841</v>
      </c>
      <c r="E203" s="408" t="s">
        <v>405</v>
      </c>
      <c r="F203" s="409" t="s">
        <v>2857</v>
      </c>
      <c r="G203" s="408" t="s">
        <v>406</v>
      </c>
      <c r="H203" s="408" t="s">
        <v>1047</v>
      </c>
      <c r="I203" s="408" t="s">
        <v>1047</v>
      </c>
      <c r="J203" s="408" t="s">
        <v>1048</v>
      </c>
      <c r="K203" s="408" t="s">
        <v>595</v>
      </c>
      <c r="L203" s="410">
        <v>957.9</v>
      </c>
      <c r="M203" s="410">
        <v>1</v>
      </c>
      <c r="N203" s="411">
        <v>957.9</v>
      </c>
    </row>
    <row r="204" spans="1:14" ht="14.4" customHeight="1" x14ac:dyDescent="0.3">
      <c r="A204" s="406" t="s">
        <v>590</v>
      </c>
      <c r="B204" s="407" t="s">
        <v>2824</v>
      </c>
      <c r="C204" s="408" t="s">
        <v>591</v>
      </c>
      <c r="D204" s="409" t="s">
        <v>2841</v>
      </c>
      <c r="E204" s="408" t="s">
        <v>405</v>
      </c>
      <c r="F204" s="409" t="s">
        <v>2857</v>
      </c>
      <c r="G204" s="408" t="s">
        <v>406</v>
      </c>
      <c r="H204" s="408" t="s">
        <v>1049</v>
      </c>
      <c r="I204" s="408" t="s">
        <v>1050</v>
      </c>
      <c r="J204" s="408" t="s">
        <v>1051</v>
      </c>
      <c r="K204" s="408" t="s">
        <v>666</v>
      </c>
      <c r="L204" s="410">
        <v>105.48999999999991</v>
      </c>
      <c r="M204" s="410">
        <v>1</v>
      </c>
      <c r="N204" s="411">
        <v>105.48999999999991</v>
      </c>
    </row>
    <row r="205" spans="1:14" ht="14.4" customHeight="1" x14ac:dyDescent="0.3">
      <c r="A205" s="406" t="s">
        <v>590</v>
      </c>
      <c r="B205" s="407" t="s">
        <v>2824</v>
      </c>
      <c r="C205" s="408" t="s">
        <v>591</v>
      </c>
      <c r="D205" s="409" t="s">
        <v>2841</v>
      </c>
      <c r="E205" s="408" t="s">
        <v>405</v>
      </c>
      <c r="F205" s="409" t="s">
        <v>2857</v>
      </c>
      <c r="G205" s="408" t="s">
        <v>406</v>
      </c>
      <c r="H205" s="408" t="s">
        <v>1052</v>
      </c>
      <c r="I205" s="408" t="s">
        <v>1052</v>
      </c>
      <c r="J205" s="408" t="s">
        <v>471</v>
      </c>
      <c r="K205" s="408" t="s">
        <v>1053</v>
      </c>
      <c r="L205" s="410">
        <v>220.29999999999995</v>
      </c>
      <c r="M205" s="410">
        <v>2</v>
      </c>
      <c r="N205" s="411">
        <v>440.59999999999991</v>
      </c>
    </row>
    <row r="206" spans="1:14" ht="14.4" customHeight="1" x14ac:dyDescent="0.3">
      <c r="A206" s="406" t="s">
        <v>590</v>
      </c>
      <c r="B206" s="407" t="s">
        <v>2824</v>
      </c>
      <c r="C206" s="408" t="s">
        <v>591</v>
      </c>
      <c r="D206" s="409" t="s">
        <v>2841</v>
      </c>
      <c r="E206" s="408" t="s">
        <v>405</v>
      </c>
      <c r="F206" s="409" t="s">
        <v>2857</v>
      </c>
      <c r="G206" s="408" t="s">
        <v>406</v>
      </c>
      <c r="H206" s="408" t="s">
        <v>1054</v>
      </c>
      <c r="I206" s="408" t="s">
        <v>1055</v>
      </c>
      <c r="J206" s="408" t="s">
        <v>1056</v>
      </c>
      <c r="K206" s="408" t="s">
        <v>1057</v>
      </c>
      <c r="L206" s="410">
        <v>112.49871500227998</v>
      </c>
      <c r="M206" s="410">
        <v>18</v>
      </c>
      <c r="N206" s="411">
        <v>2024.9768700410395</v>
      </c>
    </row>
    <row r="207" spans="1:14" ht="14.4" customHeight="1" x14ac:dyDescent="0.3">
      <c r="A207" s="406" t="s">
        <v>590</v>
      </c>
      <c r="B207" s="407" t="s">
        <v>2824</v>
      </c>
      <c r="C207" s="408" t="s">
        <v>591</v>
      </c>
      <c r="D207" s="409" t="s">
        <v>2841</v>
      </c>
      <c r="E207" s="408" t="s">
        <v>405</v>
      </c>
      <c r="F207" s="409" t="s">
        <v>2857</v>
      </c>
      <c r="G207" s="408" t="s">
        <v>406</v>
      </c>
      <c r="H207" s="408" t="s">
        <v>1058</v>
      </c>
      <c r="I207" s="408" t="s">
        <v>1059</v>
      </c>
      <c r="J207" s="408" t="s">
        <v>1060</v>
      </c>
      <c r="K207" s="408" t="s">
        <v>1061</v>
      </c>
      <c r="L207" s="410">
        <v>105.02999999999999</v>
      </c>
      <c r="M207" s="410">
        <v>1</v>
      </c>
      <c r="N207" s="411">
        <v>105.02999999999999</v>
      </c>
    </row>
    <row r="208" spans="1:14" ht="14.4" customHeight="1" x14ac:dyDescent="0.3">
      <c r="A208" s="406" t="s">
        <v>590</v>
      </c>
      <c r="B208" s="407" t="s">
        <v>2824</v>
      </c>
      <c r="C208" s="408" t="s">
        <v>591</v>
      </c>
      <c r="D208" s="409" t="s">
        <v>2841</v>
      </c>
      <c r="E208" s="408" t="s">
        <v>405</v>
      </c>
      <c r="F208" s="409" t="s">
        <v>2857</v>
      </c>
      <c r="G208" s="408" t="s">
        <v>406</v>
      </c>
      <c r="H208" s="408" t="s">
        <v>1062</v>
      </c>
      <c r="I208" s="408" t="s">
        <v>1063</v>
      </c>
      <c r="J208" s="408" t="s">
        <v>1064</v>
      </c>
      <c r="K208" s="408" t="s">
        <v>1065</v>
      </c>
      <c r="L208" s="410">
        <v>20.979999999999997</v>
      </c>
      <c r="M208" s="410">
        <v>2</v>
      </c>
      <c r="N208" s="411">
        <v>41.959999999999994</v>
      </c>
    </row>
    <row r="209" spans="1:14" ht="14.4" customHeight="1" x14ac:dyDescent="0.3">
      <c r="A209" s="406" t="s">
        <v>590</v>
      </c>
      <c r="B209" s="407" t="s">
        <v>2824</v>
      </c>
      <c r="C209" s="408" t="s">
        <v>591</v>
      </c>
      <c r="D209" s="409" t="s">
        <v>2841</v>
      </c>
      <c r="E209" s="408" t="s">
        <v>405</v>
      </c>
      <c r="F209" s="409" t="s">
        <v>2857</v>
      </c>
      <c r="G209" s="408" t="s">
        <v>406</v>
      </c>
      <c r="H209" s="408" t="s">
        <v>1066</v>
      </c>
      <c r="I209" s="408" t="s">
        <v>1067</v>
      </c>
      <c r="J209" s="408" t="s">
        <v>1068</v>
      </c>
      <c r="K209" s="408" t="s">
        <v>1069</v>
      </c>
      <c r="L209" s="410">
        <v>382.11135037518108</v>
      </c>
      <c r="M209" s="410">
        <v>6</v>
      </c>
      <c r="N209" s="411">
        <v>2292.6681022510866</v>
      </c>
    </row>
    <row r="210" spans="1:14" ht="14.4" customHeight="1" x14ac:dyDescent="0.3">
      <c r="A210" s="406" t="s">
        <v>590</v>
      </c>
      <c r="B210" s="407" t="s">
        <v>2824</v>
      </c>
      <c r="C210" s="408" t="s">
        <v>591</v>
      </c>
      <c r="D210" s="409" t="s">
        <v>2841</v>
      </c>
      <c r="E210" s="408" t="s">
        <v>405</v>
      </c>
      <c r="F210" s="409" t="s">
        <v>2857</v>
      </c>
      <c r="G210" s="408" t="s">
        <v>406</v>
      </c>
      <c r="H210" s="408" t="s">
        <v>1070</v>
      </c>
      <c r="I210" s="408" t="s">
        <v>1070</v>
      </c>
      <c r="J210" s="408" t="s">
        <v>1071</v>
      </c>
      <c r="K210" s="408" t="s">
        <v>1072</v>
      </c>
      <c r="L210" s="410">
        <v>46.660000000000004</v>
      </c>
      <c r="M210" s="410">
        <v>10</v>
      </c>
      <c r="N210" s="411">
        <v>466.6</v>
      </c>
    </row>
    <row r="211" spans="1:14" ht="14.4" customHeight="1" x14ac:dyDescent="0.3">
      <c r="A211" s="406" t="s">
        <v>590</v>
      </c>
      <c r="B211" s="407" t="s">
        <v>2824</v>
      </c>
      <c r="C211" s="408" t="s">
        <v>591</v>
      </c>
      <c r="D211" s="409" t="s">
        <v>2841</v>
      </c>
      <c r="E211" s="408" t="s">
        <v>405</v>
      </c>
      <c r="F211" s="409" t="s">
        <v>2857</v>
      </c>
      <c r="G211" s="408" t="s">
        <v>406</v>
      </c>
      <c r="H211" s="408" t="s">
        <v>1073</v>
      </c>
      <c r="I211" s="408" t="s">
        <v>1074</v>
      </c>
      <c r="J211" s="408" t="s">
        <v>1075</v>
      </c>
      <c r="K211" s="408" t="s">
        <v>1076</v>
      </c>
      <c r="L211" s="410">
        <v>96.35918091462834</v>
      </c>
      <c r="M211" s="410">
        <v>1</v>
      </c>
      <c r="N211" s="411">
        <v>96.35918091462834</v>
      </c>
    </row>
    <row r="212" spans="1:14" ht="14.4" customHeight="1" x14ac:dyDescent="0.3">
      <c r="A212" s="406" t="s">
        <v>590</v>
      </c>
      <c r="B212" s="407" t="s">
        <v>2824</v>
      </c>
      <c r="C212" s="408" t="s">
        <v>591</v>
      </c>
      <c r="D212" s="409" t="s">
        <v>2841</v>
      </c>
      <c r="E212" s="408" t="s">
        <v>405</v>
      </c>
      <c r="F212" s="409" t="s">
        <v>2857</v>
      </c>
      <c r="G212" s="408" t="s">
        <v>406</v>
      </c>
      <c r="H212" s="408" t="s">
        <v>1077</v>
      </c>
      <c r="I212" s="408" t="s">
        <v>1078</v>
      </c>
      <c r="J212" s="408" t="s">
        <v>1079</v>
      </c>
      <c r="K212" s="408" t="s">
        <v>1080</v>
      </c>
      <c r="L212" s="410">
        <v>133.31</v>
      </c>
      <c r="M212" s="410">
        <v>1</v>
      </c>
      <c r="N212" s="411">
        <v>133.31</v>
      </c>
    </row>
    <row r="213" spans="1:14" ht="14.4" customHeight="1" x14ac:dyDescent="0.3">
      <c r="A213" s="406" t="s">
        <v>590</v>
      </c>
      <c r="B213" s="407" t="s">
        <v>2824</v>
      </c>
      <c r="C213" s="408" t="s">
        <v>591</v>
      </c>
      <c r="D213" s="409" t="s">
        <v>2841</v>
      </c>
      <c r="E213" s="408" t="s">
        <v>405</v>
      </c>
      <c r="F213" s="409" t="s">
        <v>2857</v>
      </c>
      <c r="G213" s="408" t="s">
        <v>406</v>
      </c>
      <c r="H213" s="408" t="s">
        <v>1081</v>
      </c>
      <c r="I213" s="408" t="s">
        <v>408</v>
      </c>
      <c r="J213" s="408" t="s">
        <v>1082</v>
      </c>
      <c r="K213" s="408"/>
      <c r="L213" s="410">
        <v>409.22933333333333</v>
      </c>
      <c r="M213" s="410">
        <v>15</v>
      </c>
      <c r="N213" s="411">
        <v>6138.44</v>
      </c>
    </row>
    <row r="214" spans="1:14" ht="14.4" customHeight="1" x14ac:dyDescent="0.3">
      <c r="A214" s="406" t="s">
        <v>590</v>
      </c>
      <c r="B214" s="407" t="s">
        <v>2824</v>
      </c>
      <c r="C214" s="408" t="s">
        <v>591</v>
      </c>
      <c r="D214" s="409" t="s">
        <v>2841</v>
      </c>
      <c r="E214" s="408" t="s">
        <v>405</v>
      </c>
      <c r="F214" s="409" t="s">
        <v>2857</v>
      </c>
      <c r="G214" s="408" t="s">
        <v>406</v>
      </c>
      <c r="H214" s="408" t="s">
        <v>1083</v>
      </c>
      <c r="I214" s="408" t="s">
        <v>408</v>
      </c>
      <c r="J214" s="408" t="s">
        <v>1084</v>
      </c>
      <c r="K214" s="408"/>
      <c r="L214" s="410">
        <v>166.37708698743185</v>
      </c>
      <c r="M214" s="410">
        <v>10</v>
      </c>
      <c r="N214" s="411">
        <v>1663.7708698743186</v>
      </c>
    </row>
    <row r="215" spans="1:14" ht="14.4" customHeight="1" x14ac:dyDescent="0.3">
      <c r="A215" s="406" t="s">
        <v>590</v>
      </c>
      <c r="B215" s="407" t="s">
        <v>2824</v>
      </c>
      <c r="C215" s="408" t="s">
        <v>591</v>
      </c>
      <c r="D215" s="409" t="s">
        <v>2841</v>
      </c>
      <c r="E215" s="408" t="s">
        <v>405</v>
      </c>
      <c r="F215" s="409" t="s">
        <v>2857</v>
      </c>
      <c r="G215" s="408" t="s">
        <v>406</v>
      </c>
      <c r="H215" s="408" t="s">
        <v>1085</v>
      </c>
      <c r="I215" s="408" t="s">
        <v>408</v>
      </c>
      <c r="J215" s="408" t="s">
        <v>1086</v>
      </c>
      <c r="K215" s="408"/>
      <c r="L215" s="410">
        <v>126.00781502714659</v>
      </c>
      <c r="M215" s="410">
        <v>2</v>
      </c>
      <c r="N215" s="411">
        <v>252.01563005429318</v>
      </c>
    </row>
    <row r="216" spans="1:14" ht="14.4" customHeight="1" x14ac:dyDescent="0.3">
      <c r="A216" s="406" t="s">
        <v>590</v>
      </c>
      <c r="B216" s="407" t="s">
        <v>2824</v>
      </c>
      <c r="C216" s="408" t="s">
        <v>591</v>
      </c>
      <c r="D216" s="409" t="s">
        <v>2841</v>
      </c>
      <c r="E216" s="408" t="s">
        <v>405</v>
      </c>
      <c r="F216" s="409" t="s">
        <v>2857</v>
      </c>
      <c r="G216" s="408" t="s">
        <v>406</v>
      </c>
      <c r="H216" s="408" t="s">
        <v>1087</v>
      </c>
      <c r="I216" s="408" t="s">
        <v>408</v>
      </c>
      <c r="J216" s="408" t="s">
        <v>1088</v>
      </c>
      <c r="K216" s="408" t="s">
        <v>1089</v>
      </c>
      <c r="L216" s="410">
        <v>81.650436696726103</v>
      </c>
      <c r="M216" s="410">
        <v>5</v>
      </c>
      <c r="N216" s="411">
        <v>408.25218348363052</v>
      </c>
    </row>
    <row r="217" spans="1:14" ht="14.4" customHeight="1" x14ac:dyDescent="0.3">
      <c r="A217" s="406" t="s">
        <v>590</v>
      </c>
      <c r="B217" s="407" t="s">
        <v>2824</v>
      </c>
      <c r="C217" s="408" t="s">
        <v>591</v>
      </c>
      <c r="D217" s="409" t="s">
        <v>2841</v>
      </c>
      <c r="E217" s="408" t="s">
        <v>405</v>
      </c>
      <c r="F217" s="409" t="s">
        <v>2857</v>
      </c>
      <c r="G217" s="408" t="s">
        <v>406</v>
      </c>
      <c r="H217" s="408" t="s">
        <v>1090</v>
      </c>
      <c r="I217" s="408" t="s">
        <v>1091</v>
      </c>
      <c r="J217" s="408" t="s">
        <v>1092</v>
      </c>
      <c r="K217" s="408" t="s">
        <v>1093</v>
      </c>
      <c r="L217" s="410">
        <v>534.6400000000001</v>
      </c>
      <c r="M217" s="410">
        <v>1</v>
      </c>
      <c r="N217" s="411">
        <v>534.6400000000001</v>
      </c>
    </row>
    <row r="218" spans="1:14" ht="14.4" customHeight="1" x14ac:dyDescent="0.3">
      <c r="A218" s="406" t="s">
        <v>590</v>
      </c>
      <c r="B218" s="407" t="s">
        <v>2824</v>
      </c>
      <c r="C218" s="408" t="s">
        <v>591</v>
      </c>
      <c r="D218" s="409" t="s">
        <v>2841</v>
      </c>
      <c r="E218" s="408" t="s">
        <v>405</v>
      </c>
      <c r="F218" s="409" t="s">
        <v>2857</v>
      </c>
      <c r="G218" s="408" t="s">
        <v>406</v>
      </c>
      <c r="H218" s="408" t="s">
        <v>473</v>
      </c>
      <c r="I218" s="408" t="s">
        <v>474</v>
      </c>
      <c r="J218" s="408" t="s">
        <v>475</v>
      </c>
      <c r="K218" s="408"/>
      <c r="L218" s="410">
        <v>252.97794207591889</v>
      </c>
      <c r="M218" s="410">
        <v>7</v>
      </c>
      <c r="N218" s="411">
        <v>1770.8455945314322</v>
      </c>
    </row>
    <row r="219" spans="1:14" ht="14.4" customHeight="1" x14ac:dyDescent="0.3">
      <c r="A219" s="406" t="s">
        <v>590</v>
      </c>
      <c r="B219" s="407" t="s">
        <v>2824</v>
      </c>
      <c r="C219" s="408" t="s">
        <v>591</v>
      </c>
      <c r="D219" s="409" t="s">
        <v>2841</v>
      </c>
      <c r="E219" s="408" t="s">
        <v>405</v>
      </c>
      <c r="F219" s="409" t="s">
        <v>2857</v>
      </c>
      <c r="G219" s="408" t="s">
        <v>406</v>
      </c>
      <c r="H219" s="408" t="s">
        <v>1094</v>
      </c>
      <c r="I219" s="408" t="s">
        <v>408</v>
      </c>
      <c r="J219" s="408" t="s">
        <v>1095</v>
      </c>
      <c r="K219" s="408"/>
      <c r="L219" s="410">
        <v>98.16656637294588</v>
      </c>
      <c r="M219" s="410">
        <v>36</v>
      </c>
      <c r="N219" s="411">
        <v>3533.9963894260518</v>
      </c>
    </row>
    <row r="220" spans="1:14" ht="14.4" customHeight="1" x14ac:dyDescent="0.3">
      <c r="A220" s="406" t="s">
        <v>590</v>
      </c>
      <c r="B220" s="407" t="s">
        <v>2824</v>
      </c>
      <c r="C220" s="408" t="s">
        <v>591</v>
      </c>
      <c r="D220" s="409" t="s">
        <v>2841</v>
      </c>
      <c r="E220" s="408" t="s">
        <v>405</v>
      </c>
      <c r="F220" s="409" t="s">
        <v>2857</v>
      </c>
      <c r="G220" s="408" t="s">
        <v>406</v>
      </c>
      <c r="H220" s="408" t="s">
        <v>483</v>
      </c>
      <c r="I220" s="408" t="s">
        <v>484</v>
      </c>
      <c r="J220" s="408" t="s">
        <v>485</v>
      </c>
      <c r="K220" s="408" t="s">
        <v>486</v>
      </c>
      <c r="L220" s="410">
        <v>83.13</v>
      </c>
      <c r="M220" s="410">
        <v>3</v>
      </c>
      <c r="N220" s="411">
        <v>249.39</v>
      </c>
    </row>
    <row r="221" spans="1:14" ht="14.4" customHeight="1" x14ac:dyDescent="0.3">
      <c r="A221" s="406" t="s">
        <v>590</v>
      </c>
      <c r="B221" s="407" t="s">
        <v>2824</v>
      </c>
      <c r="C221" s="408" t="s">
        <v>591</v>
      </c>
      <c r="D221" s="409" t="s">
        <v>2841</v>
      </c>
      <c r="E221" s="408" t="s">
        <v>405</v>
      </c>
      <c r="F221" s="409" t="s">
        <v>2857</v>
      </c>
      <c r="G221" s="408" t="s">
        <v>406</v>
      </c>
      <c r="H221" s="408" t="s">
        <v>1096</v>
      </c>
      <c r="I221" s="408" t="s">
        <v>1097</v>
      </c>
      <c r="J221" s="408" t="s">
        <v>1098</v>
      </c>
      <c r="K221" s="408" t="s">
        <v>1099</v>
      </c>
      <c r="L221" s="410">
        <v>197.1199978828304</v>
      </c>
      <c r="M221" s="410">
        <v>17</v>
      </c>
      <c r="N221" s="411">
        <v>3351.0399640081168</v>
      </c>
    </row>
    <row r="222" spans="1:14" ht="14.4" customHeight="1" x14ac:dyDescent="0.3">
      <c r="A222" s="406" t="s">
        <v>590</v>
      </c>
      <c r="B222" s="407" t="s">
        <v>2824</v>
      </c>
      <c r="C222" s="408" t="s">
        <v>591</v>
      </c>
      <c r="D222" s="409" t="s">
        <v>2841</v>
      </c>
      <c r="E222" s="408" t="s">
        <v>405</v>
      </c>
      <c r="F222" s="409" t="s">
        <v>2857</v>
      </c>
      <c r="G222" s="408" t="s">
        <v>406</v>
      </c>
      <c r="H222" s="408" t="s">
        <v>1100</v>
      </c>
      <c r="I222" s="408" t="s">
        <v>1101</v>
      </c>
      <c r="J222" s="408" t="s">
        <v>1102</v>
      </c>
      <c r="K222" s="408" t="s">
        <v>1103</v>
      </c>
      <c r="L222" s="410">
        <v>75.639835222930472</v>
      </c>
      <c r="M222" s="410">
        <v>5</v>
      </c>
      <c r="N222" s="411">
        <v>378.19917611465235</v>
      </c>
    </row>
    <row r="223" spans="1:14" ht="14.4" customHeight="1" x14ac:dyDescent="0.3">
      <c r="A223" s="406" t="s">
        <v>590</v>
      </c>
      <c r="B223" s="407" t="s">
        <v>2824</v>
      </c>
      <c r="C223" s="408" t="s">
        <v>591</v>
      </c>
      <c r="D223" s="409" t="s">
        <v>2841</v>
      </c>
      <c r="E223" s="408" t="s">
        <v>405</v>
      </c>
      <c r="F223" s="409" t="s">
        <v>2857</v>
      </c>
      <c r="G223" s="408" t="s">
        <v>406</v>
      </c>
      <c r="H223" s="408" t="s">
        <v>1104</v>
      </c>
      <c r="I223" s="408" t="s">
        <v>408</v>
      </c>
      <c r="J223" s="408" t="s">
        <v>1105</v>
      </c>
      <c r="K223" s="408"/>
      <c r="L223" s="410">
        <v>275.77</v>
      </c>
      <c r="M223" s="410">
        <v>2</v>
      </c>
      <c r="N223" s="411">
        <v>551.54</v>
      </c>
    </row>
    <row r="224" spans="1:14" ht="14.4" customHeight="1" x14ac:dyDescent="0.3">
      <c r="A224" s="406" t="s">
        <v>590</v>
      </c>
      <c r="B224" s="407" t="s">
        <v>2824</v>
      </c>
      <c r="C224" s="408" t="s">
        <v>591</v>
      </c>
      <c r="D224" s="409" t="s">
        <v>2841</v>
      </c>
      <c r="E224" s="408" t="s">
        <v>405</v>
      </c>
      <c r="F224" s="409" t="s">
        <v>2857</v>
      </c>
      <c r="G224" s="408" t="s">
        <v>406</v>
      </c>
      <c r="H224" s="408" t="s">
        <v>1106</v>
      </c>
      <c r="I224" s="408" t="s">
        <v>1107</v>
      </c>
      <c r="J224" s="408" t="s">
        <v>1108</v>
      </c>
      <c r="K224" s="408" t="s">
        <v>1109</v>
      </c>
      <c r="L224" s="410">
        <v>131.56948405678381</v>
      </c>
      <c r="M224" s="410">
        <v>2</v>
      </c>
      <c r="N224" s="411">
        <v>263.13896811356761</v>
      </c>
    </row>
    <row r="225" spans="1:14" ht="14.4" customHeight="1" x14ac:dyDescent="0.3">
      <c r="A225" s="406" t="s">
        <v>590</v>
      </c>
      <c r="B225" s="407" t="s">
        <v>2824</v>
      </c>
      <c r="C225" s="408" t="s">
        <v>591</v>
      </c>
      <c r="D225" s="409" t="s">
        <v>2841</v>
      </c>
      <c r="E225" s="408" t="s">
        <v>405</v>
      </c>
      <c r="F225" s="409" t="s">
        <v>2857</v>
      </c>
      <c r="G225" s="408" t="s">
        <v>406</v>
      </c>
      <c r="H225" s="408" t="s">
        <v>1110</v>
      </c>
      <c r="I225" s="408" t="s">
        <v>1111</v>
      </c>
      <c r="J225" s="408" t="s">
        <v>1112</v>
      </c>
      <c r="K225" s="408" t="s">
        <v>1113</v>
      </c>
      <c r="L225" s="410">
        <v>288.55000000000007</v>
      </c>
      <c r="M225" s="410">
        <v>2</v>
      </c>
      <c r="N225" s="411">
        <v>577.10000000000014</v>
      </c>
    </row>
    <row r="226" spans="1:14" ht="14.4" customHeight="1" x14ac:dyDescent="0.3">
      <c r="A226" s="406" t="s">
        <v>590</v>
      </c>
      <c r="B226" s="407" t="s">
        <v>2824</v>
      </c>
      <c r="C226" s="408" t="s">
        <v>591</v>
      </c>
      <c r="D226" s="409" t="s">
        <v>2841</v>
      </c>
      <c r="E226" s="408" t="s">
        <v>405</v>
      </c>
      <c r="F226" s="409" t="s">
        <v>2857</v>
      </c>
      <c r="G226" s="408" t="s">
        <v>406</v>
      </c>
      <c r="H226" s="408" t="s">
        <v>1114</v>
      </c>
      <c r="I226" s="408" t="s">
        <v>1114</v>
      </c>
      <c r="J226" s="408" t="s">
        <v>1115</v>
      </c>
      <c r="K226" s="408" t="s">
        <v>1116</v>
      </c>
      <c r="L226" s="410">
        <v>1520.4099999999999</v>
      </c>
      <c r="M226" s="410">
        <v>1</v>
      </c>
      <c r="N226" s="411">
        <v>1520.4099999999999</v>
      </c>
    </row>
    <row r="227" spans="1:14" ht="14.4" customHeight="1" x14ac:dyDescent="0.3">
      <c r="A227" s="406" t="s">
        <v>590</v>
      </c>
      <c r="B227" s="407" t="s">
        <v>2824</v>
      </c>
      <c r="C227" s="408" t="s">
        <v>591</v>
      </c>
      <c r="D227" s="409" t="s">
        <v>2841</v>
      </c>
      <c r="E227" s="408" t="s">
        <v>405</v>
      </c>
      <c r="F227" s="409" t="s">
        <v>2857</v>
      </c>
      <c r="G227" s="408" t="s">
        <v>406</v>
      </c>
      <c r="H227" s="408" t="s">
        <v>1117</v>
      </c>
      <c r="I227" s="408" t="s">
        <v>1118</v>
      </c>
      <c r="J227" s="408" t="s">
        <v>1119</v>
      </c>
      <c r="K227" s="408" t="s">
        <v>1120</v>
      </c>
      <c r="L227" s="410">
        <v>698.75</v>
      </c>
      <c r="M227" s="410">
        <v>1</v>
      </c>
      <c r="N227" s="411">
        <v>698.75</v>
      </c>
    </row>
    <row r="228" spans="1:14" ht="14.4" customHeight="1" x14ac:dyDescent="0.3">
      <c r="A228" s="406" t="s">
        <v>590</v>
      </c>
      <c r="B228" s="407" t="s">
        <v>2824</v>
      </c>
      <c r="C228" s="408" t="s">
        <v>591</v>
      </c>
      <c r="D228" s="409" t="s">
        <v>2841</v>
      </c>
      <c r="E228" s="408" t="s">
        <v>405</v>
      </c>
      <c r="F228" s="409" t="s">
        <v>2857</v>
      </c>
      <c r="G228" s="408" t="s">
        <v>406</v>
      </c>
      <c r="H228" s="408" t="s">
        <v>1121</v>
      </c>
      <c r="I228" s="408" t="s">
        <v>408</v>
      </c>
      <c r="J228" s="408" t="s">
        <v>1122</v>
      </c>
      <c r="K228" s="408"/>
      <c r="L228" s="410">
        <v>183.6739341125915</v>
      </c>
      <c r="M228" s="410">
        <v>1</v>
      </c>
      <c r="N228" s="411">
        <v>183.6739341125915</v>
      </c>
    </row>
    <row r="229" spans="1:14" ht="14.4" customHeight="1" x14ac:dyDescent="0.3">
      <c r="A229" s="406" t="s">
        <v>590</v>
      </c>
      <c r="B229" s="407" t="s">
        <v>2824</v>
      </c>
      <c r="C229" s="408" t="s">
        <v>591</v>
      </c>
      <c r="D229" s="409" t="s">
        <v>2841</v>
      </c>
      <c r="E229" s="408" t="s">
        <v>405</v>
      </c>
      <c r="F229" s="409" t="s">
        <v>2857</v>
      </c>
      <c r="G229" s="408" t="s">
        <v>406</v>
      </c>
      <c r="H229" s="408" t="s">
        <v>1123</v>
      </c>
      <c r="I229" s="408" t="s">
        <v>408</v>
      </c>
      <c r="J229" s="408" t="s">
        <v>1124</v>
      </c>
      <c r="K229" s="408" t="s">
        <v>1125</v>
      </c>
      <c r="L229" s="410">
        <v>55.32</v>
      </c>
      <c r="M229" s="410">
        <v>6</v>
      </c>
      <c r="N229" s="411">
        <v>331.92</v>
      </c>
    </row>
    <row r="230" spans="1:14" ht="14.4" customHeight="1" x14ac:dyDescent="0.3">
      <c r="A230" s="406" t="s">
        <v>590</v>
      </c>
      <c r="B230" s="407" t="s">
        <v>2824</v>
      </c>
      <c r="C230" s="408" t="s">
        <v>591</v>
      </c>
      <c r="D230" s="409" t="s">
        <v>2841</v>
      </c>
      <c r="E230" s="408" t="s">
        <v>405</v>
      </c>
      <c r="F230" s="409" t="s">
        <v>2857</v>
      </c>
      <c r="G230" s="408" t="s">
        <v>406</v>
      </c>
      <c r="H230" s="408" t="s">
        <v>1126</v>
      </c>
      <c r="I230" s="408" t="s">
        <v>408</v>
      </c>
      <c r="J230" s="408" t="s">
        <v>1127</v>
      </c>
      <c r="K230" s="408"/>
      <c r="L230" s="410">
        <v>56.070000000000022</v>
      </c>
      <c r="M230" s="410">
        <v>4</v>
      </c>
      <c r="N230" s="411">
        <v>224.28000000000009</v>
      </c>
    </row>
    <row r="231" spans="1:14" ht="14.4" customHeight="1" x14ac:dyDescent="0.3">
      <c r="A231" s="406" t="s">
        <v>590</v>
      </c>
      <c r="B231" s="407" t="s">
        <v>2824</v>
      </c>
      <c r="C231" s="408" t="s">
        <v>591</v>
      </c>
      <c r="D231" s="409" t="s">
        <v>2841</v>
      </c>
      <c r="E231" s="408" t="s">
        <v>405</v>
      </c>
      <c r="F231" s="409" t="s">
        <v>2857</v>
      </c>
      <c r="G231" s="408" t="s">
        <v>406</v>
      </c>
      <c r="H231" s="408" t="s">
        <v>1128</v>
      </c>
      <c r="I231" s="408" t="s">
        <v>408</v>
      </c>
      <c r="J231" s="408" t="s">
        <v>1129</v>
      </c>
      <c r="K231" s="408"/>
      <c r="L231" s="410">
        <v>26.930000000000007</v>
      </c>
      <c r="M231" s="410">
        <v>4</v>
      </c>
      <c r="N231" s="411">
        <v>107.72000000000003</v>
      </c>
    </row>
    <row r="232" spans="1:14" ht="14.4" customHeight="1" x14ac:dyDescent="0.3">
      <c r="A232" s="406" t="s">
        <v>590</v>
      </c>
      <c r="B232" s="407" t="s">
        <v>2824</v>
      </c>
      <c r="C232" s="408" t="s">
        <v>591</v>
      </c>
      <c r="D232" s="409" t="s">
        <v>2841</v>
      </c>
      <c r="E232" s="408" t="s">
        <v>405</v>
      </c>
      <c r="F232" s="409" t="s">
        <v>2857</v>
      </c>
      <c r="G232" s="408" t="s">
        <v>406</v>
      </c>
      <c r="H232" s="408" t="s">
        <v>1130</v>
      </c>
      <c r="I232" s="408" t="s">
        <v>408</v>
      </c>
      <c r="J232" s="408" t="s">
        <v>1131</v>
      </c>
      <c r="K232" s="408" t="s">
        <v>1132</v>
      </c>
      <c r="L232" s="410">
        <v>10.642140998345402</v>
      </c>
      <c r="M232" s="410">
        <v>3030</v>
      </c>
      <c r="N232" s="411">
        <v>32245.68722498657</v>
      </c>
    </row>
    <row r="233" spans="1:14" ht="14.4" customHeight="1" x14ac:dyDescent="0.3">
      <c r="A233" s="406" t="s">
        <v>590</v>
      </c>
      <c r="B233" s="407" t="s">
        <v>2824</v>
      </c>
      <c r="C233" s="408" t="s">
        <v>591</v>
      </c>
      <c r="D233" s="409" t="s">
        <v>2841</v>
      </c>
      <c r="E233" s="408" t="s">
        <v>405</v>
      </c>
      <c r="F233" s="409" t="s">
        <v>2857</v>
      </c>
      <c r="G233" s="408" t="s">
        <v>406</v>
      </c>
      <c r="H233" s="408" t="s">
        <v>1133</v>
      </c>
      <c r="I233" s="408" t="s">
        <v>1133</v>
      </c>
      <c r="J233" s="408" t="s">
        <v>1134</v>
      </c>
      <c r="K233" s="408" t="s">
        <v>1135</v>
      </c>
      <c r="L233" s="410">
        <v>110.00000000000003</v>
      </c>
      <c r="M233" s="410">
        <v>2</v>
      </c>
      <c r="N233" s="411">
        <v>220.00000000000006</v>
      </c>
    </row>
    <row r="234" spans="1:14" ht="14.4" customHeight="1" x14ac:dyDescent="0.3">
      <c r="A234" s="406" t="s">
        <v>590</v>
      </c>
      <c r="B234" s="407" t="s">
        <v>2824</v>
      </c>
      <c r="C234" s="408" t="s">
        <v>591</v>
      </c>
      <c r="D234" s="409" t="s">
        <v>2841</v>
      </c>
      <c r="E234" s="408" t="s">
        <v>405</v>
      </c>
      <c r="F234" s="409" t="s">
        <v>2857</v>
      </c>
      <c r="G234" s="408" t="s">
        <v>406</v>
      </c>
      <c r="H234" s="408" t="s">
        <v>1136</v>
      </c>
      <c r="I234" s="408" t="s">
        <v>1136</v>
      </c>
      <c r="J234" s="408" t="s">
        <v>944</v>
      </c>
      <c r="K234" s="408" t="s">
        <v>1137</v>
      </c>
      <c r="L234" s="410">
        <v>74.889785947159396</v>
      </c>
      <c r="M234" s="410">
        <v>1</v>
      </c>
      <c r="N234" s="411">
        <v>74.889785947159396</v>
      </c>
    </row>
    <row r="235" spans="1:14" ht="14.4" customHeight="1" x14ac:dyDescent="0.3">
      <c r="A235" s="406" t="s">
        <v>590</v>
      </c>
      <c r="B235" s="407" t="s">
        <v>2824</v>
      </c>
      <c r="C235" s="408" t="s">
        <v>591</v>
      </c>
      <c r="D235" s="409" t="s">
        <v>2841</v>
      </c>
      <c r="E235" s="408" t="s">
        <v>405</v>
      </c>
      <c r="F235" s="409" t="s">
        <v>2857</v>
      </c>
      <c r="G235" s="408" t="s">
        <v>406</v>
      </c>
      <c r="H235" s="408" t="s">
        <v>1138</v>
      </c>
      <c r="I235" s="408" t="s">
        <v>1138</v>
      </c>
      <c r="J235" s="408" t="s">
        <v>1139</v>
      </c>
      <c r="K235" s="408" t="s">
        <v>1140</v>
      </c>
      <c r="L235" s="410">
        <v>179.40005805784395</v>
      </c>
      <c r="M235" s="410">
        <v>4</v>
      </c>
      <c r="N235" s="411">
        <v>717.6002322313758</v>
      </c>
    </row>
    <row r="236" spans="1:14" ht="14.4" customHeight="1" x14ac:dyDescent="0.3">
      <c r="A236" s="406" t="s">
        <v>590</v>
      </c>
      <c r="B236" s="407" t="s">
        <v>2824</v>
      </c>
      <c r="C236" s="408" t="s">
        <v>591</v>
      </c>
      <c r="D236" s="409" t="s">
        <v>2841</v>
      </c>
      <c r="E236" s="408" t="s">
        <v>405</v>
      </c>
      <c r="F236" s="409" t="s">
        <v>2857</v>
      </c>
      <c r="G236" s="408" t="s">
        <v>406</v>
      </c>
      <c r="H236" s="408" t="s">
        <v>1141</v>
      </c>
      <c r="I236" s="408" t="s">
        <v>1141</v>
      </c>
      <c r="J236" s="408" t="s">
        <v>1142</v>
      </c>
      <c r="K236" s="408" t="s">
        <v>1013</v>
      </c>
      <c r="L236" s="410">
        <v>264.99</v>
      </c>
      <c r="M236" s="410">
        <v>3</v>
      </c>
      <c r="N236" s="411">
        <v>794.97</v>
      </c>
    </row>
    <row r="237" spans="1:14" ht="14.4" customHeight="1" x14ac:dyDescent="0.3">
      <c r="A237" s="406" t="s">
        <v>590</v>
      </c>
      <c r="B237" s="407" t="s">
        <v>2824</v>
      </c>
      <c r="C237" s="408" t="s">
        <v>591</v>
      </c>
      <c r="D237" s="409" t="s">
        <v>2841</v>
      </c>
      <c r="E237" s="408" t="s">
        <v>405</v>
      </c>
      <c r="F237" s="409" t="s">
        <v>2857</v>
      </c>
      <c r="G237" s="408" t="s">
        <v>406</v>
      </c>
      <c r="H237" s="408" t="s">
        <v>1143</v>
      </c>
      <c r="I237" s="408" t="s">
        <v>408</v>
      </c>
      <c r="J237" s="408" t="s">
        <v>1144</v>
      </c>
      <c r="K237" s="408"/>
      <c r="L237" s="410">
        <v>71.829999999999984</v>
      </c>
      <c r="M237" s="410">
        <v>2</v>
      </c>
      <c r="N237" s="411">
        <v>143.65999999999997</v>
      </c>
    </row>
    <row r="238" spans="1:14" ht="14.4" customHeight="1" x14ac:dyDescent="0.3">
      <c r="A238" s="406" t="s">
        <v>590</v>
      </c>
      <c r="B238" s="407" t="s">
        <v>2824</v>
      </c>
      <c r="C238" s="408" t="s">
        <v>591</v>
      </c>
      <c r="D238" s="409" t="s">
        <v>2841</v>
      </c>
      <c r="E238" s="408" t="s">
        <v>405</v>
      </c>
      <c r="F238" s="409" t="s">
        <v>2857</v>
      </c>
      <c r="G238" s="408" t="s">
        <v>406</v>
      </c>
      <c r="H238" s="408" t="s">
        <v>1145</v>
      </c>
      <c r="I238" s="408" t="s">
        <v>1145</v>
      </c>
      <c r="J238" s="408" t="s">
        <v>1146</v>
      </c>
      <c r="K238" s="408" t="s">
        <v>1147</v>
      </c>
      <c r="L238" s="410">
        <v>68.569999999999979</v>
      </c>
      <c r="M238" s="410">
        <v>2</v>
      </c>
      <c r="N238" s="411">
        <v>137.13999999999996</v>
      </c>
    </row>
    <row r="239" spans="1:14" ht="14.4" customHeight="1" x14ac:dyDescent="0.3">
      <c r="A239" s="406" t="s">
        <v>590</v>
      </c>
      <c r="B239" s="407" t="s">
        <v>2824</v>
      </c>
      <c r="C239" s="408" t="s">
        <v>591</v>
      </c>
      <c r="D239" s="409" t="s">
        <v>2841</v>
      </c>
      <c r="E239" s="408" t="s">
        <v>405</v>
      </c>
      <c r="F239" s="409" t="s">
        <v>2857</v>
      </c>
      <c r="G239" s="408" t="s">
        <v>406</v>
      </c>
      <c r="H239" s="408" t="s">
        <v>1148</v>
      </c>
      <c r="I239" s="408" t="s">
        <v>1148</v>
      </c>
      <c r="J239" s="408" t="s">
        <v>1149</v>
      </c>
      <c r="K239" s="408" t="s">
        <v>1150</v>
      </c>
      <c r="L239" s="410">
        <v>793.32000000000028</v>
      </c>
      <c r="M239" s="410">
        <v>2</v>
      </c>
      <c r="N239" s="411">
        <v>1586.6400000000006</v>
      </c>
    </row>
    <row r="240" spans="1:14" ht="14.4" customHeight="1" x14ac:dyDescent="0.3">
      <c r="A240" s="406" t="s">
        <v>590</v>
      </c>
      <c r="B240" s="407" t="s">
        <v>2824</v>
      </c>
      <c r="C240" s="408" t="s">
        <v>591</v>
      </c>
      <c r="D240" s="409" t="s">
        <v>2841</v>
      </c>
      <c r="E240" s="408" t="s">
        <v>405</v>
      </c>
      <c r="F240" s="409" t="s">
        <v>2857</v>
      </c>
      <c r="G240" s="408" t="s">
        <v>406</v>
      </c>
      <c r="H240" s="408" t="s">
        <v>1151</v>
      </c>
      <c r="I240" s="408" t="s">
        <v>1151</v>
      </c>
      <c r="J240" s="408" t="s">
        <v>1152</v>
      </c>
      <c r="K240" s="408" t="s">
        <v>1153</v>
      </c>
      <c r="L240" s="410">
        <v>460.21000000000021</v>
      </c>
      <c r="M240" s="410">
        <v>11.999999999999998</v>
      </c>
      <c r="N240" s="411">
        <v>5522.5200000000013</v>
      </c>
    </row>
    <row r="241" spans="1:14" ht="14.4" customHeight="1" x14ac:dyDescent="0.3">
      <c r="A241" s="406" t="s">
        <v>590</v>
      </c>
      <c r="B241" s="407" t="s">
        <v>2824</v>
      </c>
      <c r="C241" s="408" t="s">
        <v>591</v>
      </c>
      <c r="D241" s="409" t="s">
        <v>2841</v>
      </c>
      <c r="E241" s="408" t="s">
        <v>405</v>
      </c>
      <c r="F241" s="409" t="s">
        <v>2857</v>
      </c>
      <c r="G241" s="408" t="s">
        <v>406</v>
      </c>
      <c r="H241" s="408" t="s">
        <v>1154</v>
      </c>
      <c r="I241" s="408" t="s">
        <v>1154</v>
      </c>
      <c r="J241" s="408" t="s">
        <v>1155</v>
      </c>
      <c r="K241" s="408" t="s">
        <v>1156</v>
      </c>
      <c r="L241" s="410">
        <v>945.64000000000021</v>
      </c>
      <c r="M241" s="410">
        <v>1</v>
      </c>
      <c r="N241" s="411">
        <v>945.64000000000021</v>
      </c>
    </row>
    <row r="242" spans="1:14" ht="14.4" customHeight="1" x14ac:dyDescent="0.3">
      <c r="A242" s="406" t="s">
        <v>590</v>
      </c>
      <c r="B242" s="407" t="s">
        <v>2824</v>
      </c>
      <c r="C242" s="408" t="s">
        <v>591</v>
      </c>
      <c r="D242" s="409" t="s">
        <v>2841</v>
      </c>
      <c r="E242" s="408" t="s">
        <v>405</v>
      </c>
      <c r="F242" s="409" t="s">
        <v>2857</v>
      </c>
      <c r="G242" s="408" t="s">
        <v>406</v>
      </c>
      <c r="H242" s="408" t="s">
        <v>1157</v>
      </c>
      <c r="I242" s="408" t="s">
        <v>1157</v>
      </c>
      <c r="J242" s="408" t="s">
        <v>1158</v>
      </c>
      <c r="K242" s="408" t="s">
        <v>1159</v>
      </c>
      <c r="L242" s="410">
        <v>572.32000000000016</v>
      </c>
      <c r="M242" s="410">
        <v>3</v>
      </c>
      <c r="N242" s="411">
        <v>1716.9600000000005</v>
      </c>
    </row>
    <row r="243" spans="1:14" ht="14.4" customHeight="1" x14ac:dyDescent="0.3">
      <c r="A243" s="406" t="s">
        <v>590</v>
      </c>
      <c r="B243" s="407" t="s">
        <v>2824</v>
      </c>
      <c r="C243" s="408" t="s">
        <v>591</v>
      </c>
      <c r="D243" s="409" t="s">
        <v>2841</v>
      </c>
      <c r="E243" s="408" t="s">
        <v>405</v>
      </c>
      <c r="F243" s="409" t="s">
        <v>2857</v>
      </c>
      <c r="G243" s="408" t="s">
        <v>406</v>
      </c>
      <c r="H243" s="408" t="s">
        <v>1160</v>
      </c>
      <c r="I243" s="408" t="s">
        <v>1160</v>
      </c>
      <c r="J243" s="408" t="s">
        <v>1161</v>
      </c>
      <c r="K243" s="408" t="s">
        <v>1162</v>
      </c>
      <c r="L243" s="410">
        <v>86.420002957141747</v>
      </c>
      <c r="M243" s="410">
        <v>2</v>
      </c>
      <c r="N243" s="411">
        <v>172.84000591428349</v>
      </c>
    </row>
    <row r="244" spans="1:14" ht="14.4" customHeight="1" x14ac:dyDescent="0.3">
      <c r="A244" s="406" t="s">
        <v>590</v>
      </c>
      <c r="B244" s="407" t="s">
        <v>2824</v>
      </c>
      <c r="C244" s="408" t="s">
        <v>591</v>
      </c>
      <c r="D244" s="409" t="s">
        <v>2841</v>
      </c>
      <c r="E244" s="408" t="s">
        <v>405</v>
      </c>
      <c r="F244" s="409" t="s">
        <v>2857</v>
      </c>
      <c r="G244" s="408" t="s">
        <v>406</v>
      </c>
      <c r="H244" s="408" t="s">
        <v>1163</v>
      </c>
      <c r="I244" s="408" t="s">
        <v>1163</v>
      </c>
      <c r="J244" s="408" t="s">
        <v>1161</v>
      </c>
      <c r="K244" s="408" t="s">
        <v>1164</v>
      </c>
      <c r="L244" s="410">
        <v>65.727999999999994</v>
      </c>
      <c r="M244" s="410">
        <v>5</v>
      </c>
      <c r="N244" s="411">
        <v>328.64</v>
      </c>
    </row>
    <row r="245" spans="1:14" ht="14.4" customHeight="1" x14ac:dyDescent="0.3">
      <c r="A245" s="406" t="s">
        <v>590</v>
      </c>
      <c r="B245" s="407" t="s">
        <v>2824</v>
      </c>
      <c r="C245" s="408" t="s">
        <v>591</v>
      </c>
      <c r="D245" s="409" t="s">
        <v>2841</v>
      </c>
      <c r="E245" s="408" t="s">
        <v>405</v>
      </c>
      <c r="F245" s="409" t="s">
        <v>2857</v>
      </c>
      <c r="G245" s="408" t="s">
        <v>406</v>
      </c>
      <c r="H245" s="408" t="s">
        <v>1165</v>
      </c>
      <c r="I245" s="408" t="s">
        <v>1165</v>
      </c>
      <c r="J245" s="408" t="s">
        <v>1166</v>
      </c>
      <c r="K245" s="408" t="s">
        <v>1167</v>
      </c>
      <c r="L245" s="410">
        <v>124.199</v>
      </c>
      <c r="M245" s="410">
        <v>6</v>
      </c>
      <c r="N245" s="411">
        <v>745.19399999999996</v>
      </c>
    </row>
    <row r="246" spans="1:14" ht="14.4" customHeight="1" x14ac:dyDescent="0.3">
      <c r="A246" s="406" t="s">
        <v>590</v>
      </c>
      <c r="B246" s="407" t="s">
        <v>2824</v>
      </c>
      <c r="C246" s="408" t="s">
        <v>591</v>
      </c>
      <c r="D246" s="409" t="s">
        <v>2841</v>
      </c>
      <c r="E246" s="408" t="s">
        <v>405</v>
      </c>
      <c r="F246" s="409" t="s">
        <v>2857</v>
      </c>
      <c r="G246" s="408" t="s">
        <v>406</v>
      </c>
      <c r="H246" s="408" t="s">
        <v>1168</v>
      </c>
      <c r="I246" s="408" t="s">
        <v>1169</v>
      </c>
      <c r="J246" s="408" t="s">
        <v>1170</v>
      </c>
      <c r="K246" s="408" t="s">
        <v>1171</v>
      </c>
      <c r="L246" s="410">
        <v>110.87200632183277</v>
      </c>
      <c r="M246" s="410">
        <v>13</v>
      </c>
      <c r="N246" s="411">
        <v>1441.336082183826</v>
      </c>
    </row>
    <row r="247" spans="1:14" ht="14.4" customHeight="1" x14ac:dyDescent="0.3">
      <c r="A247" s="406" t="s">
        <v>590</v>
      </c>
      <c r="B247" s="407" t="s">
        <v>2824</v>
      </c>
      <c r="C247" s="408" t="s">
        <v>591</v>
      </c>
      <c r="D247" s="409" t="s">
        <v>2841</v>
      </c>
      <c r="E247" s="408" t="s">
        <v>405</v>
      </c>
      <c r="F247" s="409" t="s">
        <v>2857</v>
      </c>
      <c r="G247" s="408" t="s">
        <v>406</v>
      </c>
      <c r="H247" s="408" t="s">
        <v>1172</v>
      </c>
      <c r="I247" s="408" t="s">
        <v>408</v>
      </c>
      <c r="J247" s="408" t="s">
        <v>1173</v>
      </c>
      <c r="K247" s="408"/>
      <c r="L247" s="410">
        <v>45.83</v>
      </c>
      <c r="M247" s="410">
        <v>2</v>
      </c>
      <c r="N247" s="411">
        <v>91.66</v>
      </c>
    </row>
    <row r="248" spans="1:14" ht="14.4" customHeight="1" x14ac:dyDescent="0.3">
      <c r="A248" s="406" t="s">
        <v>590</v>
      </c>
      <c r="B248" s="407" t="s">
        <v>2824</v>
      </c>
      <c r="C248" s="408" t="s">
        <v>591</v>
      </c>
      <c r="D248" s="409" t="s">
        <v>2841</v>
      </c>
      <c r="E248" s="408" t="s">
        <v>405</v>
      </c>
      <c r="F248" s="409" t="s">
        <v>2857</v>
      </c>
      <c r="G248" s="408" t="s">
        <v>406</v>
      </c>
      <c r="H248" s="408" t="s">
        <v>1174</v>
      </c>
      <c r="I248" s="408" t="s">
        <v>408</v>
      </c>
      <c r="J248" s="408" t="s">
        <v>1175</v>
      </c>
      <c r="K248" s="408"/>
      <c r="L248" s="410">
        <v>45.829999999999991</v>
      </c>
      <c r="M248" s="410">
        <v>2</v>
      </c>
      <c r="N248" s="411">
        <v>91.659999999999982</v>
      </c>
    </row>
    <row r="249" spans="1:14" ht="14.4" customHeight="1" x14ac:dyDescent="0.3">
      <c r="A249" s="406" t="s">
        <v>590</v>
      </c>
      <c r="B249" s="407" t="s">
        <v>2824</v>
      </c>
      <c r="C249" s="408" t="s">
        <v>591</v>
      </c>
      <c r="D249" s="409" t="s">
        <v>2841</v>
      </c>
      <c r="E249" s="408" t="s">
        <v>405</v>
      </c>
      <c r="F249" s="409" t="s">
        <v>2857</v>
      </c>
      <c r="G249" s="408" t="s">
        <v>406</v>
      </c>
      <c r="H249" s="408" t="s">
        <v>1176</v>
      </c>
      <c r="I249" s="408" t="s">
        <v>1176</v>
      </c>
      <c r="J249" s="408" t="s">
        <v>1177</v>
      </c>
      <c r="K249" s="408" t="s">
        <v>1178</v>
      </c>
      <c r="L249" s="410">
        <v>73.099999999999994</v>
      </c>
      <c r="M249" s="410">
        <v>8</v>
      </c>
      <c r="N249" s="411">
        <v>584.79999999999995</v>
      </c>
    </row>
    <row r="250" spans="1:14" ht="14.4" customHeight="1" x14ac:dyDescent="0.3">
      <c r="A250" s="406" t="s">
        <v>590</v>
      </c>
      <c r="B250" s="407" t="s">
        <v>2824</v>
      </c>
      <c r="C250" s="408" t="s">
        <v>591</v>
      </c>
      <c r="D250" s="409" t="s">
        <v>2841</v>
      </c>
      <c r="E250" s="408" t="s">
        <v>405</v>
      </c>
      <c r="F250" s="409" t="s">
        <v>2857</v>
      </c>
      <c r="G250" s="408" t="s">
        <v>406</v>
      </c>
      <c r="H250" s="408" t="s">
        <v>1179</v>
      </c>
      <c r="I250" s="408" t="s">
        <v>1179</v>
      </c>
      <c r="J250" s="408" t="s">
        <v>1180</v>
      </c>
      <c r="K250" s="408" t="s">
        <v>1181</v>
      </c>
      <c r="L250" s="410">
        <v>372.79999999999995</v>
      </c>
      <c r="M250" s="410">
        <v>4</v>
      </c>
      <c r="N250" s="411">
        <v>1491.1999999999998</v>
      </c>
    </row>
    <row r="251" spans="1:14" ht="14.4" customHeight="1" x14ac:dyDescent="0.3">
      <c r="A251" s="406" t="s">
        <v>590</v>
      </c>
      <c r="B251" s="407" t="s">
        <v>2824</v>
      </c>
      <c r="C251" s="408" t="s">
        <v>591</v>
      </c>
      <c r="D251" s="409" t="s">
        <v>2841</v>
      </c>
      <c r="E251" s="408" t="s">
        <v>405</v>
      </c>
      <c r="F251" s="409" t="s">
        <v>2857</v>
      </c>
      <c r="G251" s="408" t="s">
        <v>406</v>
      </c>
      <c r="H251" s="408" t="s">
        <v>1182</v>
      </c>
      <c r="I251" s="408" t="s">
        <v>435</v>
      </c>
      <c r="J251" s="408" t="s">
        <v>1183</v>
      </c>
      <c r="K251" s="408" t="s">
        <v>1184</v>
      </c>
      <c r="L251" s="410">
        <v>368.43009595711152</v>
      </c>
      <c r="M251" s="410">
        <v>2</v>
      </c>
      <c r="N251" s="411">
        <v>736.86019191422304</v>
      </c>
    </row>
    <row r="252" spans="1:14" ht="14.4" customHeight="1" x14ac:dyDescent="0.3">
      <c r="A252" s="406" t="s">
        <v>590</v>
      </c>
      <c r="B252" s="407" t="s">
        <v>2824</v>
      </c>
      <c r="C252" s="408" t="s">
        <v>591</v>
      </c>
      <c r="D252" s="409" t="s">
        <v>2841</v>
      </c>
      <c r="E252" s="408" t="s">
        <v>405</v>
      </c>
      <c r="F252" s="409" t="s">
        <v>2857</v>
      </c>
      <c r="G252" s="408" t="s">
        <v>406</v>
      </c>
      <c r="H252" s="408" t="s">
        <v>1185</v>
      </c>
      <c r="I252" s="408" t="s">
        <v>1185</v>
      </c>
      <c r="J252" s="408" t="s">
        <v>1186</v>
      </c>
      <c r="K252" s="408" t="s">
        <v>1187</v>
      </c>
      <c r="L252" s="410">
        <v>72.879860969449382</v>
      </c>
      <c r="M252" s="410">
        <v>4</v>
      </c>
      <c r="N252" s="411">
        <v>291.51944387779753</v>
      </c>
    </row>
    <row r="253" spans="1:14" ht="14.4" customHeight="1" x14ac:dyDescent="0.3">
      <c r="A253" s="406" t="s">
        <v>590</v>
      </c>
      <c r="B253" s="407" t="s">
        <v>2824</v>
      </c>
      <c r="C253" s="408" t="s">
        <v>591</v>
      </c>
      <c r="D253" s="409" t="s">
        <v>2841</v>
      </c>
      <c r="E253" s="408" t="s">
        <v>405</v>
      </c>
      <c r="F253" s="409" t="s">
        <v>2857</v>
      </c>
      <c r="G253" s="408" t="s">
        <v>406</v>
      </c>
      <c r="H253" s="408" t="s">
        <v>1188</v>
      </c>
      <c r="I253" s="408" t="s">
        <v>408</v>
      </c>
      <c r="J253" s="408" t="s">
        <v>1189</v>
      </c>
      <c r="K253" s="408"/>
      <c r="L253" s="410">
        <v>63.966666666666676</v>
      </c>
      <c r="M253" s="410">
        <v>3</v>
      </c>
      <c r="N253" s="411">
        <v>191.90000000000003</v>
      </c>
    </row>
    <row r="254" spans="1:14" ht="14.4" customHeight="1" x14ac:dyDescent="0.3">
      <c r="A254" s="406" t="s">
        <v>590</v>
      </c>
      <c r="B254" s="407" t="s">
        <v>2824</v>
      </c>
      <c r="C254" s="408" t="s">
        <v>591</v>
      </c>
      <c r="D254" s="409" t="s">
        <v>2841</v>
      </c>
      <c r="E254" s="408" t="s">
        <v>405</v>
      </c>
      <c r="F254" s="409" t="s">
        <v>2857</v>
      </c>
      <c r="G254" s="408" t="s">
        <v>406</v>
      </c>
      <c r="H254" s="408" t="s">
        <v>1190</v>
      </c>
      <c r="I254" s="408" t="s">
        <v>1190</v>
      </c>
      <c r="J254" s="408" t="s">
        <v>1012</v>
      </c>
      <c r="K254" s="408" t="s">
        <v>1191</v>
      </c>
      <c r="L254" s="410">
        <v>262.09928787310446</v>
      </c>
      <c r="M254" s="410">
        <v>3</v>
      </c>
      <c r="N254" s="411">
        <v>786.29786361931338</v>
      </c>
    </row>
    <row r="255" spans="1:14" ht="14.4" customHeight="1" x14ac:dyDescent="0.3">
      <c r="A255" s="406" t="s">
        <v>590</v>
      </c>
      <c r="B255" s="407" t="s">
        <v>2824</v>
      </c>
      <c r="C255" s="408" t="s">
        <v>591</v>
      </c>
      <c r="D255" s="409" t="s">
        <v>2841</v>
      </c>
      <c r="E255" s="408" t="s">
        <v>405</v>
      </c>
      <c r="F255" s="409" t="s">
        <v>2857</v>
      </c>
      <c r="G255" s="408" t="s">
        <v>406</v>
      </c>
      <c r="H255" s="408" t="s">
        <v>1192</v>
      </c>
      <c r="I255" s="408" t="s">
        <v>1192</v>
      </c>
      <c r="J255" s="408" t="s">
        <v>1193</v>
      </c>
      <c r="K255" s="408" t="s">
        <v>1194</v>
      </c>
      <c r="L255" s="410">
        <v>81.900000000000006</v>
      </c>
      <c r="M255" s="410">
        <v>2</v>
      </c>
      <c r="N255" s="411">
        <v>163.80000000000001</v>
      </c>
    </row>
    <row r="256" spans="1:14" ht="14.4" customHeight="1" x14ac:dyDescent="0.3">
      <c r="A256" s="406" t="s">
        <v>590</v>
      </c>
      <c r="B256" s="407" t="s">
        <v>2824</v>
      </c>
      <c r="C256" s="408" t="s">
        <v>591</v>
      </c>
      <c r="D256" s="409" t="s">
        <v>2841</v>
      </c>
      <c r="E256" s="408" t="s">
        <v>405</v>
      </c>
      <c r="F256" s="409" t="s">
        <v>2857</v>
      </c>
      <c r="G256" s="408" t="s">
        <v>406</v>
      </c>
      <c r="H256" s="408" t="s">
        <v>1195</v>
      </c>
      <c r="I256" s="408" t="s">
        <v>1195</v>
      </c>
      <c r="J256" s="408" t="s">
        <v>1196</v>
      </c>
      <c r="K256" s="408" t="s">
        <v>1197</v>
      </c>
      <c r="L256" s="410">
        <v>95.19000000000004</v>
      </c>
      <c r="M256" s="410">
        <v>2</v>
      </c>
      <c r="N256" s="411">
        <v>190.38000000000008</v>
      </c>
    </row>
    <row r="257" spans="1:14" ht="14.4" customHeight="1" x14ac:dyDescent="0.3">
      <c r="A257" s="406" t="s">
        <v>590</v>
      </c>
      <c r="B257" s="407" t="s">
        <v>2824</v>
      </c>
      <c r="C257" s="408" t="s">
        <v>591</v>
      </c>
      <c r="D257" s="409" t="s">
        <v>2841</v>
      </c>
      <c r="E257" s="408" t="s">
        <v>405</v>
      </c>
      <c r="F257" s="409" t="s">
        <v>2857</v>
      </c>
      <c r="G257" s="408" t="s">
        <v>406</v>
      </c>
      <c r="H257" s="408" t="s">
        <v>1198</v>
      </c>
      <c r="I257" s="408" t="s">
        <v>1198</v>
      </c>
      <c r="J257" s="408" t="s">
        <v>1199</v>
      </c>
      <c r="K257" s="408" t="s">
        <v>1200</v>
      </c>
      <c r="L257" s="410">
        <v>239.03</v>
      </c>
      <c r="M257" s="410">
        <v>1</v>
      </c>
      <c r="N257" s="411">
        <v>239.03</v>
      </c>
    </row>
    <row r="258" spans="1:14" ht="14.4" customHeight="1" x14ac:dyDescent="0.3">
      <c r="A258" s="406" t="s">
        <v>590</v>
      </c>
      <c r="B258" s="407" t="s">
        <v>2824</v>
      </c>
      <c r="C258" s="408" t="s">
        <v>591</v>
      </c>
      <c r="D258" s="409" t="s">
        <v>2841</v>
      </c>
      <c r="E258" s="408" t="s">
        <v>405</v>
      </c>
      <c r="F258" s="409" t="s">
        <v>2857</v>
      </c>
      <c r="G258" s="408" t="s">
        <v>406</v>
      </c>
      <c r="H258" s="408" t="s">
        <v>1201</v>
      </c>
      <c r="I258" s="408" t="s">
        <v>1201</v>
      </c>
      <c r="J258" s="408" t="s">
        <v>1202</v>
      </c>
      <c r="K258" s="408" t="s">
        <v>1203</v>
      </c>
      <c r="L258" s="410">
        <v>50.3</v>
      </c>
      <c r="M258" s="410">
        <v>2</v>
      </c>
      <c r="N258" s="411">
        <v>100.6</v>
      </c>
    </row>
    <row r="259" spans="1:14" ht="14.4" customHeight="1" x14ac:dyDescent="0.3">
      <c r="A259" s="406" t="s">
        <v>590</v>
      </c>
      <c r="B259" s="407" t="s">
        <v>2824</v>
      </c>
      <c r="C259" s="408" t="s">
        <v>591</v>
      </c>
      <c r="D259" s="409" t="s">
        <v>2841</v>
      </c>
      <c r="E259" s="408" t="s">
        <v>405</v>
      </c>
      <c r="F259" s="409" t="s">
        <v>2857</v>
      </c>
      <c r="G259" s="408" t="s">
        <v>406</v>
      </c>
      <c r="H259" s="408" t="s">
        <v>1204</v>
      </c>
      <c r="I259" s="408" t="s">
        <v>1204</v>
      </c>
      <c r="J259" s="408" t="s">
        <v>1205</v>
      </c>
      <c r="K259" s="408" t="s">
        <v>1206</v>
      </c>
      <c r="L259" s="410">
        <v>167.97973317846311</v>
      </c>
      <c r="M259" s="410">
        <v>1</v>
      </c>
      <c r="N259" s="411">
        <v>167.97973317846311</v>
      </c>
    </row>
    <row r="260" spans="1:14" ht="14.4" customHeight="1" x14ac:dyDescent="0.3">
      <c r="A260" s="406" t="s">
        <v>590</v>
      </c>
      <c r="B260" s="407" t="s">
        <v>2824</v>
      </c>
      <c r="C260" s="408" t="s">
        <v>591</v>
      </c>
      <c r="D260" s="409" t="s">
        <v>2841</v>
      </c>
      <c r="E260" s="408" t="s">
        <v>405</v>
      </c>
      <c r="F260" s="409" t="s">
        <v>2857</v>
      </c>
      <c r="G260" s="408" t="s">
        <v>406</v>
      </c>
      <c r="H260" s="408" t="s">
        <v>1207</v>
      </c>
      <c r="I260" s="408" t="s">
        <v>1207</v>
      </c>
      <c r="J260" s="408" t="s">
        <v>1208</v>
      </c>
      <c r="K260" s="408" t="s">
        <v>914</v>
      </c>
      <c r="L260" s="410">
        <v>291.83999999999997</v>
      </c>
      <c r="M260" s="410">
        <v>2</v>
      </c>
      <c r="N260" s="411">
        <v>583.67999999999995</v>
      </c>
    </row>
    <row r="261" spans="1:14" ht="14.4" customHeight="1" x14ac:dyDescent="0.3">
      <c r="A261" s="406" t="s">
        <v>590</v>
      </c>
      <c r="B261" s="407" t="s">
        <v>2824</v>
      </c>
      <c r="C261" s="408" t="s">
        <v>591</v>
      </c>
      <c r="D261" s="409" t="s">
        <v>2841</v>
      </c>
      <c r="E261" s="408" t="s">
        <v>405</v>
      </c>
      <c r="F261" s="409" t="s">
        <v>2857</v>
      </c>
      <c r="G261" s="408" t="s">
        <v>406</v>
      </c>
      <c r="H261" s="408" t="s">
        <v>1209</v>
      </c>
      <c r="I261" s="408" t="s">
        <v>1209</v>
      </c>
      <c r="J261" s="408" t="s">
        <v>1210</v>
      </c>
      <c r="K261" s="408" t="s">
        <v>1211</v>
      </c>
      <c r="L261" s="410">
        <v>76.220000000000013</v>
      </c>
      <c r="M261" s="410">
        <v>1</v>
      </c>
      <c r="N261" s="411">
        <v>76.220000000000013</v>
      </c>
    </row>
    <row r="262" spans="1:14" ht="14.4" customHeight="1" x14ac:dyDescent="0.3">
      <c r="A262" s="406" t="s">
        <v>590</v>
      </c>
      <c r="B262" s="407" t="s">
        <v>2824</v>
      </c>
      <c r="C262" s="408" t="s">
        <v>591</v>
      </c>
      <c r="D262" s="409" t="s">
        <v>2841</v>
      </c>
      <c r="E262" s="408" t="s">
        <v>405</v>
      </c>
      <c r="F262" s="409" t="s">
        <v>2857</v>
      </c>
      <c r="G262" s="408" t="s">
        <v>406</v>
      </c>
      <c r="H262" s="408" t="s">
        <v>1212</v>
      </c>
      <c r="I262" s="408" t="s">
        <v>1212</v>
      </c>
      <c r="J262" s="408" t="s">
        <v>1186</v>
      </c>
      <c r="K262" s="408" t="s">
        <v>1187</v>
      </c>
      <c r="L262" s="410">
        <v>72.879999999999939</v>
      </c>
      <c r="M262" s="410">
        <v>2</v>
      </c>
      <c r="N262" s="411">
        <v>145.75999999999988</v>
      </c>
    </row>
    <row r="263" spans="1:14" ht="14.4" customHeight="1" x14ac:dyDescent="0.3">
      <c r="A263" s="406" t="s">
        <v>590</v>
      </c>
      <c r="B263" s="407" t="s">
        <v>2824</v>
      </c>
      <c r="C263" s="408" t="s">
        <v>591</v>
      </c>
      <c r="D263" s="409" t="s">
        <v>2841</v>
      </c>
      <c r="E263" s="408" t="s">
        <v>405</v>
      </c>
      <c r="F263" s="409" t="s">
        <v>2857</v>
      </c>
      <c r="G263" s="408" t="s">
        <v>1213</v>
      </c>
      <c r="H263" s="408" t="s">
        <v>1214</v>
      </c>
      <c r="I263" s="408" t="s">
        <v>1214</v>
      </c>
      <c r="J263" s="408" t="s">
        <v>1215</v>
      </c>
      <c r="K263" s="408" t="s">
        <v>1216</v>
      </c>
      <c r="L263" s="410">
        <v>14.879999999999997</v>
      </c>
      <c r="M263" s="410">
        <v>2</v>
      </c>
      <c r="N263" s="411">
        <v>29.759999999999994</v>
      </c>
    </row>
    <row r="264" spans="1:14" ht="14.4" customHeight="1" x14ac:dyDescent="0.3">
      <c r="A264" s="406" t="s">
        <v>590</v>
      </c>
      <c r="B264" s="407" t="s">
        <v>2824</v>
      </c>
      <c r="C264" s="408" t="s">
        <v>591</v>
      </c>
      <c r="D264" s="409" t="s">
        <v>2841</v>
      </c>
      <c r="E264" s="408" t="s">
        <v>405</v>
      </c>
      <c r="F264" s="409" t="s">
        <v>2857</v>
      </c>
      <c r="G264" s="408" t="s">
        <v>1213</v>
      </c>
      <c r="H264" s="408" t="s">
        <v>1217</v>
      </c>
      <c r="I264" s="408" t="s">
        <v>1217</v>
      </c>
      <c r="J264" s="408" t="s">
        <v>1218</v>
      </c>
      <c r="K264" s="408" t="s">
        <v>1219</v>
      </c>
      <c r="L264" s="410">
        <v>12.060000000000002</v>
      </c>
      <c r="M264" s="410">
        <v>6</v>
      </c>
      <c r="N264" s="411">
        <v>72.360000000000014</v>
      </c>
    </row>
    <row r="265" spans="1:14" ht="14.4" customHeight="1" x14ac:dyDescent="0.3">
      <c r="A265" s="406" t="s">
        <v>590</v>
      </c>
      <c r="B265" s="407" t="s">
        <v>2824</v>
      </c>
      <c r="C265" s="408" t="s">
        <v>591</v>
      </c>
      <c r="D265" s="409" t="s">
        <v>2841</v>
      </c>
      <c r="E265" s="408" t="s">
        <v>405</v>
      </c>
      <c r="F265" s="409" t="s">
        <v>2857</v>
      </c>
      <c r="G265" s="408" t="s">
        <v>1213</v>
      </c>
      <c r="H265" s="408" t="s">
        <v>1220</v>
      </c>
      <c r="I265" s="408" t="s">
        <v>1221</v>
      </c>
      <c r="J265" s="408" t="s">
        <v>1222</v>
      </c>
      <c r="K265" s="408" t="s">
        <v>1223</v>
      </c>
      <c r="L265" s="410">
        <v>34.75</v>
      </c>
      <c r="M265" s="410">
        <v>6</v>
      </c>
      <c r="N265" s="411">
        <v>208.5</v>
      </c>
    </row>
    <row r="266" spans="1:14" ht="14.4" customHeight="1" x14ac:dyDescent="0.3">
      <c r="A266" s="406" t="s">
        <v>590</v>
      </c>
      <c r="B266" s="407" t="s">
        <v>2824</v>
      </c>
      <c r="C266" s="408" t="s">
        <v>591</v>
      </c>
      <c r="D266" s="409" t="s">
        <v>2841</v>
      </c>
      <c r="E266" s="408" t="s">
        <v>405</v>
      </c>
      <c r="F266" s="409" t="s">
        <v>2857</v>
      </c>
      <c r="G266" s="408" t="s">
        <v>1213</v>
      </c>
      <c r="H266" s="408" t="s">
        <v>1224</v>
      </c>
      <c r="I266" s="408" t="s">
        <v>1225</v>
      </c>
      <c r="J266" s="408" t="s">
        <v>1226</v>
      </c>
      <c r="K266" s="408" t="s">
        <v>1227</v>
      </c>
      <c r="L266" s="410">
        <v>45.189970516559669</v>
      </c>
      <c r="M266" s="410">
        <v>22</v>
      </c>
      <c r="N266" s="411">
        <v>994.17935136431265</v>
      </c>
    </row>
    <row r="267" spans="1:14" ht="14.4" customHeight="1" x14ac:dyDescent="0.3">
      <c r="A267" s="406" t="s">
        <v>590</v>
      </c>
      <c r="B267" s="407" t="s">
        <v>2824</v>
      </c>
      <c r="C267" s="408" t="s">
        <v>591</v>
      </c>
      <c r="D267" s="409" t="s">
        <v>2841</v>
      </c>
      <c r="E267" s="408" t="s">
        <v>405</v>
      </c>
      <c r="F267" s="409" t="s">
        <v>2857</v>
      </c>
      <c r="G267" s="408" t="s">
        <v>1213</v>
      </c>
      <c r="H267" s="408" t="s">
        <v>1228</v>
      </c>
      <c r="I267" s="408" t="s">
        <v>1229</v>
      </c>
      <c r="J267" s="408" t="s">
        <v>1226</v>
      </c>
      <c r="K267" s="408" t="s">
        <v>1230</v>
      </c>
      <c r="L267" s="410">
        <v>90.380001085262364</v>
      </c>
      <c r="M267" s="410">
        <v>5</v>
      </c>
      <c r="N267" s="411">
        <v>451.90000542631185</v>
      </c>
    </row>
    <row r="268" spans="1:14" ht="14.4" customHeight="1" x14ac:dyDescent="0.3">
      <c r="A268" s="406" t="s">
        <v>590</v>
      </c>
      <c r="B268" s="407" t="s">
        <v>2824</v>
      </c>
      <c r="C268" s="408" t="s">
        <v>591</v>
      </c>
      <c r="D268" s="409" t="s">
        <v>2841</v>
      </c>
      <c r="E268" s="408" t="s">
        <v>405</v>
      </c>
      <c r="F268" s="409" t="s">
        <v>2857</v>
      </c>
      <c r="G268" s="408" t="s">
        <v>1213</v>
      </c>
      <c r="H268" s="408" t="s">
        <v>1231</v>
      </c>
      <c r="I268" s="408" t="s">
        <v>1232</v>
      </c>
      <c r="J268" s="408" t="s">
        <v>1233</v>
      </c>
      <c r="K268" s="408" t="s">
        <v>1234</v>
      </c>
      <c r="L268" s="410">
        <v>98.600000000000023</v>
      </c>
      <c r="M268" s="410">
        <v>3</v>
      </c>
      <c r="N268" s="411">
        <v>295.80000000000007</v>
      </c>
    </row>
    <row r="269" spans="1:14" ht="14.4" customHeight="1" x14ac:dyDescent="0.3">
      <c r="A269" s="406" t="s">
        <v>590</v>
      </c>
      <c r="B269" s="407" t="s">
        <v>2824</v>
      </c>
      <c r="C269" s="408" t="s">
        <v>591</v>
      </c>
      <c r="D269" s="409" t="s">
        <v>2841</v>
      </c>
      <c r="E269" s="408" t="s">
        <v>405</v>
      </c>
      <c r="F269" s="409" t="s">
        <v>2857</v>
      </c>
      <c r="G269" s="408" t="s">
        <v>1213</v>
      </c>
      <c r="H269" s="408" t="s">
        <v>1235</v>
      </c>
      <c r="I269" s="408" t="s">
        <v>1236</v>
      </c>
      <c r="J269" s="408" t="s">
        <v>1237</v>
      </c>
      <c r="K269" s="408" t="s">
        <v>1238</v>
      </c>
      <c r="L269" s="410">
        <v>60.430000000000035</v>
      </c>
      <c r="M269" s="410">
        <v>2</v>
      </c>
      <c r="N269" s="411">
        <v>120.86000000000007</v>
      </c>
    </row>
    <row r="270" spans="1:14" ht="14.4" customHeight="1" x14ac:dyDescent="0.3">
      <c r="A270" s="406" t="s">
        <v>590</v>
      </c>
      <c r="B270" s="407" t="s">
        <v>2824</v>
      </c>
      <c r="C270" s="408" t="s">
        <v>591</v>
      </c>
      <c r="D270" s="409" t="s">
        <v>2841</v>
      </c>
      <c r="E270" s="408" t="s">
        <v>405</v>
      </c>
      <c r="F270" s="409" t="s">
        <v>2857</v>
      </c>
      <c r="G270" s="408" t="s">
        <v>1213</v>
      </c>
      <c r="H270" s="408" t="s">
        <v>1239</v>
      </c>
      <c r="I270" s="408" t="s">
        <v>1240</v>
      </c>
      <c r="J270" s="408" t="s">
        <v>1241</v>
      </c>
      <c r="K270" s="408" t="s">
        <v>1242</v>
      </c>
      <c r="L270" s="410">
        <v>62.140000000000029</v>
      </c>
      <c r="M270" s="410">
        <v>1</v>
      </c>
      <c r="N270" s="411">
        <v>62.140000000000029</v>
      </c>
    </row>
    <row r="271" spans="1:14" ht="14.4" customHeight="1" x14ac:dyDescent="0.3">
      <c r="A271" s="406" t="s">
        <v>590</v>
      </c>
      <c r="B271" s="407" t="s">
        <v>2824</v>
      </c>
      <c r="C271" s="408" t="s">
        <v>591</v>
      </c>
      <c r="D271" s="409" t="s">
        <v>2841</v>
      </c>
      <c r="E271" s="408" t="s">
        <v>405</v>
      </c>
      <c r="F271" s="409" t="s">
        <v>2857</v>
      </c>
      <c r="G271" s="408" t="s">
        <v>1213</v>
      </c>
      <c r="H271" s="408" t="s">
        <v>1243</v>
      </c>
      <c r="I271" s="408" t="s">
        <v>1244</v>
      </c>
      <c r="J271" s="408" t="s">
        <v>1245</v>
      </c>
      <c r="K271" s="408" t="s">
        <v>1246</v>
      </c>
      <c r="L271" s="410">
        <v>160.62</v>
      </c>
      <c r="M271" s="410">
        <v>1</v>
      </c>
      <c r="N271" s="411">
        <v>160.62</v>
      </c>
    </row>
    <row r="272" spans="1:14" ht="14.4" customHeight="1" x14ac:dyDescent="0.3">
      <c r="A272" s="406" t="s">
        <v>590</v>
      </c>
      <c r="B272" s="407" t="s">
        <v>2824</v>
      </c>
      <c r="C272" s="408" t="s">
        <v>591</v>
      </c>
      <c r="D272" s="409" t="s">
        <v>2841</v>
      </c>
      <c r="E272" s="408" t="s">
        <v>405</v>
      </c>
      <c r="F272" s="409" t="s">
        <v>2857</v>
      </c>
      <c r="G272" s="408" t="s">
        <v>1213</v>
      </c>
      <c r="H272" s="408" t="s">
        <v>1247</v>
      </c>
      <c r="I272" s="408" t="s">
        <v>1248</v>
      </c>
      <c r="J272" s="408" t="s">
        <v>1249</v>
      </c>
      <c r="K272" s="408" t="s">
        <v>1250</v>
      </c>
      <c r="L272" s="410">
        <v>721.20016383369023</v>
      </c>
      <c r="M272" s="410">
        <v>20</v>
      </c>
      <c r="N272" s="411">
        <v>14424.003276673804</v>
      </c>
    </row>
    <row r="273" spans="1:14" ht="14.4" customHeight="1" x14ac:dyDescent="0.3">
      <c r="A273" s="406" t="s">
        <v>590</v>
      </c>
      <c r="B273" s="407" t="s">
        <v>2824</v>
      </c>
      <c r="C273" s="408" t="s">
        <v>591</v>
      </c>
      <c r="D273" s="409" t="s">
        <v>2841</v>
      </c>
      <c r="E273" s="408" t="s">
        <v>405</v>
      </c>
      <c r="F273" s="409" t="s">
        <v>2857</v>
      </c>
      <c r="G273" s="408" t="s">
        <v>1213</v>
      </c>
      <c r="H273" s="408" t="s">
        <v>1251</v>
      </c>
      <c r="I273" s="408" t="s">
        <v>1252</v>
      </c>
      <c r="J273" s="408" t="s">
        <v>1253</v>
      </c>
      <c r="K273" s="408" t="s">
        <v>1254</v>
      </c>
      <c r="L273" s="410">
        <v>46.819809184769639</v>
      </c>
      <c r="M273" s="410">
        <v>1</v>
      </c>
      <c r="N273" s="411">
        <v>46.819809184769639</v>
      </c>
    </row>
    <row r="274" spans="1:14" ht="14.4" customHeight="1" x14ac:dyDescent="0.3">
      <c r="A274" s="406" t="s">
        <v>590</v>
      </c>
      <c r="B274" s="407" t="s">
        <v>2824</v>
      </c>
      <c r="C274" s="408" t="s">
        <v>591</v>
      </c>
      <c r="D274" s="409" t="s">
        <v>2841</v>
      </c>
      <c r="E274" s="408" t="s">
        <v>405</v>
      </c>
      <c r="F274" s="409" t="s">
        <v>2857</v>
      </c>
      <c r="G274" s="408" t="s">
        <v>1213</v>
      </c>
      <c r="H274" s="408" t="s">
        <v>1255</v>
      </c>
      <c r="I274" s="408" t="s">
        <v>1256</v>
      </c>
      <c r="J274" s="408" t="s">
        <v>1257</v>
      </c>
      <c r="K274" s="408" t="s">
        <v>595</v>
      </c>
      <c r="L274" s="410">
        <v>48.819947881897178</v>
      </c>
      <c r="M274" s="410">
        <v>27</v>
      </c>
      <c r="N274" s="411">
        <v>1318.1385928112238</v>
      </c>
    </row>
    <row r="275" spans="1:14" ht="14.4" customHeight="1" x14ac:dyDescent="0.3">
      <c r="A275" s="406" t="s">
        <v>590</v>
      </c>
      <c r="B275" s="407" t="s">
        <v>2824</v>
      </c>
      <c r="C275" s="408" t="s">
        <v>591</v>
      </c>
      <c r="D275" s="409" t="s">
        <v>2841</v>
      </c>
      <c r="E275" s="408" t="s">
        <v>405</v>
      </c>
      <c r="F275" s="409" t="s">
        <v>2857</v>
      </c>
      <c r="G275" s="408" t="s">
        <v>1213</v>
      </c>
      <c r="H275" s="408" t="s">
        <v>1258</v>
      </c>
      <c r="I275" s="408" t="s">
        <v>1259</v>
      </c>
      <c r="J275" s="408" t="s">
        <v>609</v>
      </c>
      <c r="K275" s="408" t="s">
        <v>1260</v>
      </c>
      <c r="L275" s="410">
        <v>43.256988045596806</v>
      </c>
      <c r="M275" s="410">
        <v>23</v>
      </c>
      <c r="N275" s="411">
        <v>994.91072504872648</v>
      </c>
    </row>
    <row r="276" spans="1:14" ht="14.4" customHeight="1" x14ac:dyDescent="0.3">
      <c r="A276" s="406" t="s">
        <v>590</v>
      </c>
      <c r="B276" s="407" t="s">
        <v>2824</v>
      </c>
      <c r="C276" s="408" t="s">
        <v>591</v>
      </c>
      <c r="D276" s="409" t="s">
        <v>2841</v>
      </c>
      <c r="E276" s="408" t="s">
        <v>405</v>
      </c>
      <c r="F276" s="409" t="s">
        <v>2857</v>
      </c>
      <c r="G276" s="408" t="s">
        <v>1213</v>
      </c>
      <c r="H276" s="408" t="s">
        <v>1261</v>
      </c>
      <c r="I276" s="408" t="s">
        <v>1262</v>
      </c>
      <c r="J276" s="408" t="s">
        <v>1263</v>
      </c>
      <c r="K276" s="408" t="s">
        <v>1116</v>
      </c>
      <c r="L276" s="410">
        <v>42.959913894960266</v>
      </c>
      <c r="M276" s="410">
        <v>2</v>
      </c>
      <c r="N276" s="411">
        <v>85.919827789920532</v>
      </c>
    </row>
    <row r="277" spans="1:14" ht="14.4" customHeight="1" x14ac:dyDescent="0.3">
      <c r="A277" s="406" t="s">
        <v>590</v>
      </c>
      <c r="B277" s="407" t="s">
        <v>2824</v>
      </c>
      <c r="C277" s="408" t="s">
        <v>591</v>
      </c>
      <c r="D277" s="409" t="s">
        <v>2841</v>
      </c>
      <c r="E277" s="408" t="s">
        <v>405</v>
      </c>
      <c r="F277" s="409" t="s">
        <v>2857</v>
      </c>
      <c r="G277" s="408" t="s">
        <v>1213</v>
      </c>
      <c r="H277" s="408" t="s">
        <v>1264</v>
      </c>
      <c r="I277" s="408" t="s">
        <v>1265</v>
      </c>
      <c r="J277" s="408" t="s">
        <v>1266</v>
      </c>
      <c r="K277" s="408" t="s">
        <v>1267</v>
      </c>
      <c r="L277" s="410">
        <v>49.320000000000014</v>
      </c>
      <c r="M277" s="410">
        <v>3</v>
      </c>
      <c r="N277" s="411">
        <v>147.96000000000004</v>
      </c>
    </row>
    <row r="278" spans="1:14" ht="14.4" customHeight="1" x14ac:dyDescent="0.3">
      <c r="A278" s="406" t="s">
        <v>590</v>
      </c>
      <c r="B278" s="407" t="s">
        <v>2824</v>
      </c>
      <c r="C278" s="408" t="s">
        <v>591</v>
      </c>
      <c r="D278" s="409" t="s">
        <v>2841</v>
      </c>
      <c r="E278" s="408" t="s">
        <v>405</v>
      </c>
      <c r="F278" s="409" t="s">
        <v>2857</v>
      </c>
      <c r="G278" s="408" t="s">
        <v>1213</v>
      </c>
      <c r="H278" s="408" t="s">
        <v>1268</v>
      </c>
      <c r="I278" s="408" t="s">
        <v>1269</v>
      </c>
      <c r="J278" s="408" t="s">
        <v>1270</v>
      </c>
      <c r="K278" s="408" t="s">
        <v>1271</v>
      </c>
      <c r="L278" s="410">
        <v>36.180000301912017</v>
      </c>
      <c r="M278" s="410">
        <v>5</v>
      </c>
      <c r="N278" s="411">
        <v>180.9000015095601</v>
      </c>
    </row>
    <row r="279" spans="1:14" ht="14.4" customHeight="1" x14ac:dyDescent="0.3">
      <c r="A279" s="406" t="s">
        <v>590</v>
      </c>
      <c r="B279" s="407" t="s">
        <v>2824</v>
      </c>
      <c r="C279" s="408" t="s">
        <v>591</v>
      </c>
      <c r="D279" s="409" t="s">
        <v>2841</v>
      </c>
      <c r="E279" s="408" t="s">
        <v>405</v>
      </c>
      <c r="F279" s="409" t="s">
        <v>2857</v>
      </c>
      <c r="G279" s="408" t="s">
        <v>1213</v>
      </c>
      <c r="H279" s="408" t="s">
        <v>1272</v>
      </c>
      <c r="I279" s="408" t="s">
        <v>1273</v>
      </c>
      <c r="J279" s="408" t="s">
        <v>790</v>
      </c>
      <c r="K279" s="408" t="s">
        <v>1274</v>
      </c>
      <c r="L279" s="410">
        <v>147.98012042334662</v>
      </c>
      <c r="M279" s="410">
        <v>20</v>
      </c>
      <c r="N279" s="411">
        <v>2959.6024084669325</v>
      </c>
    </row>
    <row r="280" spans="1:14" ht="14.4" customHeight="1" x14ac:dyDescent="0.3">
      <c r="A280" s="406" t="s">
        <v>590</v>
      </c>
      <c r="B280" s="407" t="s">
        <v>2824</v>
      </c>
      <c r="C280" s="408" t="s">
        <v>591</v>
      </c>
      <c r="D280" s="409" t="s">
        <v>2841</v>
      </c>
      <c r="E280" s="408" t="s">
        <v>405</v>
      </c>
      <c r="F280" s="409" t="s">
        <v>2857</v>
      </c>
      <c r="G280" s="408" t="s">
        <v>1213</v>
      </c>
      <c r="H280" s="408" t="s">
        <v>1275</v>
      </c>
      <c r="I280" s="408" t="s">
        <v>1276</v>
      </c>
      <c r="J280" s="408" t="s">
        <v>1277</v>
      </c>
      <c r="K280" s="408" t="s">
        <v>1278</v>
      </c>
      <c r="L280" s="410">
        <v>79.13000000000001</v>
      </c>
      <c r="M280" s="410">
        <v>6</v>
      </c>
      <c r="N280" s="411">
        <v>474.78000000000003</v>
      </c>
    </row>
    <row r="281" spans="1:14" ht="14.4" customHeight="1" x14ac:dyDescent="0.3">
      <c r="A281" s="406" t="s">
        <v>590</v>
      </c>
      <c r="B281" s="407" t="s">
        <v>2824</v>
      </c>
      <c r="C281" s="408" t="s">
        <v>591</v>
      </c>
      <c r="D281" s="409" t="s">
        <v>2841</v>
      </c>
      <c r="E281" s="408" t="s">
        <v>405</v>
      </c>
      <c r="F281" s="409" t="s">
        <v>2857</v>
      </c>
      <c r="G281" s="408" t="s">
        <v>1213</v>
      </c>
      <c r="H281" s="408" t="s">
        <v>1279</v>
      </c>
      <c r="I281" s="408" t="s">
        <v>1280</v>
      </c>
      <c r="J281" s="408" t="s">
        <v>1281</v>
      </c>
      <c r="K281" s="408" t="s">
        <v>1282</v>
      </c>
      <c r="L281" s="410">
        <v>1501.02</v>
      </c>
      <c r="M281" s="410">
        <v>2</v>
      </c>
      <c r="N281" s="411">
        <v>3002.04</v>
      </c>
    </row>
    <row r="282" spans="1:14" ht="14.4" customHeight="1" x14ac:dyDescent="0.3">
      <c r="A282" s="406" t="s">
        <v>590</v>
      </c>
      <c r="B282" s="407" t="s">
        <v>2824</v>
      </c>
      <c r="C282" s="408" t="s">
        <v>591</v>
      </c>
      <c r="D282" s="409" t="s">
        <v>2841</v>
      </c>
      <c r="E282" s="408" t="s">
        <v>405</v>
      </c>
      <c r="F282" s="409" t="s">
        <v>2857</v>
      </c>
      <c r="G282" s="408" t="s">
        <v>1213</v>
      </c>
      <c r="H282" s="408" t="s">
        <v>1283</v>
      </c>
      <c r="I282" s="408" t="s">
        <v>1284</v>
      </c>
      <c r="J282" s="408" t="s">
        <v>1285</v>
      </c>
      <c r="K282" s="408" t="s">
        <v>1286</v>
      </c>
      <c r="L282" s="410">
        <v>57.699664423586611</v>
      </c>
      <c r="M282" s="410">
        <v>1</v>
      </c>
      <c r="N282" s="411">
        <v>57.699664423586611</v>
      </c>
    </row>
    <row r="283" spans="1:14" ht="14.4" customHeight="1" x14ac:dyDescent="0.3">
      <c r="A283" s="406" t="s">
        <v>590</v>
      </c>
      <c r="B283" s="407" t="s">
        <v>2824</v>
      </c>
      <c r="C283" s="408" t="s">
        <v>591</v>
      </c>
      <c r="D283" s="409" t="s">
        <v>2841</v>
      </c>
      <c r="E283" s="408" t="s">
        <v>405</v>
      </c>
      <c r="F283" s="409" t="s">
        <v>2857</v>
      </c>
      <c r="G283" s="408" t="s">
        <v>1213</v>
      </c>
      <c r="H283" s="408" t="s">
        <v>1287</v>
      </c>
      <c r="I283" s="408" t="s">
        <v>1288</v>
      </c>
      <c r="J283" s="408" t="s">
        <v>1285</v>
      </c>
      <c r="K283" s="408" t="s">
        <v>1289</v>
      </c>
      <c r="L283" s="410">
        <v>30.21999999999997</v>
      </c>
      <c r="M283" s="410">
        <v>2</v>
      </c>
      <c r="N283" s="411">
        <v>60.439999999999941</v>
      </c>
    </row>
    <row r="284" spans="1:14" ht="14.4" customHeight="1" x14ac:dyDescent="0.3">
      <c r="A284" s="406" t="s">
        <v>590</v>
      </c>
      <c r="B284" s="407" t="s">
        <v>2824</v>
      </c>
      <c r="C284" s="408" t="s">
        <v>591</v>
      </c>
      <c r="D284" s="409" t="s">
        <v>2841</v>
      </c>
      <c r="E284" s="408" t="s">
        <v>405</v>
      </c>
      <c r="F284" s="409" t="s">
        <v>2857</v>
      </c>
      <c r="G284" s="408" t="s">
        <v>1213</v>
      </c>
      <c r="H284" s="408" t="s">
        <v>1290</v>
      </c>
      <c r="I284" s="408" t="s">
        <v>1291</v>
      </c>
      <c r="J284" s="408" t="s">
        <v>1292</v>
      </c>
      <c r="K284" s="408" t="s">
        <v>1293</v>
      </c>
      <c r="L284" s="410">
        <v>322.49000000000007</v>
      </c>
      <c r="M284" s="410">
        <v>1</v>
      </c>
      <c r="N284" s="411">
        <v>322.49000000000007</v>
      </c>
    </row>
    <row r="285" spans="1:14" ht="14.4" customHeight="1" x14ac:dyDescent="0.3">
      <c r="A285" s="406" t="s">
        <v>590</v>
      </c>
      <c r="B285" s="407" t="s">
        <v>2824</v>
      </c>
      <c r="C285" s="408" t="s">
        <v>591</v>
      </c>
      <c r="D285" s="409" t="s">
        <v>2841</v>
      </c>
      <c r="E285" s="408" t="s">
        <v>405</v>
      </c>
      <c r="F285" s="409" t="s">
        <v>2857</v>
      </c>
      <c r="G285" s="408" t="s">
        <v>1213</v>
      </c>
      <c r="H285" s="408" t="s">
        <v>1294</v>
      </c>
      <c r="I285" s="408" t="s">
        <v>1295</v>
      </c>
      <c r="J285" s="408" t="s">
        <v>1296</v>
      </c>
      <c r="K285" s="408" t="s">
        <v>686</v>
      </c>
      <c r="L285" s="410">
        <v>46.99000000000003</v>
      </c>
      <c r="M285" s="410">
        <v>7</v>
      </c>
      <c r="N285" s="411">
        <v>328.93000000000023</v>
      </c>
    </row>
    <row r="286" spans="1:14" ht="14.4" customHeight="1" x14ac:dyDescent="0.3">
      <c r="A286" s="406" t="s">
        <v>590</v>
      </c>
      <c r="B286" s="407" t="s">
        <v>2824</v>
      </c>
      <c r="C286" s="408" t="s">
        <v>591</v>
      </c>
      <c r="D286" s="409" t="s">
        <v>2841</v>
      </c>
      <c r="E286" s="408" t="s">
        <v>405</v>
      </c>
      <c r="F286" s="409" t="s">
        <v>2857</v>
      </c>
      <c r="G286" s="408" t="s">
        <v>1213</v>
      </c>
      <c r="H286" s="408" t="s">
        <v>1297</v>
      </c>
      <c r="I286" s="408" t="s">
        <v>1298</v>
      </c>
      <c r="J286" s="408" t="s">
        <v>1299</v>
      </c>
      <c r="K286" s="408" t="s">
        <v>1300</v>
      </c>
      <c r="L286" s="410">
        <v>88.250048343156237</v>
      </c>
      <c r="M286" s="410">
        <v>5</v>
      </c>
      <c r="N286" s="411">
        <v>441.25024171578121</v>
      </c>
    </row>
    <row r="287" spans="1:14" ht="14.4" customHeight="1" x14ac:dyDescent="0.3">
      <c r="A287" s="406" t="s">
        <v>590</v>
      </c>
      <c r="B287" s="407" t="s">
        <v>2824</v>
      </c>
      <c r="C287" s="408" t="s">
        <v>591</v>
      </c>
      <c r="D287" s="409" t="s">
        <v>2841</v>
      </c>
      <c r="E287" s="408" t="s">
        <v>405</v>
      </c>
      <c r="F287" s="409" t="s">
        <v>2857</v>
      </c>
      <c r="G287" s="408" t="s">
        <v>1213</v>
      </c>
      <c r="H287" s="408" t="s">
        <v>1301</v>
      </c>
      <c r="I287" s="408" t="s">
        <v>1302</v>
      </c>
      <c r="J287" s="408" t="s">
        <v>1303</v>
      </c>
      <c r="K287" s="408" t="s">
        <v>1304</v>
      </c>
      <c r="L287" s="410">
        <v>297.91999999999996</v>
      </c>
      <c r="M287" s="410">
        <v>1</v>
      </c>
      <c r="N287" s="411">
        <v>297.91999999999996</v>
      </c>
    </row>
    <row r="288" spans="1:14" ht="14.4" customHeight="1" x14ac:dyDescent="0.3">
      <c r="A288" s="406" t="s">
        <v>590</v>
      </c>
      <c r="B288" s="407" t="s">
        <v>2824</v>
      </c>
      <c r="C288" s="408" t="s">
        <v>591</v>
      </c>
      <c r="D288" s="409" t="s">
        <v>2841</v>
      </c>
      <c r="E288" s="408" t="s">
        <v>405</v>
      </c>
      <c r="F288" s="409" t="s">
        <v>2857</v>
      </c>
      <c r="G288" s="408" t="s">
        <v>1213</v>
      </c>
      <c r="H288" s="408" t="s">
        <v>1305</v>
      </c>
      <c r="I288" s="408" t="s">
        <v>1306</v>
      </c>
      <c r="J288" s="408" t="s">
        <v>1307</v>
      </c>
      <c r="K288" s="408" t="s">
        <v>1308</v>
      </c>
      <c r="L288" s="410">
        <v>137.72633908207334</v>
      </c>
      <c r="M288" s="410">
        <v>3</v>
      </c>
      <c r="N288" s="411">
        <v>413.17901724621998</v>
      </c>
    </row>
    <row r="289" spans="1:14" ht="14.4" customHeight="1" x14ac:dyDescent="0.3">
      <c r="A289" s="406" t="s">
        <v>590</v>
      </c>
      <c r="B289" s="407" t="s">
        <v>2824</v>
      </c>
      <c r="C289" s="408" t="s">
        <v>591</v>
      </c>
      <c r="D289" s="409" t="s">
        <v>2841</v>
      </c>
      <c r="E289" s="408" t="s">
        <v>405</v>
      </c>
      <c r="F289" s="409" t="s">
        <v>2857</v>
      </c>
      <c r="G289" s="408" t="s">
        <v>1213</v>
      </c>
      <c r="H289" s="408" t="s">
        <v>1309</v>
      </c>
      <c r="I289" s="408" t="s">
        <v>1310</v>
      </c>
      <c r="J289" s="408" t="s">
        <v>1311</v>
      </c>
      <c r="K289" s="408" t="s">
        <v>1013</v>
      </c>
      <c r="L289" s="410">
        <v>116.84000290917923</v>
      </c>
      <c r="M289" s="410">
        <v>3</v>
      </c>
      <c r="N289" s="411">
        <v>350.52000872753769</v>
      </c>
    </row>
    <row r="290" spans="1:14" ht="14.4" customHeight="1" x14ac:dyDescent="0.3">
      <c r="A290" s="406" t="s">
        <v>590</v>
      </c>
      <c r="B290" s="407" t="s">
        <v>2824</v>
      </c>
      <c r="C290" s="408" t="s">
        <v>591</v>
      </c>
      <c r="D290" s="409" t="s">
        <v>2841</v>
      </c>
      <c r="E290" s="408" t="s">
        <v>405</v>
      </c>
      <c r="F290" s="409" t="s">
        <v>2857</v>
      </c>
      <c r="G290" s="408" t="s">
        <v>1213</v>
      </c>
      <c r="H290" s="408" t="s">
        <v>1312</v>
      </c>
      <c r="I290" s="408" t="s">
        <v>1313</v>
      </c>
      <c r="J290" s="408" t="s">
        <v>1226</v>
      </c>
      <c r="K290" s="408" t="s">
        <v>1314</v>
      </c>
      <c r="L290" s="410">
        <v>127.45720994606923</v>
      </c>
      <c r="M290" s="410">
        <v>76</v>
      </c>
      <c r="N290" s="411">
        <v>9686.7479559012609</v>
      </c>
    </row>
    <row r="291" spans="1:14" ht="14.4" customHeight="1" x14ac:dyDescent="0.3">
      <c r="A291" s="406" t="s">
        <v>590</v>
      </c>
      <c r="B291" s="407" t="s">
        <v>2824</v>
      </c>
      <c r="C291" s="408" t="s">
        <v>591</v>
      </c>
      <c r="D291" s="409" t="s">
        <v>2841</v>
      </c>
      <c r="E291" s="408" t="s">
        <v>405</v>
      </c>
      <c r="F291" s="409" t="s">
        <v>2857</v>
      </c>
      <c r="G291" s="408" t="s">
        <v>1213</v>
      </c>
      <c r="H291" s="408" t="s">
        <v>1315</v>
      </c>
      <c r="I291" s="408" t="s">
        <v>1316</v>
      </c>
      <c r="J291" s="408" t="s">
        <v>1317</v>
      </c>
      <c r="K291" s="408" t="s">
        <v>1318</v>
      </c>
      <c r="L291" s="410">
        <v>13.880000000000003</v>
      </c>
      <c r="M291" s="410">
        <v>4</v>
      </c>
      <c r="N291" s="411">
        <v>55.52000000000001</v>
      </c>
    </row>
    <row r="292" spans="1:14" ht="14.4" customHeight="1" x14ac:dyDescent="0.3">
      <c r="A292" s="406" t="s">
        <v>590</v>
      </c>
      <c r="B292" s="407" t="s">
        <v>2824</v>
      </c>
      <c r="C292" s="408" t="s">
        <v>591</v>
      </c>
      <c r="D292" s="409" t="s">
        <v>2841</v>
      </c>
      <c r="E292" s="408" t="s">
        <v>405</v>
      </c>
      <c r="F292" s="409" t="s">
        <v>2857</v>
      </c>
      <c r="G292" s="408" t="s">
        <v>1213</v>
      </c>
      <c r="H292" s="408" t="s">
        <v>1319</v>
      </c>
      <c r="I292" s="408" t="s">
        <v>1320</v>
      </c>
      <c r="J292" s="408" t="s">
        <v>1321</v>
      </c>
      <c r="K292" s="408" t="s">
        <v>1322</v>
      </c>
      <c r="L292" s="410">
        <v>20.059999596022756</v>
      </c>
      <c r="M292" s="410">
        <v>4</v>
      </c>
      <c r="N292" s="411">
        <v>80.239998384091024</v>
      </c>
    </row>
    <row r="293" spans="1:14" ht="14.4" customHeight="1" x14ac:dyDescent="0.3">
      <c r="A293" s="406" t="s">
        <v>590</v>
      </c>
      <c r="B293" s="407" t="s">
        <v>2824</v>
      </c>
      <c r="C293" s="408" t="s">
        <v>591</v>
      </c>
      <c r="D293" s="409" t="s">
        <v>2841</v>
      </c>
      <c r="E293" s="408" t="s">
        <v>405</v>
      </c>
      <c r="F293" s="409" t="s">
        <v>2857</v>
      </c>
      <c r="G293" s="408" t="s">
        <v>1213</v>
      </c>
      <c r="H293" s="408" t="s">
        <v>1323</v>
      </c>
      <c r="I293" s="408" t="s">
        <v>1324</v>
      </c>
      <c r="J293" s="408" t="s">
        <v>1325</v>
      </c>
      <c r="K293" s="408" t="s">
        <v>1326</v>
      </c>
      <c r="L293" s="410">
        <v>466.01666666666665</v>
      </c>
      <c r="M293" s="410">
        <v>3</v>
      </c>
      <c r="N293" s="411">
        <v>1398.05</v>
      </c>
    </row>
    <row r="294" spans="1:14" ht="14.4" customHeight="1" x14ac:dyDescent="0.3">
      <c r="A294" s="406" t="s">
        <v>590</v>
      </c>
      <c r="B294" s="407" t="s">
        <v>2824</v>
      </c>
      <c r="C294" s="408" t="s">
        <v>591</v>
      </c>
      <c r="D294" s="409" t="s">
        <v>2841</v>
      </c>
      <c r="E294" s="408" t="s">
        <v>405</v>
      </c>
      <c r="F294" s="409" t="s">
        <v>2857</v>
      </c>
      <c r="G294" s="408" t="s">
        <v>1213</v>
      </c>
      <c r="H294" s="408" t="s">
        <v>1327</v>
      </c>
      <c r="I294" s="408" t="s">
        <v>1328</v>
      </c>
      <c r="J294" s="408" t="s">
        <v>1329</v>
      </c>
      <c r="K294" s="408" t="s">
        <v>1330</v>
      </c>
      <c r="L294" s="410">
        <v>73.839780986089977</v>
      </c>
      <c r="M294" s="410">
        <v>7</v>
      </c>
      <c r="N294" s="411">
        <v>516.87846690262984</v>
      </c>
    </row>
    <row r="295" spans="1:14" ht="14.4" customHeight="1" x14ac:dyDescent="0.3">
      <c r="A295" s="406" t="s">
        <v>590</v>
      </c>
      <c r="B295" s="407" t="s">
        <v>2824</v>
      </c>
      <c r="C295" s="408" t="s">
        <v>591</v>
      </c>
      <c r="D295" s="409" t="s">
        <v>2841</v>
      </c>
      <c r="E295" s="408" t="s">
        <v>405</v>
      </c>
      <c r="F295" s="409" t="s">
        <v>2857</v>
      </c>
      <c r="G295" s="408" t="s">
        <v>1213</v>
      </c>
      <c r="H295" s="408" t="s">
        <v>1331</v>
      </c>
      <c r="I295" s="408" t="s">
        <v>1332</v>
      </c>
      <c r="J295" s="408" t="s">
        <v>1333</v>
      </c>
      <c r="K295" s="408" t="s">
        <v>803</v>
      </c>
      <c r="L295" s="410">
        <v>122.64</v>
      </c>
      <c r="M295" s="410">
        <v>1</v>
      </c>
      <c r="N295" s="411">
        <v>122.64</v>
      </c>
    </row>
    <row r="296" spans="1:14" ht="14.4" customHeight="1" x14ac:dyDescent="0.3">
      <c r="A296" s="406" t="s">
        <v>590</v>
      </c>
      <c r="B296" s="407" t="s">
        <v>2824</v>
      </c>
      <c r="C296" s="408" t="s">
        <v>591</v>
      </c>
      <c r="D296" s="409" t="s">
        <v>2841</v>
      </c>
      <c r="E296" s="408" t="s">
        <v>405</v>
      </c>
      <c r="F296" s="409" t="s">
        <v>2857</v>
      </c>
      <c r="G296" s="408" t="s">
        <v>1213</v>
      </c>
      <c r="H296" s="408" t="s">
        <v>1334</v>
      </c>
      <c r="I296" s="408" t="s">
        <v>1334</v>
      </c>
      <c r="J296" s="408" t="s">
        <v>1335</v>
      </c>
      <c r="K296" s="408" t="s">
        <v>1336</v>
      </c>
      <c r="L296" s="410">
        <v>70.060000000000031</v>
      </c>
      <c r="M296" s="410">
        <v>2</v>
      </c>
      <c r="N296" s="411">
        <v>140.12000000000006</v>
      </c>
    </row>
    <row r="297" spans="1:14" ht="14.4" customHeight="1" x14ac:dyDescent="0.3">
      <c r="A297" s="406" t="s">
        <v>590</v>
      </c>
      <c r="B297" s="407" t="s">
        <v>2824</v>
      </c>
      <c r="C297" s="408" t="s">
        <v>591</v>
      </c>
      <c r="D297" s="409" t="s">
        <v>2841</v>
      </c>
      <c r="E297" s="408" t="s">
        <v>405</v>
      </c>
      <c r="F297" s="409" t="s">
        <v>2857</v>
      </c>
      <c r="G297" s="408" t="s">
        <v>1213</v>
      </c>
      <c r="H297" s="408" t="s">
        <v>1337</v>
      </c>
      <c r="I297" s="408" t="s">
        <v>1338</v>
      </c>
      <c r="J297" s="408" t="s">
        <v>1339</v>
      </c>
      <c r="K297" s="408" t="s">
        <v>1340</v>
      </c>
      <c r="L297" s="410">
        <v>64.480000000000018</v>
      </c>
      <c r="M297" s="410">
        <v>2</v>
      </c>
      <c r="N297" s="411">
        <v>128.96000000000004</v>
      </c>
    </row>
    <row r="298" spans="1:14" ht="14.4" customHeight="1" x14ac:dyDescent="0.3">
      <c r="A298" s="406" t="s">
        <v>590</v>
      </c>
      <c r="B298" s="407" t="s">
        <v>2824</v>
      </c>
      <c r="C298" s="408" t="s">
        <v>591</v>
      </c>
      <c r="D298" s="409" t="s">
        <v>2841</v>
      </c>
      <c r="E298" s="408" t="s">
        <v>405</v>
      </c>
      <c r="F298" s="409" t="s">
        <v>2857</v>
      </c>
      <c r="G298" s="408" t="s">
        <v>1213</v>
      </c>
      <c r="H298" s="408" t="s">
        <v>1341</v>
      </c>
      <c r="I298" s="408" t="s">
        <v>1342</v>
      </c>
      <c r="J298" s="408" t="s">
        <v>1343</v>
      </c>
      <c r="K298" s="408" t="s">
        <v>1344</v>
      </c>
      <c r="L298" s="410">
        <v>135.78001388749752</v>
      </c>
      <c r="M298" s="410">
        <v>30</v>
      </c>
      <c r="N298" s="411">
        <v>4073.4004166249251</v>
      </c>
    </row>
    <row r="299" spans="1:14" ht="14.4" customHeight="1" x14ac:dyDescent="0.3">
      <c r="A299" s="406" t="s">
        <v>590</v>
      </c>
      <c r="B299" s="407" t="s">
        <v>2824</v>
      </c>
      <c r="C299" s="408" t="s">
        <v>591</v>
      </c>
      <c r="D299" s="409" t="s">
        <v>2841</v>
      </c>
      <c r="E299" s="408" t="s">
        <v>405</v>
      </c>
      <c r="F299" s="409" t="s">
        <v>2857</v>
      </c>
      <c r="G299" s="408" t="s">
        <v>1213</v>
      </c>
      <c r="H299" s="408" t="s">
        <v>1345</v>
      </c>
      <c r="I299" s="408" t="s">
        <v>1346</v>
      </c>
      <c r="J299" s="408" t="s">
        <v>1347</v>
      </c>
      <c r="K299" s="408" t="s">
        <v>1348</v>
      </c>
      <c r="L299" s="410">
        <v>469.94999999999993</v>
      </c>
      <c r="M299" s="410">
        <v>1</v>
      </c>
      <c r="N299" s="411">
        <v>469.94999999999993</v>
      </c>
    </row>
    <row r="300" spans="1:14" ht="14.4" customHeight="1" x14ac:dyDescent="0.3">
      <c r="A300" s="406" t="s">
        <v>590</v>
      </c>
      <c r="B300" s="407" t="s">
        <v>2824</v>
      </c>
      <c r="C300" s="408" t="s">
        <v>591</v>
      </c>
      <c r="D300" s="409" t="s">
        <v>2841</v>
      </c>
      <c r="E300" s="408" t="s">
        <v>405</v>
      </c>
      <c r="F300" s="409" t="s">
        <v>2857</v>
      </c>
      <c r="G300" s="408" t="s">
        <v>1213</v>
      </c>
      <c r="H300" s="408" t="s">
        <v>1349</v>
      </c>
      <c r="I300" s="408" t="s">
        <v>1350</v>
      </c>
      <c r="J300" s="408" t="s">
        <v>1351</v>
      </c>
      <c r="K300" s="408" t="s">
        <v>1352</v>
      </c>
      <c r="L300" s="410">
        <v>38.299978504549721</v>
      </c>
      <c r="M300" s="410">
        <v>7</v>
      </c>
      <c r="N300" s="411">
        <v>268.09984953184806</v>
      </c>
    </row>
    <row r="301" spans="1:14" ht="14.4" customHeight="1" x14ac:dyDescent="0.3">
      <c r="A301" s="406" t="s">
        <v>590</v>
      </c>
      <c r="B301" s="407" t="s">
        <v>2824</v>
      </c>
      <c r="C301" s="408" t="s">
        <v>591</v>
      </c>
      <c r="D301" s="409" t="s">
        <v>2841</v>
      </c>
      <c r="E301" s="408" t="s">
        <v>405</v>
      </c>
      <c r="F301" s="409" t="s">
        <v>2857</v>
      </c>
      <c r="G301" s="408" t="s">
        <v>1213</v>
      </c>
      <c r="H301" s="408" t="s">
        <v>1353</v>
      </c>
      <c r="I301" s="408" t="s">
        <v>1354</v>
      </c>
      <c r="J301" s="408" t="s">
        <v>1249</v>
      </c>
      <c r="K301" s="408" t="s">
        <v>1355</v>
      </c>
      <c r="L301" s="410">
        <v>301.47000000000003</v>
      </c>
      <c r="M301" s="410">
        <v>10</v>
      </c>
      <c r="N301" s="411">
        <v>3014.7000000000003</v>
      </c>
    </row>
    <row r="302" spans="1:14" ht="14.4" customHeight="1" x14ac:dyDescent="0.3">
      <c r="A302" s="406" t="s">
        <v>590</v>
      </c>
      <c r="B302" s="407" t="s">
        <v>2824</v>
      </c>
      <c r="C302" s="408" t="s">
        <v>591</v>
      </c>
      <c r="D302" s="409" t="s">
        <v>2841</v>
      </c>
      <c r="E302" s="408" t="s">
        <v>405</v>
      </c>
      <c r="F302" s="409" t="s">
        <v>2857</v>
      </c>
      <c r="G302" s="408" t="s">
        <v>1213</v>
      </c>
      <c r="H302" s="408" t="s">
        <v>1356</v>
      </c>
      <c r="I302" s="408" t="s">
        <v>1357</v>
      </c>
      <c r="J302" s="408" t="s">
        <v>1358</v>
      </c>
      <c r="K302" s="408" t="s">
        <v>1359</v>
      </c>
      <c r="L302" s="410">
        <v>368.25</v>
      </c>
      <c r="M302" s="410">
        <v>1</v>
      </c>
      <c r="N302" s="411">
        <v>368.25</v>
      </c>
    </row>
    <row r="303" spans="1:14" ht="14.4" customHeight="1" x14ac:dyDescent="0.3">
      <c r="A303" s="406" t="s">
        <v>590</v>
      </c>
      <c r="B303" s="407" t="s">
        <v>2824</v>
      </c>
      <c r="C303" s="408" t="s">
        <v>591</v>
      </c>
      <c r="D303" s="409" t="s">
        <v>2841</v>
      </c>
      <c r="E303" s="408" t="s">
        <v>405</v>
      </c>
      <c r="F303" s="409" t="s">
        <v>2857</v>
      </c>
      <c r="G303" s="408" t="s">
        <v>1213</v>
      </c>
      <c r="H303" s="408" t="s">
        <v>1360</v>
      </c>
      <c r="I303" s="408" t="s">
        <v>1361</v>
      </c>
      <c r="J303" s="408" t="s">
        <v>1222</v>
      </c>
      <c r="K303" s="408" t="s">
        <v>1362</v>
      </c>
      <c r="L303" s="410">
        <v>64.099999877059574</v>
      </c>
      <c r="M303" s="410">
        <v>21</v>
      </c>
      <c r="N303" s="411">
        <v>1346.0999974182512</v>
      </c>
    </row>
    <row r="304" spans="1:14" ht="14.4" customHeight="1" x14ac:dyDescent="0.3">
      <c r="A304" s="406" t="s">
        <v>590</v>
      </c>
      <c r="B304" s="407" t="s">
        <v>2824</v>
      </c>
      <c r="C304" s="408" t="s">
        <v>591</v>
      </c>
      <c r="D304" s="409" t="s">
        <v>2841</v>
      </c>
      <c r="E304" s="408" t="s">
        <v>405</v>
      </c>
      <c r="F304" s="409" t="s">
        <v>2857</v>
      </c>
      <c r="G304" s="408" t="s">
        <v>1213</v>
      </c>
      <c r="H304" s="408" t="s">
        <v>1363</v>
      </c>
      <c r="I304" s="408" t="s">
        <v>1364</v>
      </c>
      <c r="J304" s="408" t="s">
        <v>1365</v>
      </c>
      <c r="K304" s="408" t="s">
        <v>1366</v>
      </c>
      <c r="L304" s="410">
        <v>97.319999999999979</v>
      </c>
      <c r="M304" s="410">
        <v>1</v>
      </c>
      <c r="N304" s="411">
        <v>97.319999999999979</v>
      </c>
    </row>
    <row r="305" spans="1:14" ht="14.4" customHeight="1" x14ac:dyDescent="0.3">
      <c r="A305" s="406" t="s">
        <v>590</v>
      </c>
      <c r="B305" s="407" t="s">
        <v>2824</v>
      </c>
      <c r="C305" s="408" t="s">
        <v>591</v>
      </c>
      <c r="D305" s="409" t="s">
        <v>2841</v>
      </c>
      <c r="E305" s="408" t="s">
        <v>405</v>
      </c>
      <c r="F305" s="409" t="s">
        <v>2857</v>
      </c>
      <c r="G305" s="408" t="s">
        <v>1213</v>
      </c>
      <c r="H305" s="408" t="s">
        <v>1367</v>
      </c>
      <c r="I305" s="408" t="s">
        <v>1368</v>
      </c>
      <c r="J305" s="408" t="s">
        <v>1351</v>
      </c>
      <c r="K305" s="408" t="s">
        <v>1369</v>
      </c>
      <c r="L305" s="410">
        <v>115.16</v>
      </c>
      <c r="M305" s="410">
        <v>1</v>
      </c>
      <c r="N305" s="411">
        <v>115.16</v>
      </c>
    </row>
    <row r="306" spans="1:14" ht="14.4" customHeight="1" x14ac:dyDescent="0.3">
      <c r="A306" s="406" t="s">
        <v>590</v>
      </c>
      <c r="B306" s="407" t="s">
        <v>2824</v>
      </c>
      <c r="C306" s="408" t="s">
        <v>591</v>
      </c>
      <c r="D306" s="409" t="s">
        <v>2841</v>
      </c>
      <c r="E306" s="408" t="s">
        <v>405</v>
      </c>
      <c r="F306" s="409" t="s">
        <v>2857</v>
      </c>
      <c r="G306" s="408" t="s">
        <v>1213</v>
      </c>
      <c r="H306" s="408" t="s">
        <v>1370</v>
      </c>
      <c r="I306" s="408" t="s">
        <v>1370</v>
      </c>
      <c r="J306" s="408" t="s">
        <v>1371</v>
      </c>
      <c r="K306" s="408" t="s">
        <v>1372</v>
      </c>
      <c r="L306" s="410">
        <v>115.23000000000006</v>
      </c>
      <c r="M306" s="410">
        <v>1</v>
      </c>
      <c r="N306" s="411">
        <v>115.23000000000006</v>
      </c>
    </row>
    <row r="307" spans="1:14" ht="14.4" customHeight="1" x14ac:dyDescent="0.3">
      <c r="A307" s="406" t="s">
        <v>590</v>
      </c>
      <c r="B307" s="407" t="s">
        <v>2824</v>
      </c>
      <c r="C307" s="408" t="s">
        <v>591</v>
      </c>
      <c r="D307" s="409" t="s">
        <v>2841</v>
      </c>
      <c r="E307" s="408" t="s">
        <v>405</v>
      </c>
      <c r="F307" s="409" t="s">
        <v>2857</v>
      </c>
      <c r="G307" s="408" t="s">
        <v>1213</v>
      </c>
      <c r="H307" s="408" t="s">
        <v>1373</v>
      </c>
      <c r="I307" s="408" t="s">
        <v>1374</v>
      </c>
      <c r="J307" s="408" t="s">
        <v>1375</v>
      </c>
      <c r="K307" s="408" t="s">
        <v>1376</v>
      </c>
      <c r="L307" s="410">
        <v>683.61</v>
      </c>
      <c r="M307" s="410">
        <v>1</v>
      </c>
      <c r="N307" s="411">
        <v>683.61</v>
      </c>
    </row>
    <row r="308" spans="1:14" ht="14.4" customHeight="1" x14ac:dyDescent="0.3">
      <c r="A308" s="406" t="s">
        <v>590</v>
      </c>
      <c r="B308" s="407" t="s">
        <v>2824</v>
      </c>
      <c r="C308" s="408" t="s">
        <v>591</v>
      </c>
      <c r="D308" s="409" t="s">
        <v>2841</v>
      </c>
      <c r="E308" s="408" t="s">
        <v>405</v>
      </c>
      <c r="F308" s="409" t="s">
        <v>2857</v>
      </c>
      <c r="G308" s="408" t="s">
        <v>1213</v>
      </c>
      <c r="H308" s="408" t="s">
        <v>1377</v>
      </c>
      <c r="I308" s="408" t="s">
        <v>1378</v>
      </c>
      <c r="J308" s="408" t="s">
        <v>1379</v>
      </c>
      <c r="K308" s="408" t="s">
        <v>1380</v>
      </c>
      <c r="L308" s="410">
        <v>55.77999874026905</v>
      </c>
      <c r="M308" s="410">
        <v>1</v>
      </c>
      <c r="N308" s="411">
        <v>55.77999874026905</v>
      </c>
    </row>
    <row r="309" spans="1:14" ht="14.4" customHeight="1" x14ac:dyDescent="0.3">
      <c r="A309" s="406" t="s">
        <v>590</v>
      </c>
      <c r="B309" s="407" t="s">
        <v>2824</v>
      </c>
      <c r="C309" s="408" t="s">
        <v>591</v>
      </c>
      <c r="D309" s="409" t="s">
        <v>2841</v>
      </c>
      <c r="E309" s="408" t="s">
        <v>405</v>
      </c>
      <c r="F309" s="409" t="s">
        <v>2857</v>
      </c>
      <c r="G309" s="408" t="s">
        <v>1213</v>
      </c>
      <c r="H309" s="408" t="s">
        <v>1381</v>
      </c>
      <c r="I309" s="408" t="s">
        <v>1382</v>
      </c>
      <c r="J309" s="408" t="s">
        <v>1383</v>
      </c>
      <c r="K309" s="408" t="s">
        <v>1384</v>
      </c>
      <c r="L309" s="410">
        <v>70.039999999999992</v>
      </c>
      <c r="M309" s="410">
        <v>14</v>
      </c>
      <c r="N309" s="411">
        <v>980.56</v>
      </c>
    </row>
    <row r="310" spans="1:14" ht="14.4" customHeight="1" x14ac:dyDescent="0.3">
      <c r="A310" s="406" t="s">
        <v>590</v>
      </c>
      <c r="B310" s="407" t="s">
        <v>2824</v>
      </c>
      <c r="C310" s="408" t="s">
        <v>591</v>
      </c>
      <c r="D310" s="409" t="s">
        <v>2841</v>
      </c>
      <c r="E310" s="408" t="s">
        <v>405</v>
      </c>
      <c r="F310" s="409" t="s">
        <v>2857</v>
      </c>
      <c r="G310" s="408" t="s">
        <v>1213</v>
      </c>
      <c r="H310" s="408" t="s">
        <v>1385</v>
      </c>
      <c r="I310" s="408" t="s">
        <v>1386</v>
      </c>
      <c r="J310" s="408" t="s">
        <v>1387</v>
      </c>
      <c r="K310" s="408" t="s">
        <v>1388</v>
      </c>
      <c r="L310" s="410">
        <v>188.84000000000003</v>
      </c>
      <c r="M310" s="410">
        <v>1</v>
      </c>
      <c r="N310" s="411">
        <v>188.84000000000003</v>
      </c>
    </row>
    <row r="311" spans="1:14" ht="14.4" customHeight="1" x14ac:dyDescent="0.3">
      <c r="A311" s="406" t="s">
        <v>590</v>
      </c>
      <c r="B311" s="407" t="s">
        <v>2824</v>
      </c>
      <c r="C311" s="408" t="s">
        <v>591</v>
      </c>
      <c r="D311" s="409" t="s">
        <v>2841</v>
      </c>
      <c r="E311" s="408" t="s">
        <v>405</v>
      </c>
      <c r="F311" s="409" t="s">
        <v>2857</v>
      </c>
      <c r="G311" s="408" t="s">
        <v>1213</v>
      </c>
      <c r="H311" s="408" t="s">
        <v>1389</v>
      </c>
      <c r="I311" s="408" t="s">
        <v>1390</v>
      </c>
      <c r="J311" s="408" t="s">
        <v>1391</v>
      </c>
      <c r="K311" s="408" t="s">
        <v>1392</v>
      </c>
      <c r="L311" s="410">
        <v>244.39999999999998</v>
      </c>
      <c r="M311" s="410">
        <v>1</v>
      </c>
      <c r="N311" s="411">
        <v>244.39999999999998</v>
      </c>
    </row>
    <row r="312" spans="1:14" ht="14.4" customHeight="1" x14ac:dyDescent="0.3">
      <c r="A312" s="406" t="s">
        <v>590</v>
      </c>
      <c r="B312" s="407" t="s">
        <v>2824</v>
      </c>
      <c r="C312" s="408" t="s">
        <v>591</v>
      </c>
      <c r="D312" s="409" t="s">
        <v>2841</v>
      </c>
      <c r="E312" s="408" t="s">
        <v>405</v>
      </c>
      <c r="F312" s="409" t="s">
        <v>2857</v>
      </c>
      <c r="G312" s="408" t="s">
        <v>1213</v>
      </c>
      <c r="H312" s="408" t="s">
        <v>1393</v>
      </c>
      <c r="I312" s="408" t="s">
        <v>1393</v>
      </c>
      <c r="J312" s="408" t="s">
        <v>1394</v>
      </c>
      <c r="K312" s="408" t="s">
        <v>1395</v>
      </c>
      <c r="L312" s="410">
        <v>169.04</v>
      </c>
      <c r="M312" s="410">
        <v>5</v>
      </c>
      <c r="N312" s="411">
        <v>845.19999999999993</v>
      </c>
    </row>
    <row r="313" spans="1:14" ht="14.4" customHeight="1" x14ac:dyDescent="0.3">
      <c r="A313" s="406" t="s">
        <v>590</v>
      </c>
      <c r="B313" s="407" t="s">
        <v>2824</v>
      </c>
      <c r="C313" s="408" t="s">
        <v>591</v>
      </c>
      <c r="D313" s="409" t="s">
        <v>2841</v>
      </c>
      <c r="E313" s="408" t="s">
        <v>405</v>
      </c>
      <c r="F313" s="409" t="s">
        <v>2857</v>
      </c>
      <c r="G313" s="408" t="s">
        <v>1213</v>
      </c>
      <c r="H313" s="408" t="s">
        <v>1396</v>
      </c>
      <c r="I313" s="408" t="s">
        <v>1396</v>
      </c>
      <c r="J313" s="408" t="s">
        <v>1281</v>
      </c>
      <c r="K313" s="408" t="s">
        <v>1397</v>
      </c>
      <c r="L313" s="410">
        <v>1106.2579434717786</v>
      </c>
      <c r="M313" s="410">
        <v>5</v>
      </c>
      <c r="N313" s="411">
        <v>5531.2897173588935</v>
      </c>
    </row>
    <row r="314" spans="1:14" ht="14.4" customHeight="1" x14ac:dyDescent="0.3">
      <c r="A314" s="406" t="s">
        <v>590</v>
      </c>
      <c r="B314" s="407" t="s">
        <v>2824</v>
      </c>
      <c r="C314" s="408" t="s">
        <v>591</v>
      </c>
      <c r="D314" s="409" t="s">
        <v>2841</v>
      </c>
      <c r="E314" s="408" t="s">
        <v>405</v>
      </c>
      <c r="F314" s="409" t="s">
        <v>2857</v>
      </c>
      <c r="G314" s="408" t="s">
        <v>1213</v>
      </c>
      <c r="H314" s="408" t="s">
        <v>1398</v>
      </c>
      <c r="I314" s="408" t="s">
        <v>1398</v>
      </c>
      <c r="J314" s="408" t="s">
        <v>1249</v>
      </c>
      <c r="K314" s="408" t="s">
        <v>1399</v>
      </c>
      <c r="L314" s="410">
        <v>408.9500000000001</v>
      </c>
      <c r="M314" s="410">
        <v>27</v>
      </c>
      <c r="N314" s="411">
        <v>11041.650000000003</v>
      </c>
    </row>
    <row r="315" spans="1:14" ht="14.4" customHeight="1" x14ac:dyDescent="0.3">
      <c r="A315" s="406" t="s">
        <v>590</v>
      </c>
      <c r="B315" s="407" t="s">
        <v>2824</v>
      </c>
      <c r="C315" s="408" t="s">
        <v>591</v>
      </c>
      <c r="D315" s="409" t="s">
        <v>2841</v>
      </c>
      <c r="E315" s="408" t="s">
        <v>405</v>
      </c>
      <c r="F315" s="409" t="s">
        <v>2857</v>
      </c>
      <c r="G315" s="408" t="s">
        <v>1213</v>
      </c>
      <c r="H315" s="408" t="s">
        <v>1400</v>
      </c>
      <c r="I315" s="408" t="s">
        <v>1400</v>
      </c>
      <c r="J315" s="408" t="s">
        <v>1401</v>
      </c>
      <c r="K315" s="408" t="s">
        <v>1402</v>
      </c>
      <c r="L315" s="410">
        <v>67.829999787595909</v>
      </c>
      <c r="M315" s="410">
        <v>30</v>
      </c>
      <c r="N315" s="411">
        <v>2034.8999936278774</v>
      </c>
    </row>
    <row r="316" spans="1:14" ht="14.4" customHeight="1" x14ac:dyDescent="0.3">
      <c r="A316" s="406" t="s">
        <v>590</v>
      </c>
      <c r="B316" s="407" t="s">
        <v>2824</v>
      </c>
      <c r="C316" s="408" t="s">
        <v>591</v>
      </c>
      <c r="D316" s="409" t="s">
        <v>2841</v>
      </c>
      <c r="E316" s="408" t="s">
        <v>405</v>
      </c>
      <c r="F316" s="409" t="s">
        <v>2857</v>
      </c>
      <c r="G316" s="408" t="s">
        <v>1213</v>
      </c>
      <c r="H316" s="408" t="s">
        <v>1403</v>
      </c>
      <c r="I316" s="408" t="s">
        <v>1403</v>
      </c>
      <c r="J316" s="408" t="s">
        <v>1249</v>
      </c>
      <c r="K316" s="408" t="s">
        <v>1355</v>
      </c>
      <c r="L316" s="410">
        <v>301.46945583556362</v>
      </c>
      <c r="M316" s="410">
        <v>18</v>
      </c>
      <c r="N316" s="411">
        <v>5426.4502050401452</v>
      </c>
    </row>
    <row r="317" spans="1:14" ht="14.4" customHeight="1" x14ac:dyDescent="0.3">
      <c r="A317" s="406" t="s">
        <v>590</v>
      </c>
      <c r="B317" s="407" t="s">
        <v>2824</v>
      </c>
      <c r="C317" s="408" t="s">
        <v>591</v>
      </c>
      <c r="D317" s="409" t="s">
        <v>2841</v>
      </c>
      <c r="E317" s="408" t="s">
        <v>405</v>
      </c>
      <c r="F317" s="409" t="s">
        <v>2857</v>
      </c>
      <c r="G317" s="408" t="s">
        <v>1213</v>
      </c>
      <c r="H317" s="408" t="s">
        <v>1404</v>
      </c>
      <c r="I317" s="408" t="s">
        <v>1404</v>
      </c>
      <c r="J317" s="408" t="s">
        <v>1249</v>
      </c>
      <c r="K317" s="408" t="s">
        <v>1397</v>
      </c>
      <c r="L317" s="410">
        <v>630.65995986678251</v>
      </c>
      <c r="M317" s="410">
        <v>30</v>
      </c>
      <c r="N317" s="411">
        <v>18919.798796003477</v>
      </c>
    </row>
    <row r="318" spans="1:14" ht="14.4" customHeight="1" x14ac:dyDescent="0.3">
      <c r="A318" s="406" t="s">
        <v>590</v>
      </c>
      <c r="B318" s="407" t="s">
        <v>2824</v>
      </c>
      <c r="C318" s="408" t="s">
        <v>591</v>
      </c>
      <c r="D318" s="409" t="s">
        <v>2841</v>
      </c>
      <c r="E318" s="408" t="s">
        <v>405</v>
      </c>
      <c r="F318" s="409" t="s">
        <v>2857</v>
      </c>
      <c r="G318" s="408" t="s">
        <v>1213</v>
      </c>
      <c r="H318" s="408" t="s">
        <v>1405</v>
      </c>
      <c r="I318" s="408" t="s">
        <v>1405</v>
      </c>
      <c r="J318" s="408" t="s">
        <v>1281</v>
      </c>
      <c r="K318" s="408" t="s">
        <v>1406</v>
      </c>
      <c r="L318" s="410">
        <v>1895.7700000000002</v>
      </c>
      <c r="M318" s="410">
        <v>1</v>
      </c>
      <c r="N318" s="411">
        <v>1895.7700000000002</v>
      </c>
    </row>
    <row r="319" spans="1:14" ht="14.4" customHeight="1" x14ac:dyDescent="0.3">
      <c r="A319" s="406" t="s">
        <v>590</v>
      </c>
      <c r="B319" s="407" t="s">
        <v>2824</v>
      </c>
      <c r="C319" s="408" t="s">
        <v>591</v>
      </c>
      <c r="D319" s="409" t="s">
        <v>2841</v>
      </c>
      <c r="E319" s="408" t="s">
        <v>405</v>
      </c>
      <c r="F319" s="409" t="s">
        <v>2857</v>
      </c>
      <c r="G319" s="408" t="s">
        <v>1213</v>
      </c>
      <c r="H319" s="408" t="s">
        <v>1407</v>
      </c>
      <c r="I319" s="408" t="s">
        <v>1407</v>
      </c>
      <c r="J319" s="408" t="s">
        <v>1249</v>
      </c>
      <c r="K319" s="408" t="s">
        <v>1406</v>
      </c>
      <c r="L319" s="410">
        <v>913.64999999999975</v>
      </c>
      <c r="M319" s="410">
        <v>13</v>
      </c>
      <c r="N319" s="411">
        <v>11877.449999999997</v>
      </c>
    </row>
    <row r="320" spans="1:14" ht="14.4" customHeight="1" x14ac:dyDescent="0.3">
      <c r="A320" s="406" t="s">
        <v>590</v>
      </c>
      <c r="B320" s="407" t="s">
        <v>2824</v>
      </c>
      <c r="C320" s="408" t="s">
        <v>591</v>
      </c>
      <c r="D320" s="409" t="s">
        <v>2841</v>
      </c>
      <c r="E320" s="408" t="s">
        <v>405</v>
      </c>
      <c r="F320" s="409" t="s">
        <v>2857</v>
      </c>
      <c r="G320" s="408" t="s">
        <v>1213</v>
      </c>
      <c r="H320" s="408" t="s">
        <v>1408</v>
      </c>
      <c r="I320" s="408" t="s">
        <v>1408</v>
      </c>
      <c r="J320" s="408" t="s">
        <v>609</v>
      </c>
      <c r="K320" s="408" t="s">
        <v>1260</v>
      </c>
      <c r="L320" s="410">
        <v>43.29999999999999</v>
      </c>
      <c r="M320" s="410">
        <v>1</v>
      </c>
      <c r="N320" s="411">
        <v>43.29999999999999</v>
      </c>
    </row>
    <row r="321" spans="1:14" ht="14.4" customHeight="1" x14ac:dyDescent="0.3">
      <c r="A321" s="406" t="s">
        <v>590</v>
      </c>
      <c r="B321" s="407" t="s">
        <v>2824</v>
      </c>
      <c r="C321" s="408" t="s">
        <v>591</v>
      </c>
      <c r="D321" s="409" t="s">
        <v>2841</v>
      </c>
      <c r="E321" s="408" t="s">
        <v>405</v>
      </c>
      <c r="F321" s="409" t="s">
        <v>2857</v>
      </c>
      <c r="G321" s="408" t="s">
        <v>1213</v>
      </c>
      <c r="H321" s="408" t="s">
        <v>1409</v>
      </c>
      <c r="I321" s="408" t="s">
        <v>1410</v>
      </c>
      <c r="J321" s="408" t="s">
        <v>1411</v>
      </c>
      <c r="K321" s="408" t="s">
        <v>613</v>
      </c>
      <c r="L321" s="410">
        <v>245.38</v>
      </c>
      <c r="M321" s="410">
        <v>1</v>
      </c>
      <c r="N321" s="411">
        <v>245.38</v>
      </c>
    </row>
    <row r="322" spans="1:14" ht="14.4" customHeight="1" x14ac:dyDescent="0.3">
      <c r="A322" s="406" t="s">
        <v>590</v>
      </c>
      <c r="B322" s="407" t="s">
        <v>2824</v>
      </c>
      <c r="C322" s="408" t="s">
        <v>591</v>
      </c>
      <c r="D322" s="409" t="s">
        <v>2841</v>
      </c>
      <c r="E322" s="408" t="s">
        <v>405</v>
      </c>
      <c r="F322" s="409" t="s">
        <v>2857</v>
      </c>
      <c r="G322" s="408" t="s">
        <v>1213</v>
      </c>
      <c r="H322" s="408" t="s">
        <v>1412</v>
      </c>
      <c r="I322" s="408" t="s">
        <v>1412</v>
      </c>
      <c r="J322" s="408" t="s">
        <v>1413</v>
      </c>
      <c r="K322" s="408" t="s">
        <v>1414</v>
      </c>
      <c r="L322" s="410">
        <v>77.150001931385788</v>
      </c>
      <c r="M322" s="410">
        <v>5</v>
      </c>
      <c r="N322" s="411">
        <v>385.75000965692891</v>
      </c>
    </row>
    <row r="323" spans="1:14" ht="14.4" customHeight="1" x14ac:dyDescent="0.3">
      <c r="A323" s="406" t="s">
        <v>590</v>
      </c>
      <c r="B323" s="407" t="s">
        <v>2824</v>
      </c>
      <c r="C323" s="408" t="s">
        <v>591</v>
      </c>
      <c r="D323" s="409" t="s">
        <v>2841</v>
      </c>
      <c r="E323" s="408" t="s">
        <v>1415</v>
      </c>
      <c r="F323" s="409" t="s">
        <v>2859</v>
      </c>
      <c r="G323" s="408" t="s">
        <v>406</v>
      </c>
      <c r="H323" s="408" t="s">
        <v>1416</v>
      </c>
      <c r="I323" s="408" t="s">
        <v>408</v>
      </c>
      <c r="J323" s="408" t="s">
        <v>1417</v>
      </c>
      <c r="K323" s="408"/>
      <c r="L323" s="410">
        <v>134.32999999999998</v>
      </c>
      <c r="M323" s="410">
        <v>29</v>
      </c>
      <c r="N323" s="411">
        <v>3895.5699999999997</v>
      </c>
    </row>
    <row r="324" spans="1:14" ht="14.4" customHeight="1" x14ac:dyDescent="0.3">
      <c r="A324" s="406" t="s">
        <v>590</v>
      </c>
      <c r="B324" s="407" t="s">
        <v>2824</v>
      </c>
      <c r="C324" s="408" t="s">
        <v>591</v>
      </c>
      <c r="D324" s="409" t="s">
        <v>2841</v>
      </c>
      <c r="E324" s="408" t="s">
        <v>1415</v>
      </c>
      <c r="F324" s="409" t="s">
        <v>2859</v>
      </c>
      <c r="G324" s="408" t="s">
        <v>1213</v>
      </c>
      <c r="H324" s="408" t="s">
        <v>1418</v>
      </c>
      <c r="I324" s="408" t="s">
        <v>1419</v>
      </c>
      <c r="J324" s="408" t="s">
        <v>1420</v>
      </c>
      <c r="K324" s="408" t="s">
        <v>1421</v>
      </c>
      <c r="L324" s="410">
        <v>41.18</v>
      </c>
      <c r="M324" s="410">
        <v>54</v>
      </c>
      <c r="N324" s="411">
        <v>2223.7199999999998</v>
      </c>
    </row>
    <row r="325" spans="1:14" ht="14.4" customHeight="1" x14ac:dyDescent="0.3">
      <c r="A325" s="406" t="s">
        <v>590</v>
      </c>
      <c r="B325" s="407" t="s">
        <v>2824</v>
      </c>
      <c r="C325" s="408" t="s">
        <v>591</v>
      </c>
      <c r="D325" s="409" t="s">
        <v>2841</v>
      </c>
      <c r="E325" s="408" t="s">
        <v>1415</v>
      </c>
      <c r="F325" s="409" t="s">
        <v>2859</v>
      </c>
      <c r="G325" s="408" t="s">
        <v>1213</v>
      </c>
      <c r="H325" s="408" t="s">
        <v>1422</v>
      </c>
      <c r="I325" s="408" t="s">
        <v>1423</v>
      </c>
      <c r="J325" s="408" t="s">
        <v>1424</v>
      </c>
      <c r="K325" s="408" t="s">
        <v>1421</v>
      </c>
      <c r="L325" s="410">
        <v>41.18</v>
      </c>
      <c r="M325" s="410">
        <v>19</v>
      </c>
      <c r="N325" s="411">
        <v>782.42</v>
      </c>
    </row>
    <row r="326" spans="1:14" ht="14.4" customHeight="1" x14ac:dyDescent="0.3">
      <c r="A326" s="406" t="s">
        <v>590</v>
      </c>
      <c r="B326" s="407" t="s">
        <v>2824</v>
      </c>
      <c r="C326" s="408" t="s">
        <v>591</v>
      </c>
      <c r="D326" s="409" t="s">
        <v>2841</v>
      </c>
      <c r="E326" s="408" t="s">
        <v>1415</v>
      </c>
      <c r="F326" s="409" t="s">
        <v>2859</v>
      </c>
      <c r="G326" s="408" t="s">
        <v>1213</v>
      </c>
      <c r="H326" s="408" t="s">
        <v>1425</v>
      </c>
      <c r="I326" s="408" t="s">
        <v>1426</v>
      </c>
      <c r="J326" s="408" t="s">
        <v>1427</v>
      </c>
      <c r="K326" s="408" t="s">
        <v>1428</v>
      </c>
      <c r="L326" s="410">
        <v>198.89006140388247</v>
      </c>
      <c r="M326" s="410">
        <v>3</v>
      </c>
      <c r="N326" s="411">
        <v>596.67018421164744</v>
      </c>
    </row>
    <row r="327" spans="1:14" ht="14.4" customHeight="1" x14ac:dyDescent="0.3">
      <c r="A327" s="406" t="s">
        <v>590</v>
      </c>
      <c r="B327" s="407" t="s">
        <v>2824</v>
      </c>
      <c r="C327" s="408" t="s">
        <v>591</v>
      </c>
      <c r="D327" s="409" t="s">
        <v>2841</v>
      </c>
      <c r="E327" s="408" t="s">
        <v>1415</v>
      </c>
      <c r="F327" s="409" t="s">
        <v>2859</v>
      </c>
      <c r="G327" s="408" t="s">
        <v>1213</v>
      </c>
      <c r="H327" s="408" t="s">
        <v>1429</v>
      </c>
      <c r="I327" s="408" t="s">
        <v>1429</v>
      </c>
      <c r="J327" s="408" t="s">
        <v>1430</v>
      </c>
      <c r="K327" s="408" t="s">
        <v>1431</v>
      </c>
      <c r="L327" s="410">
        <v>163.66999999999999</v>
      </c>
      <c r="M327" s="410">
        <v>10</v>
      </c>
      <c r="N327" s="411">
        <v>1636.6999999999998</v>
      </c>
    </row>
    <row r="328" spans="1:14" ht="14.4" customHeight="1" x14ac:dyDescent="0.3">
      <c r="A328" s="406" t="s">
        <v>590</v>
      </c>
      <c r="B328" s="407" t="s">
        <v>2824</v>
      </c>
      <c r="C328" s="408" t="s">
        <v>591</v>
      </c>
      <c r="D328" s="409" t="s">
        <v>2841</v>
      </c>
      <c r="E328" s="408" t="s">
        <v>517</v>
      </c>
      <c r="F328" s="409" t="s">
        <v>2858</v>
      </c>
      <c r="G328" s="408"/>
      <c r="H328" s="408" t="s">
        <v>1432</v>
      </c>
      <c r="I328" s="408" t="s">
        <v>1432</v>
      </c>
      <c r="J328" s="408" t="s">
        <v>1433</v>
      </c>
      <c r="K328" s="408" t="s">
        <v>1434</v>
      </c>
      <c r="L328" s="410">
        <v>413.05</v>
      </c>
      <c r="M328" s="410">
        <v>1</v>
      </c>
      <c r="N328" s="411">
        <v>413.05</v>
      </c>
    </row>
    <row r="329" spans="1:14" ht="14.4" customHeight="1" x14ac:dyDescent="0.3">
      <c r="A329" s="406" t="s">
        <v>590</v>
      </c>
      <c r="B329" s="407" t="s">
        <v>2824</v>
      </c>
      <c r="C329" s="408" t="s">
        <v>591</v>
      </c>
      <c r="D329" s="409" t="s">
        <v>2841</v>
      </c>
      <c r="E329" s="408" t="s">
        <v>517</v>
      </c>
      <c r="F329" s="409" t="s">
        <v>2858</v>
      </c>
      <c r="G329" s="408"/>
      <c r="H329" s="408" t="s">
        <v>1435</v>
      </c>
      <c r="I329" s="408" t="s">
        <v>1435</v>
      </c>
      <c r="J329" s="408" t="s">
        <v>1436</v>
      </c>
      <c r="K329" s="408" t="s">
        <v>1437</v>
      </c>
      <c r="L329" s="410">
        <v>35.089999999999996</v>
      </c>
      <c r="M329" s="410">
        <v>3</v>
      </c>
      <c r="N329" s="411">
        <v>105.26999999999998</v>
      </c>
    </row>
    <row r="330" spans="1:14" ht="14.4" customHeight="1" x14ac:dyDescent="0.3">
      <c r="A330" s="406" t="s">
        <v>590</v>
      </c>
      <c r="B330" s="407" t="s">
        <v>2824</v>
      </c>
      <c r="C330" s="408" t="s">
        <v>591</v>
      </c>
      <c r="D330" s="409" t="s">
        <v>2841</v>
      </c>
      <c r="E330" s="408" t="s">
        <v>517</v>
      </c>
      <c r="F330" s="409" t="s">
        <v>2858</v>
      </c>
      <c r="G330" s="408" t="s">
        <v>406</v>
      </c>
      <c r="H330" s="408" t="s">
        <v>1438</v>
      </c>
      <c r="I330" s="408" t="s">
        <v>1438</v>
      </c>
      <c r="J330" s="408" t="s">
        <v>1439</v>
      </c>
      <c r="K330" s="408" t="s">
        <v>1440</v>
      </c>
      <c r="L330" s="410">
        <v>63.660940583958855</v>
      </c>
      <c r="M330" s="410">
        <v>9</v>
      </c>
      <c r="N330" s="411">
        <v>572.94846525562969</v>
      </c>
    </row>
    <row r="331" spans="1:14" ht="14.4" customHeight="1" x14ac:dyDescent="0.3">
      <c r="A331" s="406" t="s">
        <v>590</v>
      </c>
      <c r="B331" s="407" t="s">
        <v>2824</v>
      </c>
      <c r="C331" s="408" t="s">
        <v>591</v>
      </c>
      <c r="D331" s="409" t="s">
        <v>2841</v>
      </c>
      <c r="E331" s="408" t="s">
        <v>517</v>
      </c>
      <c r="F331" s="409" t="s">
        <v>2858</v>
      </c>
      <c r="G331" s="408" t="s">
        <v>406</v>
      </c>
      <c r="H331" s="408" t="s">
        <v>1441</v>
      </c>
      <c r="I331" s="408" t="s">
        <v>1442</v>
      </c>
      <c r="J331" s="408" t="s">
        <v>1443</v>
      </c>
      <c r="K331" s="408" t="s">
        <v>1444</v>
      </c>
      <c r="L331" s="410">
        <v>31.889999999999997</v>
      </c>
      <c r="M331" s="410">
        <v>4</v>
      </c>
      <c r="N331" s="411">
        <v>127.55999999999999</v>
      </c>
    </row>
    <row r="332" spans="1:14" ht="14.4" customHeight="1" x14ac:dyDescent="0.3">
      <c r="A332" s="406" t="s">
        <v>590</v>
      </c>
      <c r="B332" s="407" t="s">
        <v>2824</v>
      </c>
      <c r="C332" s="408" t="s">
        <v>591</v>
      </c>
      <c r="D332" s="409" t="s">
        <v>2841</v>
      </c>
      <c r="E332" s="408" t="s">
        <v>517</v>
      </c>
      <c r="F332" s="409" t="s">
        <v>2858</v>
      </c>
      <c r="G332" s="408" t="s">
        <v>406</v>
      </c>
      <c r="H332" s="408" t="s">
        <v>1445</v>
      </c>
      <c r="I332" s="408" t="s">
        <v>1446</v>
      </c>
      <c r="J332" s="408" t="s">
        <v>1447</v>
      </c>
      <c r="K332" s="408" t="s">
        <v>1448</v>
      </c>
      <c r="L332" s="410">
        <v>21.49488333333333</v>
      </c>
      <c r="M332" s="410">
        <v>120</v>
      </c>
      <c r="N332" s="411">
        <v>2579.3859999999995</v>
      </c>
    </row>
    <row r="333" spans="1:14" ht="14.4" customHeight="1" x14ac:dyDescent="0.3">
      <c r="A333" s="406" t="s">
        <v>590</v>
      </c>
      <c r="B333" s="407" t="s">
        <v>2824</v>
      </c>
      <c r="C333" s="408" t="s">
        <v>591</v>
      </c>
      <c r="D333" s="409" t="s">
        <v>2841</v>
      </c>
      <c r="E333" s="408" t="s">
        <v>517</v>
      </c>
      <c r="F333" s="409" t="s">
        <v>2858</v>
      </c>
      <c r="G333" s="408" t="s">
        <v>406</v>
      </c>
      <c r="H333" s="408" t="s">
        <v>1449</v>
      </c>
      <c r="I333" s="408" t="s">
        <v>1450</v>
      </c>
      <c r="J333" s="408" t="s">
        <v>1447</v>
      </c>
      <c r="K333" s="408" t="s">
        <v>1451</v>
      </c>
      <c r="L333" s="410">
        <v>164.44999999999996</v>
      </c>
      <c r="M333" s="410">
        <v>2</v>
      </c>
      <c r="N333" s="411">
        <v>328.89999999999992</v>
      </c>
    </row>
    <row r="334" spans="1:14" ht="14.4" customHeight="1" x14ac:dyDescent="0.3">
      <c r="A334" s="406" t="s">
        <v>590</v>
      </c>
      <c r="B334" s="407" t="s">
        <v>2824</v>
      </c>
      <c r="C334" s="408" t="s">
        <v>591</v>
      </c>
      <c r="D334" s="409" t="s">
        <v>2841</v>
      </c>
      <c r="E334" s="408" t="s">
        <v>517</v>
      </c>
      <c r="F334" s="409" t="s">
        <v>2858</v>
      </c>
      <c r="G334" s="408" t="s">
        <v>406</v>
      </c>
      <c r="H334" s="408" t="s">
        <v>1452</v>
      </c>
      <c r="I334" s="408" t="s">
        <v>1453</v>
      </c>
      <c r="J334" s="408" t="s">
        <v>1454</v>
      </c>
      <c r="K334" s="408" t="s">
        <v>1455</v>
      </c>
      <c r="L334" s="410">
        <v>127.46588990347405</v>
      </c>
      <c r="M334" s="410">
        <v>56.20000000000001</v>
      </c>
      <c r="N334" s="411">
        <v>7163.5830125752427</v>
      </c>
    </row>
    <row r="335" spans="1:14" ht="14.4" customHeight="1" x14ac:dyDescent="0.3">
      <c r="A335" s="406" t="s">
        <v>590</v>
      </c>
      <c r="B335" s="407" t="s">
        <v>2824</v>
      </c>
      <c r="C335" s="408" t="s">
        <v>591</v>
      </c>
      <c r="D335" s="409" t="s">
        <v>2841</v>
      </c>
      <c r="E335" s="408" t="s">
        <v>517</v>
      </c>
      <c r="F335" s="409" t="s">
        <v>2858</v>
      </c>
      <c r="G335" s="408" t="s">
        <v>406</v>
      </c>
      <c r="H335" s="408" t="s">
        <v>1456</v>
      </c>
      <c r="I335" s="408" t="s">
        <v>1457</v>
      </c>
      <c r="J335" s="408" t="s">
        <v>1458</v>
      </c>
      <c r="K335" s="408" t="s">
        <v>1459</v>
      </c>
      <c r="L335" s="410">
        <v>35.101578947368424</v>
      </c>
      <c r="M335" s="410">
        <v>228</v>
      </c>
      <c r="N335" s="411">
        <v>8003.16</v>
      </c>
    </row>
    <row r="336" spans="1:14" ht="14.4" customHeight="1" x14ac:dyDescent="0.3">
      <c r="A336" s="406" t="s">
        <v>590</v>
      </c>
      <c r="B336" s="407" t="s">
        <v>2824</v>
      </c>
      <c r="C336" s="408" t="s">
        <v>591</v>
      </c>
      <c r="D336" s="409" t="s">
        <v>2841</v>
      </c>
      <c r="E336" s="408" t="s">
        <v>517</v>
      </c>
      <c r="F336" s="409" t="s">
        <v>2858</v>
      </c>
      <c r="G336" s="408" t="s">
        <v>406</v>
      </c>
      <c r="H336" s="408" t="s">
        <v>1460</v>
      </c>
      <c r="I336" s="408" t="s">
        <v>1461</v>
      </c>
      <c r="J336" s="408" t="s">
        <v>1462</v>
      </c>
      <c r="K336" s="408" t="s">
        <v>1463</v>
      </c>
      <c r="L336" s="410">
        <v>35.049999999999997</v>
      </c>
      <c r="M336" s="410">
        <v>2</v>
      </c>
      <c r="N336" s="411">
        <v>70.099999999999994</v>
      </c>
    </row>
    <row r="337" spans="1:14" ht="14.4" customHeight="1" x14ac:dyDescent="0.3">
      <c r="A337" s="406" t="s">
        <v>590</v>
      </c>
      <c r="B337" s="407" t="s">
        <v>2824</v>
      </c>
      <c r="C337" s="408" t="s">
        <v>591</v>
      </c>
      <c r="D337" s="409" t="s">
        <v>2841</v>
      </c>
      <c r="E337" s="408" t="s">
        <v>517</v>
      </c>
      <c r="F337" s="409" t="s">
        <v>2858</v>
      </c>
      <c r="G337" s="408" t="s">
        <v>406</v>
      </c>
      <c r="H337" s="408" t="s">
        <v>1464</v>
      </c>
      <c r="I337" s="408" t="s">
        <v>1465</v>
      </c>
      <c r="J337" s="408" t="s">
        <v>1466</v>
      </c>
      <c r="K337" s="408" t="s">
        <v>1467</v>
      </c>
      <c r="L337" s="410">
        <v>98.29</v>
      </c>
      <c r="M337" s="410">
        <v>1</v>
      </c>
      <c r="N337" s="411">
        <v>98.29</v>
      </c>
    </row>
    <row r="338" spans="1:14" ht="14.4" customHeight="1" x14ac:dyDescent="0.3">
      <c r="A338" s="406" t="s">
        <v>590</v>
      </c>
      <c r="B338" s="407" t="s">
        <v>2824</v>
      </c>
      <c r="C338" s="408" t="s">
        <v>591</v>
      </c>
      <c r="D338" s="409" t="s">
        <v>2841</v>
      </c>
      <c r="E338" s="408" t="s">
        <v>517</v>
      </c>
      <c r="F338" s="409" t="s">
        <v>2858</v>
      </c>
      <c r="G338" s="408" t="s">
        <v>406</v>
      </c>
      <c r="H338" s="408" t="s">
        <v>1468</v>
      </c>
      <c r="I338" s="408" t="s">
        <v>1468</v>
      </c>
      <c r="J338" s="408" t="s">
        <v>1469</v>
      </c>
      <c r="K338" s="408" t="s">
        <v>1470</v>
      </c>
      <c r="L338" s="410">
        <v>181.03</v>
      </c>
      <c r="M338" s="410">
        <v>2.4</v>
      </c>
      <c r="N338" s="411">
        <v>434.47199999999998</v>
      </c>
    </row>
    <row r="339" spans="1:14" ht="14.4" customHeight="1" x14ac:dyDescent="0.3">
      <c r="A339" s="406" t="s">
        <v>590</v>
      </c>
      <c r="B339" s="407" t="s">
        <v>2824</v>
      </c>
      <c r="C339" s="408" t="s">
        <v>591</v>
      </c>
      <c r="D339" s="409" t="s">
        <v>2841</v>
      </c>
      <c r="E339" s="408" t="s">
        <v>517</v>
      </c>
      <c r="F339" s="409" t="s">
        <v>2858</v>
      </c>
      <c r="G339" s="408" t="s">
        <v>406</v>
      </c>
      <c r="H339" s="408" t="s">
        <v>1471</v>
      </c>
      <c r="I339" s="408" t="s">
        <v>1472</v>
      </c>
      <c r="J339" s="408" t="s">
        <v>1473</v>
      </c>
      <c r="K339" s="408" t="s">
        <v>1474</v>
      </c>
      <c r="L339" s="410">
        <v>59.839999999999996</v>
      </c>
      <c r="M339" s="410">
        <v>2</v>
      </c>
      <c r="N339" s="411">
        <v>119.67999999999999</v>
      </c>
    </row>
    <row r="340" spans="1:14" ht="14.4" customHeight="1" x14ac:dyDescent="0.3">
      <c r="A340" s="406" t="s">
        <v>590</v>
      </c>
      <c r="B340" s="407" t="s">
        <v>2824</v>
      </c>
      <c r="C340" s="408" t="s">
        <v>591</v>
      </c>
      <c r="D340" s="409" t="s">
        <v>2841</v>
      </c>
      <c r="E340" s="408" t="s">
        <v>517</v>
      </c>
      <c r="F340" s="409" t="s">
        <v>2858</v>
      </c>
      <c r="G340" s="408" t="s">
        <v>406</v>
      </c>
      <c r="H340" s="408" t="s">
        <v>1475</v>
      </c>
      <c r="I340" s="408" t="s">
        <v>1476</v>
      </c>
      <c r="J340" s="408" t="s">
        <v>1477</v>
      </c>
      <c r="K340" s="408" t="s">
        <v>1478</v>
      </c>
      <c r="L340" s="410">
        <v>164.43999999999997</v>
      </c>
      <c r="M340" s="410">
        <v>1</v>
      </c>
      <c r="N340" s="411">
        <v>164.43999999999997</v>
      </c>
    </row>
    <row r="341" spans="1:14" ht="14.4" customHeight="1" x14ac:dyDescent="0.3">
      <c r="A341" s="406" t="s">
        <v>590</v>
      </c>
      <c r="B341" s="407" t="s">
        <v>2824</v>
      </c>
      <c r="C341" s="408" t="s">
        <v>591</v>
      </c>
      <c r="D341" s="409" t="s">
        <v>2841</v>
      </c>
      <c r="E341" s="408" t="s">
        <v>517</v>
      </c>
      <c r="F341" s="409" t="s">
        <v>2858</v>
      </c>
      <c r="G341" s="408" t="s">
        <v>406</v>
      </c>
      <c r="H341" s="408" t="s">
        <v>1479</v>
      </c>
      <c r="I341" s="408" t="s">
        <v>1480</v>
      </c>
      <c r="J341" s="408" t="s">
        <v>1481</v>
      </c>
      <c r="K341" s="408" t="s">
        <v>1482</v>
      </c>
      <c r="L341" s="410">
        <v>74.569999999999993</v>
      </c>
      <c r="M341" s="410">
        <v>1</v>
      </c>
      <c r="N341" s="411">
        <v>74.569999999999993</v>
      </c>
    </row>
    <row r="342" spans="1:14" ht="14.4" customHeight="1" x14ac:dyDescent="0.3">
      <c r="A342" s="406" t="s">
        <v>590</v>
      </c>
      <c r="B342" s="407" t="s">
        <v>2824</v>
      </c>
      <c r="C342" s="408" t="s">
        <v>591</v>
      </c>
      <c r="D342" s="409" t="s">
        <v>2841</v>
      </c>
      <c r="E342" s="408" t="s">
        <v>517</v>
      </c>
      <c r="F342" s="409" t="s">
        <v>2858</v>
      </c>
      <c r="G342" s="408" t="s">
        <v>406</v>
      </c>
      <c r="H342" s="408" t="s">
        <v>1483</v>
      </c>
      <c r="I342" s="408" t="s">
        <v>1484</v>
      </c>
      <c r="J342" s="408" t="s">
        <v>1485</v>
      </c>
      <c r="K342" s="408" t="s">
        <v>1486</v>
      </c>
      <c r="L342" s="410">
        <v>25.070000000000018</v>
      </c>
      <c r="M342" s="410">
        <v>2</v>
      </c>
      <c r="N342" s="411">
        <v>50.140000000000036</v>
      </c>
    </row>
    <row r="343" spans="1:14" ht="14.4" customHeight="1" x14ac:dyDescent="0.3">
      <c r="A343" s="406" t="s">
        <v>590</v>
      </c>
      <c r="B343" s="407" t="s">
        <v>2824</v>
      </c>
      <c r="C343" s="408" t="s">
        <v>591</v>
      </c>
      <c r="D343" s="409" t="s">
        <v>2841</v>
      </c>
      <c r="E343" s="408" t="s">
        <v>517</v>
      </c>
      <c r="F343" s="409" t="s">
        <v>2858</v>
      </c>
      <c r="G343" s="408" t="s">
        <v>406</v>
      </c>
      <c r="H343" s="408" t="s">
        <v>1487</v>
      </c>
      <c r="I343" s="408" t="s">
        <v>1487</v>
      </c>
      <c r="J343" s="408" t="s">
        <v>1488</v>
      </c>
      <c r="K343" s="408" t="s">
        <v>1489</v>
      </c>
      <c r="L343" s="410">
        <v>462</v>
      </c>
      <c r="M343" s="410">
        <v>2</v>
      </c>
      <c r="N343" s="411">
        <v>924</v>
      </c>
    </row>
    <row r="344" spans="1:14" ht="14.4" customHeight="1" x14ac:dyDescent="0.3">
      <c r="A344" s="406" t="s">
        <v>590</v>
      </c>
      <c r="B344" s="407" t="s">
        <v>2824</v>
      </c>
      <c r="C344" s="408" t="s">
        <v>591</v>
      </c>
      <c r="D344" s="409" t="s">
        <v>2841</v>
      </c>
      <c r="E344" s="408" t="s">
        <v>517</v>
      </c>
      <c r="F344" s="409" t="s">
        <v>2858</v>
      </c>
      <c r="G344" s="408" t="s">
        <v>406</v>
      </c>
      <c r="H344" s="408" t="s">
        <v>1490</v>
      </c>
      <c r="I344" s="408" t="s">
        <v>1490</v>
      </c>
      <c r="J344" s="408" t="s">
        <v>1491</v>
      </c>
      <c r="K344" s="408" t="s">
        <v>1492</v>
      </c>
      <c r="L344" s="410">
        <v>171.65792452830158</v>
      </c>
      <c r="M344" s="410">
        <v>31.800000000000033</v>
      </c>
      <c r="N344" s="411">
        <v>5458.7219999999961</v>
      </c>
    </row>
    <row r="345" spans="1:14" ht="14.4" customHeight="1" x14ac:dyDescent="0.3">
      <c r="A345" s="406" t="s">
        <v>590</v>
      </c>
      <c r="B345" s="407" t="s">
        <v>2824</v>
      </c>
      <c r="C345" s="408" t="s">
        <v>591</v>
      </c>
      <c r="D345" s="409" t="s">
        <v>2841</v>
      </c>
      <c r="E345" s="408" t="s">
        <v>517</v>
      </c>
      <c r="F345" s="409" t="s">
        <v>2858</v>
      </c>
      <c r="G345" s="408" t="s">
        <v>406</v>
      </c>
      <c r="H345" s="408" t="s">
        <v>1493</v>
      </c>
      <c r="I345" s="408" t="s">
        <v>1493</v>
      </c>
      <c r="J345" s="408" t="s">
        <v>1494</v>
      </c>
      <c r="K345" s="408" t="s">
        <v>1495</v>
      </c>
      <c r="L345" s="410">
        <v>217.8</v>
      </c>
      <c r="M345" s="410">
        <v>4</v>
      </c>
      <c r="N345" s="411">
        <v>871.2</v>
      </c>
    </row>
    <row r="346" spans="1:14" ht="14.4" customHeight="1" x14ac:dyDescent="0.3">
      <c r="A346" s="406" t="s">
        <v>590</v>
      </c>
      <c r="B346" s="407" t="s">
        <v>2824</v>
      </c>
      <c r="C346" s="408" t="s">
        <v>591</v>
      </c>
      <c r="D346" s="409" t="s">
        <v>2841</v>
      </c>
      <c r="E346" s="408" t="s">
        <v>517</v>
      </c>
      <c r="F346" s="409" t="s">
        <v>2858</v>
      </c>
      <c r="G346" s="408" t="s">
        <v>406</v>
      </c>
      <c r="H346" s="408" t="s">
        <v>1496</v>
      </c>
      <c r="I346" s="408" t="s">
        <v>1496</v>
      </c>
      <c r="J346" s="408" t="s">
        <v>1497</v>
      </c>
      <c r="K346" s="408" t="s">
        <v>1498</v>
      </c>
      <c r="L346" s="410">
        <v>152.90000000000006</v>
      </c>
      <c r="M346" s="410">
        <v>4.7999999999999989</v>
      </c>
      <c r="N346" s="411">
        <v>733.92000000000007</v>
      </c>
    </row>
    <row r="347" spans="1:14" ht="14.4" customHeight="1" x14ac:dyDescent="0.3">
      <c r="A347" s="406" t="s">
        <v>590</v>
      </c>
      <c r="B347" s="407" t="s">
        <v>2824</v>
      </c>
      <c r="C347" s="408" t="s">
        <v>591</v>
      </c>
      <c r="D347" s="409" t="s">
        <v>2841</v>
      </c>
      <c r="E347" s="408" t="s">
        <v>517</v>
      </c>
      <c r="F347" s="409" t="s">
        <v>2858</v>
      </c>
      <c r="G347" s="408" t="s">
        <v>406</v>
      </c>
      <c r="H347" s="408" t="s">
        <v>1499</v>
      </c>
      <c r="I347" s="408" t="s">
        <v>1499</v>
      </c>
      <c r="J347" s="408" t="s">
        <v>1500</v>
      </c>
      <c r="K347" s="408" t="s">
        <v>1501</v>
      </c>
      <c r="L347" s="410">
        <v>286</v>
      </c>
      <c r="M347" s="410">
        <v>7</v>
      </c>
      <c r="N347" s="411">
        <v>2002</v>
      </c>
    </row>
    <row r="348" spans="1:14" ht="14.4" customHeight="1" x14ac:dyDescent="0.3">
      <c r="A348" s="406" t="s">
        <v>590</v>
      </c>
      <c r="B348" s="407" t="s">
        <v>2824</v>
      </c>
      <c r="C348" s="408" t="s">
        <v>591</v>
      </c>
      <c r="D348" s="409" t="s">
        <v>2841</v>
      </c>
      <c r="E348" s="408" t="s">
        <v>517</v>
      </c>
      <c r="F348" s="409" t="s">
        <v>2858</v>
      </c>
      <c r="G348" s="408" t="s">
        <v>406</v>
      </c>
      <c r="H348" s="408" t="s">
        <v>1502</v>
      </c>
      <c r="I348" s="408" t="s">
        <v>1503</v>
      </c>
      <c r="J348" s="408" t="s">
        <v>1504</v>
      </c>
      <c r="K348" s="408" t="s">
        <v>1505</v>
      </c>
      <c r="L348" s="410">
        <v>264</v>
      </c>
      <c r="M348" s="410">
        <v>4</v>
      </c>
      <c r="N348" s="411">
        <v>1056</v>
      </c>
    </row>
    <row r="349" spans="1:14" ht="14.4" customHeight="1" x14ac:dyDescent="0.3">
      <c r="A349" s="406" t="s">
        <v>590</v>
      </c>
      <c r="B349" s="407" t="s">
        <v>2824</v>
      </c>
      <c r="C349" s="408" t="s">
        <v>591</v>
      </c>
      <c r="D349" s="409" t="s">
        <v>2841</v>
      </c>
      <c r="E349" s="408" t="s">
        <v>517</v>
      </c>
      <c r="F349" s="409" t="s">
        <v>2858</v>
      </c>
      <c r="G349" s="408" t="s">
        <v>406</v>
      </c>
      <c r="H349" s="408" t="s">
        <v>1506</v>
      </c>
      <c r="I349" s="408" t="s">
        <v>1506</v>
      </c>
      <c r="J349" s="408" t="s">
        <v>1507</v>
      </c>
      <c r="K349" s="408" t="s">
        <v>1508</v>
      </c>
      <c r="L349" s="410">
        <v>411.29</v>
      </c>
      <c r="M349" s="410">
        <v>4</v>
      </c>
      <c r="N349" s="411">
        <v>1645.16</v>
      </c>
    </row>
    <row r="350" spans="1:14" ht="14.4" customHeight="1" x14ac:dyDescent="0.3">
      <c r="A350" s="406" t="s">
        <v>590</v>
      </c>
      <c r="B350" s="407" t="s">
        <v>2824</v>
      </c>
      <c r="C350" s="408" t="s">
        <v>591</v>
      </c>
      <c r="D350" s="409" t="s">
        <v>2841</v>
      </c>
      <c r="E350" s="408" t="s">
        <v>517</v>
      </c>
      <c r="F350" s="409" t="s">
        <v>2858</v>
      </c>
      <c r="G350" s="408" t="s">
        <v>406</v>
      </c>
      <c r="H350" s="408" t="s">
        <v>1509</v>
      </c>
      <c r="I350" s="408" t="s">
        <v>1509</v>
      </c>
      <c r="J350" s="408" t="s">
        <v>1510</v>
      </c>
      <c r="K350" s="408" t="s">
        <v>1511</v>
      </c>
      <c r="L350" s="410">
        <v>263.9999986537278</v>
      </c>
      <c r="M350" s="410">
        <v>3.6</v>
      </c>
      <c r="N350" s="411">
        <v>950.39999515342015</v>
      </c>
    </row>
    <row r="351" spans="1:14" ht="14.4" customHeight="1" x14ac:dyDescent="0.3">
      <c r="A351" s="406" t="s">
        <v>590</v>
      </c>
      <c r="B351" s="407" t="s">
        <v>2824</v>
      </c>
      <c r="C351" s="408" t="s">
        <v>591</v>
      </c>
      <c r="D351" s="409" t="s">
        <v>2841</v>
      </c>
      <c r="E351" s="408" t="s">
        <v>517</v>
      </c>
      <c r="F351" s="409" t="s">
        <v>2858</v>
      </c>
      <c r="G351" s="408" t="s">
        <v>406</v>
      </c>
      <c r="H351" s="408" t="s">
        <v>1512</v>
      </c>
      <c r="I351" s="408" t="s">
        <v>1512</v>
      </c>
      <c r="J351" s="408" t="s">
        <v>1513</v>
      </c>
      <c r="K351" s="408" t="s">
        <v>1514</v>
      </c>
      <c r="L351" s="410">
        <v>231.00005348797143</v>
      </c>
      <c r="M351" s="410">
        <v>4</v>
      </c>
      <c r="N351" s="411">
        <v>924.00021395188571</v>
      </c>
    </row>
    <row r="352" spans="1:14" ht="14.4" customHeight="1" x14ac:dyDescent="0.3">
      <c r="A352" s="406" t="s">
        <v>590</v>
      </c>
      <c r="B352" s="407" t="s">
        <v>2824</v>
      </c>
      <c r="C352" s="408" t="s">
        <v>591</v>
      </c>
      <c r="D352" s="409" t="s">
        <v>2841</v>
      </c>
      <c r="E352" s="408" t="s">
        <v>517</v>
      </c>
      <c r="F352" s="409" t="s">
        <v>2858</v>
      </c>
      <c r="G352" s="408" t="s">
        <v>406</v>
      </c>
      <c r="H352" s="408" t="s">
        <v>1515</v>
      </c>
      <c r="I352" s="408" t="s">
        <v>1516</v>
      </c>
      <c r="J352" s="408" t="s">
        <v>1517</v>
      </c>
      <c r="K352" s="408" t="s">
        <v>1518</v>
      </c>
      <c r="L352" s="410">
        <v>58.720000000000006</v>
      </c>
      <c r="M352" s="410">
        <v>5</v>
      </c>
      <c r="N352" s="411">
        <v>293.60000000000002</v>
      </c>
    </row>
    <row r="353" spans="1:14" ht="14.4" customHeight="1" x14ac:dyDescent="0.3">
      <c r="A353" s="406" t="s">
        <v>590</v>
      </c>
      <c r="B353" s="407" t="s">
        <v>2824</v>
      </c>
      <c r="C353" s="408" t="s">
        <v>591</v>
      </c>
      <c r="D353" s="409" t="s">
        <v>2841</v>
      </c>
      <c r="E353" s="408" t="s">
        <v>517</v>
      </c>
      <c r="F353" s="409" t="s">
        <v>2858</v>
      </c>
      <c r="G353" s="408" t="s">
        <v>406</v>
      </c>
      <c r="H353" s="408" t="s">
        <v>1519</v>
      </c>
      <c r="I353" s="408" t="s">
        <v>1519</v>
      </c>
      <c r="J353" s="408" t="s">
        <v>1520</v>
      </c>
      <c r="K353" s="408" t="s">
        <v>1521</v>
      </c>
      <c r="L353" s="410">
        <v>562.87</v>
      </c>
      <c r="M353" s="410">
        <v>2.8</v>
      </c>
      <c r="N353" s="411">
        <v>1576.0360000000001</v>
      </c>
    </row>
    <row r="354" spans="1:14" ht="14.4" customHeight="1" x14ac:dyDescent="0.3">
      <c r="A354" s="406" t="s">
        <v>590</v>
      </c>
      <c r="B354" s="407" t="s">
        <v>2824</v>
      </c>
      <c r="C354" s="408" t="s">
        <v>591</v>
      </c>
      <c r="D354" s="409" t="s">
        <v>2841</v>
      </c>
      <c r="E354" s="408" t="s">
        <v>517</v>
      </c>
      <c r="F354" s="409" t="s">
        <v>2858</v>
      </c>
      <c r="G354" s="408" t="s">
        <v>1213</v>
      </c>
      <c r="H354" s="408" t="s">
        <v>1522</v>
      </c>
      <c r="I354" s="408" t="s">
        <v>1523</v>
      </c>
      <c r="J354" s="408" t="s">
        <v>1524</v>
      </c>
      <c r="K354" s="408" t="s">
        <v>1525</v>
      </c>
      <c r="L354" s="410">
        <v>115.94000000000003</v>
      </c>
      <c r="M354" s="410">
        <v>5</v>
      </c>
      <c r="N354" s="411">
        <v>579.70000000000016</v>
      </c>
    </row>
    <row r="355" spans="1:14" ht="14.4" customHeight="1" x14ac:dyDescent="0.3">
      <c r="A355" s="406" t="s">
        <v>590</v>
      </c>
      <c r="B355" s="407" t="s">
        <v>2824</v>
      </c>
      <c r="C355" s="408" t="s">
        <v>591</v>
      </c>
      <c r="D355" s="409" t="s">
        <v>2841</v>
      </c>
      <c r="E355" s="408" t="s">
        <v>517</v>
      </c>
      <c r="F355" s="409" t="s">
        <v>2858</v>
      </c>
      <c r="G355" s="408" t="s">
        <v>1213</v>
      </c>
      <c r="H355" s="408" t="s">
        <v>1526</v>
      </c>
      <c r="I355" s="408" t="s">
        <v>1526</v>
      </c>
      <c r="J355" s="408" t="s">
        <v>1527</v>
      </c>
      <c r="K355" s="408" t="s">
        <v>1492</v>
      </c>
      <c r="L355" s="410">
        <v>916.55700934579443</v>
      </c>
      <c r="M355" s="410">
        <v>10.7</v>
      </c>
      <c r="N355" s="411">
        <v>9807.16</v>
      </c>
    </row>
    <row r="356" spans="1:14" ht="14.4" customHeight="1" x14ac:dyDescent="0.3">
      <c r="A356" s="406" t="s">
        <v>590</v>
      </c>
      <c r="B356" s="407" t="s">
        <v>2824</v>
      </c>
      <c r="C356" s="408" t="s">
        <v>591</v>
      </c>
      <c r="D356" s="409" t="s">
        <v>2841</v>
      </c>
      <c r="E356" s="408" t="s">
        <v>1528</v>
      </c>
      <c r="F356" s="409" t="s">
        <v>2860</v>
      </c>
      <c r="G356" s="408"/>
      <c r="H356" s="408" t="s">
        <v>1529</v>
      </c>
      <c r="I356" s="408" t="s">
        <v>1530</v>
      </c>
      <c r="J356" s="408" t="s">
        <v>1531</v>
      </c>
      <c r="K356" s="408" t="s">
        <v>1532</v>
      </c>
      <c r="L356" s="410">
        <v>765.13</v>
      </c>
      <c r="M356" s="410">
        <v>1</v>
      </c>
      <c r="N356" s="411">
        <v>765.13</v>
      </c>
    </row>
    <row r="357" spans="1:14" ht="14.4" customHeight="1" x14ac:dyDescent="0.3">
      <c r="A357" s="406" t="s">
        <v>590</v>
      </c>
      <c r="B357" s="407" t="s">
        <v>2824</v>
      </c>
      <c r="C357" s="408" t="s">
        <v>591</v>
      </c>
      <c r="D357" s="409" t="s">
        <v>2841</v>
      </c>
      <c r="E357" s="408" t="s">
        <v>1528</v>
      </c>
      <c r="F357" s="409" t="s">
        <v>2860</v>
      </c>
      <c r="G357" s="408" t="s">
        <v>406</v>
      </c>
      <c r="H357" s="408" t="s">
        <v>1533</v>
      </c>
      <c r="I357" s="408" t="s">
        <v>1534</v>
      </c>
      <c r="J357" s="408" t="s">
        <v>1535</v>
      </c>
      <c r="K357" s="408" t="s">
        <v>1536</v>
      </c>
      <c r="L357" s="410">
        <v>103.18999999999994</v>
      </c>
      <c r="M357" s="410">
        <v>2</v>
      </c>
      <c r="N357" s="411">
        <v>206.37999999999988</v>
      </c>
    </row>
    <row r="358" spans="1:14" ht="14.4" customHeight="1" x14ac:dyDescent="0.3">
      <c r="A358" s="406" t="s">
        <v>590</v>
      </c>
      <c r="B358" s="407" t="s">
        <v>2824</v>
      </c>
      <c r="C358" s="408" t="s">
        <v>591</v>
      </c>
      <c r="D358" s="409" t="s">
        <v>2841</v>
      </c>
      <c r="E358" s="408" t="s">
        <v>1528</v>
      </c>
      <c r="F358" s="409" t="s">
        <v>2860</v>
      </c>
      <c r="G358" s="408" t="s">
        <v>406</v>
      </c>
      <c r="H358" s="408" t="s">
        <v>1537</v>
      </c>
      <c r="I358" s="408" t="s">
        <v>1538</v>
      </c>
      <c r="J358" s="408" t="s">
        <v>1539</v>
      </c>
      <c r="K358" s="408" t="s">
        <v>1540</v>
      </c>
      <c r="L358" s="410">
        <v>108.83</v>
      </c>
      <c r="M358" s="410">
        <v>2</v>
      </c>
      <c r="N358" s="411">
        <v>217.66</v>
      </c>
    </row>
    <row r="359" spans="1:14" ht="14.4" customHeight="1" x14ac:dyDescent="0.3">
      <c r="A359" s="406" t="s">
        <v>590</v>
      </c>
      <c r="B359" s="407" t="s">
        <v>2824</v>
      </c>
      <c r="C359" s="408" t="s">
        <v>591</v>
      </c>
      <c r="D359" s="409" t="s">
        <v>2841</v>
      </c>
      <c r="E359" s="408" t="s">
        <v>1541</v>
      </c>
      <c r="F359" s="409" t="s">
        <v>2861</v>
      </c>
      <c r="G359" s="408" t="s">
        <v>406</v>
      </c>
      <c r="H359" s="408" t="s">
        <v>1542</v>
      </c>
      <c r="I359" s="408" t="s">
        <v>1543</v>
      </c>
      <c r="J359" s="408" t="s">
        <v>1544</v>
      </c>
      <c r="K359" s="408" t="s">
        <v>1545</v>
      </c>
      <c r="L359" s="410">
        <v>2719.2</v>
      </c>
      <c r="M359" s="410">
        <v>1</v>
      </c>
      <c r="N359" s="411">
        <v>2719.2</v>
      </c>
    </row>
    <row r="360" spans="1:14" ht="14.4" customHeight="1" x14ac:dyDescent="0.3">
      <c r="A360" s="406" t="s">
        <v>590</v>
      </c>
      <c r="B360" s="407" t="s">
        <v>2824</v>
      </c>
      <c r="C360" s="408" t="s">
        <v>591</v>
      </c>
      <c r="D360" s="409" t="s">
        <v>2841</v>
      </c>
      <c r="E360" s="408" t="s">
        <v>1541</v>
      </c>
      <c r="F360" s="409" t="s">
        <v>2861</v>
      </c>
      <c r="G360" s="408" t="s">
        <v>406</v>
      </c>
      <c r="H360" s="408" t="s">
        <v>1546</v>
      </c>
      <c r="I360" s="408" t="s">
        <v>1547</v>
      </c>
      <c r="J360" s="408" t="s">
        <v>1548</v>
      </c>
      <c r="K360" s="408" t="s">
        <v>1549</v>
      </c>
      <c r="L360" s="410">
        <v>2395.0299999999997</v>
      </c>
      <c r="M360" s="410">
        <v>1</v>
      </c>
      <c r="N360" s="411">
        <v>2395.0299999999997</v>
      </c>
    </row>
    <row r="361" spans="1:14" ht="14.4" customHeight="1" x14ac:dyDescent="0.3">
      <c r="A361" s="406" t="s">
        <v>590</v>
      </c>
      <c r="B361" s="407" t="s">
        <v>2824</v>
      </c>
      <c r="C361" s="408" t="s">
        <v>591</v>
      </c>
      <c r="D361" s="409" t="s">
        <v>2841</v>
      </c>
      <c r="E361" s="408" t="s">
        <v>1541</v>
      </c>
      <c r="F361" s="409" t="s">
        <v>2861</v>
      </c>
      <c r="G361" s="408" t="s">
        <v>406</v>
      </c>
      <c r="H361" s="408" t="s">
        <v>1550</v>
      </c>
      <c r="I361" s="408" t="s">
        <v>1550</v>
      </c>
      <c r="J361" s="408" t="s">
        <v>1551</v>
      </c>
      <c r="K361" s="408" t="s">
        <v>1552</v>
      </c>
      <c r="L361" s="410">
        <v>3524.8399999999997</v>
      </c>
      <c r="M361" s="410">
        <v>1</v>
      </c>
      <c r="N361" s="411">
        <v>3524.8399999999997</v>
      </c>
    </row>
    <row r="362" spans="1:14" ht="14.4" customHeight="1" x14ac:dyDescent="0.3">
      <c r="A362" s="406" t="s">
        <v>590</v>
      </c>
      <c r="B362" s="407" t="s">
        <v>2824</v>
      </c>
      <c r="C362" s="408" t="s">
        <v>1553</v>
      </c>
      <c r="D362" s="409" t="s">
        <v>2842</v>
      </c>
      <c r="E362" s="408" t="s">
        <v>405</v>
      </c>
      <c r="F362" s="409" t="s">
        <v>2857</v>
      </c>
      <c r="G362" s="408"/>
      <c r="H362" s="408" t="s">
        <v>600</v>
      </c>
      <c r="I362" s="408" t="s">
        <v>601</v>
      </c>
      <c r="J362" s="408" t="s">
        <v>602</v>
      </c>
      <c r="K362" s="408" t="s">
        <v>603</v>
      </c>
      <c r="L362" s="410">
        <v>134.54333333333335</v>
      </c>
      <c r="M362" s="410">
        <v>3</v>
      </c>
      <c r="N362" s="411">
        <v>403.63000000000005</v>
      </c>
    </row>
    <row r="363" spans="1:14" ht="14.4" customHeight="1" x14ac:dyDescent="0.3">
      <c r="A363" s="406" t="s">
        <v>590</v>
      </c>
      <c r="B363" s="407" t="s">
        <v>2824</v>
      </c>
      <c r="C363" s="408" t="s">
        <v>1553</v>
      </c>
      <c r="D363" s="409" t="s">
        <v>2842</v>
      </c>
      <c r="E363" s="408" t="s">
        <v>405</v>
      </c>
      <c r="F363" s="409" t="s">
        <v>2857</v>
      </c>
      <c r="G363" s="408" t="s">
        <v>406</v>
      </c>
      <c r="H363" s="408" t="s">
        <v>1554</v>
      </c>
      <c r="I363" s="408" t="s">
        <v>408</v>
      </c>
      <c r="J363" s="408" t="s">
        <v>1555</v>
      </c>
      <c r="K363" s="408"/>
      <c r="L363" s="410">
        <v>191.13094817336281</v>
      </c>
      <c r="M363" s="410">
        <v>1</v>
      </c>
      <c r="N363" s="411">
        <v>191.13094817336281</v>
      </c>
    </row>
    <row r="364" spans="1:14" ht="14.4" customHeight="1" x14ac:dyDescent="0.3">
      <c r="A364" s="406" t="s">
        <v>590</v>
      </c>
      <c r="B364" s="407" t="s">
        <v>2824</v>
      </c>
      <c r="C364" s="408" t="s">
        <v>1553</v>
      </c>
      <c r="D364" s="409" t="s">
        <v>2842</v>
      </c>
      <c r="E364" s="408" t="s">
        <v>405</v>
      </c>
      <c r="F364" s="409" t="s">
        <v>2857</v>
      </c>
      <c r="G364" s="408" t="s">
        <v>406</v>
      </c>
      <c r="H364" s="408" t="s">
        <v>1556</v>
      </c>
      <c r="I364" s="408" t="s">
        <v>408</v>
      </c>
      <c r="J364" s="408" t="s">
        <v>1557</v>
      </c>
      <c r="K364" s="408"/>
      <c r="L364" s="410">
        <v>64.539982292485092</v>
      </c>
      <c r="M364" s="410">
        <v>4</v>
      </c>
      <c r="N364" s="411">
        <v>258.15992916994037</v>
      </c>
    </row>
    <row r="365" spans="1:14" ht="14.4" customHeight="1" x14ac:dyDescent="0.3">
      <c r="A365" s="406" t="s">
        <v>590</v>
      </c>
      <c r="B365" s="407" t="s">
        <v>2824</v>
      </c>
      <c r="C365" s="408" t="s">
        <v>1553</v>
      </c>
      <c r="D365" s="409" t="s">
        <v>2842</v>
      </c>
      <c r="E365" s="408" t="s">
        <v>405</v>
      </c>
      <c r="F365" s="409" t="s">
        <v>2857</v>
      </c>
      <c r="G365" s="408" t="s">
        <v>406</v>
      </c>
      <c r="H365" s="408" t="s">
        <v>1558</v>
      </c>
      <c r="I365" s="408" t="s">
        <v>1559</v>
      </c>
      <c r="J365" s="408" t="s">
        <v>1560</v>
      </c>
      <c r="K365" s="408"/>
      <c r="L365" s="410">
        <v>163.56999999999996</v>
      </c>
      <c r="M365" s="410">
        <v>1</v>
      </c>
      <c r="N365" s="411">
        <v>163.56999999999996</v>
      </c>
    </row>
    <row r="366" spans="1:14" ht="14.4" customHeight="1" x14ac:dyDescent="0.3">
      <c r="A366" s="406" t="s">
        <v>590</v>
      </c>
      <c r="B366" s="407" t="s">
        <v>2824</v>
      </c>
      <c r="C366" s="408" t="s">
        <v>1561</v>
      </c>
      <c r="D366" s="409" t="s">
        <v>2843</v>
      </c>
      <c r="E366" s="408" t="s">
        <v>405</v>
      </c>
      <c r="F366" s="409" t="s">
        <v>2857</v>
      </c>
      <c r="G366" s="408"/>
      <c r="H366" s="408" t="s">
        <v>600</v>
      </c>
      <c r="I366" s="408" t="s">
        <v>601</v>
      </c>
      <c r="J366" s="408" t="s">
        <v>602</v>
      </c>
      <c r="K366" s="408" t="s">
        <v>603</v>
      </c>
      <c r="L366" s="410">
        <v>114.63217951117751</v>
      </c>
      <c r="M366" s="410">
        <v>21</v>
      </c>
      <c r="N366" s="411">
        <v>2407.2757697347279</v>
      </c>
    </row>
    <row r="367" spans="1:14" ht="14.4" customHeight="1" x14ac:dyDescent="0.3">
      <c r="A367" s="406" t="s">
        <v>590</v>
      </c>
      <c r="B367" s="407" t="s">
        <v>2824</v>
      </c>
      <c r="C367" s="408" t="s">
        <v>1561</v>
      </c>
      <c r="D367" s="409" t="s">
        <v>2843</v>
      </c>
      <c r="E367" s="408" t="s">
        <v>405</v>
      </c>
      <c r="F367" s="409" t="s">
        <v>2857</v>
      </c>
      <c r="G367" s="408"/>
      <c r="H367" s="408" t="s">
        <v>604</v>
      </c>
      <c r="I367" s="408" t="s">
        <v>605</v>
      </c>
      <c r="J367" s="408" t="s">
        <v>606</v>
      </c>
      <c r="K367" s="408" t="s">
        <v>607</v>
      </c>
      <c r="L367" s="410">
        <v>94.368214182563705</v>
      </c>
      <c r="M367" s="410">
        <v>17</v>
      </c>
      <c r="N367" s="411">
        <v>1604.2596411035829</v>
      </c>
    </row>
    <row r="368" spans="1:14" ht="14.4" customHeight="1" x14ac:dyDescent="0.3">
      <c r="A368" s="406" t="s">
        <v>590</v>
      </c>
      <c r="B368" s="407" t="s">
        <v>2824</v>
      </c>
      <c r="C368" s="408" t="s">
        <v>1561</v>
      </c>
      <c r="D368" s="409" t="s">
        <v>2843</v>
      </c>
      <c r="E368" s="408" t="s">
        <v>405</v>
      </c>
      <c r="F368" s="409" t="s">
        <v>2857</v>
      </c>
      <c r="G368" s="408" t="s">
        <v>406</v>
      </c>
      <c r="H368" s="408" t="s">
        <v>614</v>
      </c>
      <c r="I368" s="408" t="s">
        <v>614</v>
      </c>
      <c r="J368" s="408" t="s">
        <v>615</v>
      </c>
      <c r="K368" s="408" t="s">
        <v>616</v>
      </c>
      <c r="L368" s="410">
        <v>171.59999923427145</v>
      </c>
      <c r="M368" s="410">
        <v>10</v>
      </c>
      <c r="N368" s="411">
        <v>1715.9999923427144</v>
      </c>
    </row>
    <row r="369" spans="1:14" ht="14.4" customHeight="1" x14ac:dyDescent="0.3">
      <c r="A369" s="406" t="s">
        <v>590</v>
      </c>
      <c r="B369" s="407" t="s">
        <v>2824</v>
      </c>
      <c r="C369" s="408" t="s">
        <v>1561</v>
      </c>
      <c r="D369" s="409" t="s">
        <v>2843</v>
      </c>
      <c r="E369" s="408" t="s">
        <v>405</v>
      </c>
      <c r="F369" s="409" t="s">
        <v>2857</v>
      </c>
      <c r="G369" s="408" t="s">
        <v>406</v>
      </c>
      <c r="H369" s="408" t="s">
        <v>617</v>
      </c>
      <c r="I369" s="408" t="s">
        <v>617</v>
      </c>
      <c r="J369" s="408" t="s">
        <v>618</v>
      </c>
      <c r="K369" s="408" t="s">
        <v>619</v>
      </c>
      <c r="L369" s="410">
        <v>173.69000000000003</v>
      </c>
      <c r="M369" s="410">
        <v>24</v>
      </c>
      <c r="N369" s="411">
        <v>4168.5600000000004</v>
      </c>
    </row>
    <row r="370" spans="1:14" ht="14.4" customHeight="1" x14ac:dyDescent="0.3">
      <c r="A370" s="406" t="s">
        <v>590</v>
      </c>
      <c r="B370" s="407" t="s">
        <v>2824</v>
      </c>
      <c r="C370" s="408" t="s">
        <v>1561</v>
      </c>
      <c r="D370" s="409" t="s">
        <v>2843</v>
      </c>
      <c r="E370" s="408" t="s">
        <v>405</v>
      </c>
      <c r="F370" s="409" t="s">
        <v>2857</v>
      </c>
      <c r="G370" s="408" t="s">
        <v>406</v>
      </c>
      <c r="H370" s="408" t="s">
        <v>620</v>
      </c>
      <c r="I370" s="408" t="s">
        <v>620</v>
      </c>
      <c r="J370" s="408" t="s">
        <v>621</v>
      </c>
      <c r="K370" s="408" t="s">
        <v>619</v>
      </c>
      <c r="L370" s="410">
        <v>143</v>
      </c>
      <c r="M370" s="410">
        <v>18</v>
      </c>
      <c r="N370" s="411">
        <v>2574</v>
      </c>
    </row>
    <row r="371" spans="1:14" ht="14.4" customHeight="1" x14ac:dyDescent="0.3">
      <c r="A371" s="406" t="s">
        <v>590</v>
      </c>
      <c r="B371" s="407" t="s">
        <v>2824</v>
      </c>
      <c r="C371" s="408" t="s">
        <v>1561</v>
      </c>
      <c r="D371" s="409" t="s">
        <v>2843</v>
      </c>
      <c r="E371" s="408" t="s">
        <v>405</v>
      </c>
      <c r="F371" s="409" t="s">
        <v>2857</v>
      </c>
      <c r="G371" s="408" t="s">
        <v>406</v>
      </c>
      <c r="H371" s="408" t="s">
        <v>1562</v>
      </c>
      <c r="I371" s="408" t="s">
        <v>1562</v>
      </c>
      <c r="J371" s="408" t="s">
        <v>621</v>
      </c>
      <c r="K371" s="408" t="s">
        <v>1563</v>
      </c>
      <c r="L371" s="410">
        <v>126.50000000000001</v>
      </c>
      <c r="M371" s="410">
        <v>2</v>
      </c>
      <c r="N371" s="411">
        <v>253.00000000000003</v>
      </c>
    </row>
    <row r="372" spans="1:14" ht="14.4" customHeight="1" x14ac:dyDescent="0.3">
      <c r="A372" s="406" t="s">
        <v>590</v>
      </c>
      <c r="B372" s="407" t="s">
        <v>2824</v>
      </c>
      <c r="C372" s="408" t="s">
        <v>1561</v>
      </c>
      <c r="D372" s="409" t="s">
        <v>2843</v>
      </c>
      <c r="E372" s="408" t="s">
        <v>405</v>
      </c>
      <c r="F372" s="409" t="s">
        <v>2857</v>
      </c>
      <c r="G372" s="408" t="s">
        <v>406</v>
      </c>
      <c r="H372" s="408" t="s">
        <v>622</v>
      </c>
      <c r="I372" s="408" t="s">
        <v>622</v>
      </c>
      <c r="J372" s="408" t="s">
        <v>621</v>
      </c>
      <c r="K372" s="408" t="s">
        <v>623</v>
      </c>
      <c r="L372" s="410">
        <v>222.20000000000002</v>
      </c>
      <c r="M372" s="410">
        <v>8</v>
      </c>
      <c r="N372" s="411">
        <v>1777.6000000000001</v>
      </c>
    </row>
    <row r="373" spans="1:14" ht="14.4" customHeight="1" x14ac:dyDescent="0.3">
      <c r="A373" s="406" t="s">
        <v>590</v>
      </c>
      <c r="B373" s="407" t="s">
        <v>2824</v>
      </c>
      <c r="C373" s="408" t="s">
        <v>1561</v>
      </c>
      <c r="D373" s="409" t="s">
        <v>2843</v>
      </c>
      <c r="E373" s="408" t="s">
        <v>405</v>
      </c>
      <c r="F373" s="409" t="s">
        <v>2857</v>
      </c>
      <c r="G373" s="408" t="s">
        <v>406</v>
      </c>
      <c r="H373" s="408" t="s">
        <v>627</v>
      </c>
      <c r="I373" s="408" t="s">
        <v>627</v>
      </c>
      <c r="J373" s="408" t="s">
        <v>615</v>
      </c>
      <c r="K373" s="408" t="s">
        <v>628</v>
      </c>
      <c r="L373" s="410">
        <v>92.95</v>
      </c>
      <c r="M373" s="410">
        <v>86</v>
      </c>
      <c r="N373" s="411">
        <v>7993.7</v>
      </c>
    </row>
    <row r="374" spans="1:14" ht="14.4" customHeight="1" x14ac:dyDescent="0.3">
      <c r="A374" s="406" t="s">
        <v>590</v>
      </c>
      <c r="B374" s="407" t="s">
        <v>2824</v>
      </c>
      <c r="C374" s="408" t="s">
        <v>1561</v>
      </c>
      <c r="D374" s="409" t="s">
        <v>2843</v>
      </c>
      <c r="E374" s="408" t="s">
        <v>405</v>
      </c>
      <c r="F374" s="409" t="s">
        <v>2857</v>
      </c>
      <c r="G374" s="408" t="s">
        <v>406</v>
      </c>
      <c r="H374" s="408" t="s">
        <v>1564</v>
      </c>
      <c r="I374" s="408" t="s">
        <v>1564</v>
      </c>
      <c r="J374" s="408" t="s">
        <v>615</v>
      </c>
      <c r="K374" s="408" t="s">
        <v>1565</v>
      </c>
      <c r="L374" s="410">
        <v>93.5</v>
      </c>
      <c r="M374" s="410">
        <v>4.8</v>
      </c>
      <c r="N374" s="411">
        <v>448.8</v>
      </c>
    </row>
    <row r="375" spans="1:14" ht="14.4" customHeight="1" x14ac:dyDescent="0.3">
      <c r="A375" s="406" t="s">
        <v>590</v>
      </c>
      <c r="B375" s="407" t="s">
        <v>2824</v>
      </c>
      <c r="C375" s="408" t="s">
        <v>1561</v>
      </c>
      <c r="D375" s="409" t="s">
        <v>2843</v>
      </c>
      <c r="E375" s="408" t="s">
        <v>405</v>
      </c>
      <c r="F375" s="409" t="s">
        <v>2857</v>
      </c>
      <c r="G375" s="408" t="s">
        <v>406</v>
      </c>
      <c r="H375" s="408" t="s">
        <v>633</v>
      </c>
      <c r="I375" s="408" t="s">
        <v>634</v>
      </c>
      <c r="J375" s="408" t="s">
        <v>635</v>
      </c>
      <c r="K375" s="408" t="s">
        <v>636</v>
      </c>
      <c r="L375" s="410">
        <v>41.13</v>
      </c>
      <c r="M375" s="410">
        <v>1</v>
      </c>
      <c r="N375" s="411">
        <v>41.13</v>
      </c>
    </row>
    <row r="376" spans="1:14" ht="14.4" customHeight="1" x14ac:dyDescent="0.3">
      <c r="A376" s="406" t="s">
        <v>590</v>
      </c>
      <c r="B376" s="407" t="s">
        <v>2824</v>
      </c>
      <c r="C376" s="408" t="s">
        <v>1561</v>
      </c>
      <c r="D376" s="409" t="s">
        <v>2843</v>
      </c>
      <c r="E376" s="408" t="s">
        <v>405</v>
      </c>
      <c r="F376" s="409" t="s">
        <v>2857</v>
      </c>
      <c r="G376" s="408" t="s">
        <v>406</v>
      </c>
      <c r="H376" s="408" t="s">
        <v>426</v>
      </c>
      <c r="I376" s="408" t="s">
        <v>427</v>
      </c>
      <c r="J376" s="408" t="s">
        <v>428</v>
      </c>
      <c r="K376" s="408" t="s">
        <v>429</v>
      </c>
      <c r="L376" s="410">
        <v>87.03</v>
      </c>
      <c r="M376" s="410">
        <v>10</v>
      </c>
      <c r="N376" s="411">
        <v>870.3</v>
      </c>
    </row>
    <row r="377" spans="1:14" ht="14.4" customHeight="1" x14ac:dyDescent="0.3">
      <c r="A377" s="406" t="s">
        <v>590</v>
      </c>
      <c r="B377" s="407" t="s">
        <v>2824</v>
      </c>
      <c r="C377" s="408" t="s">
        <v>1561</v>
      </c>
      <c r="D377" s="409" t="s">
        <v>2843</v>
      </c>
      <c r="E377" s="408" t="s">
        <v>405</v>
      </c>
      <c r="F377" s="409" t="s">
        <v>2857</v>
      </c>
      <c r="G377" s="408" t="s">
        <v>406</v>
      </c>
      <c r="H377" s="408" t="s">
        <v>1566</v>
      </c>
      <c r="I377" s="408" t="s">
        <v>1567</v>
      </c>
      <c r="J377" s="408" t="s">
        <v>639</v>
      </c>
      <c r="K377" s="408" t="s">
        <v>1568</v>
      </c>
      <c r="L377" s="410">
        <v>96.819999999999965</v>
      </c>
      <c r="M377" s="410">
        <v>5</v>
      </c>
      <c r="N377" s="411">
        <v>484.0999999999998</v>
      </c>
    </row>
    <row r="378" spans="1:14" ht="14.4" customHeight="1" x14ac:dyDescent="0.3">
      <c r="A378" s="406" t="s">
        <v>590</v>
      </c>
      <c r="B378" s="407" t="s">
        <v>2824</v>
      </c>
      <c r="C378" s="408" t="s">
        <v>1561</v>
      </c>
      <c r="D378" s="409" t="s">
        <v>2843</v>
      </c>
      <c r="E378" s="408" t="s">
        <v>405</v>
      </c>
      <c r="F378" s="409" t="s">
        <v>2857</v>
      </c>
      <c r="G378" s="408" t="s">
        <v>406</v>
      </c>
      <c r="H378" s="408" t="s">
        <v>637</v>
      </c>
      <c r="I378" s="408" t="s">
        <v>638</v>
      </c>
      <c r="J378" s="408" t="s">
        <v>639</v>
      </c>
      <c r="K378" s="408" t="s">
        <v>640</v>
      </c>
      <c r="L378" s="410">
        <v>100.75969644557847</v>
      </c>
      <c r="M378" s="410">
        <v>140</v>
      </c>
      <c r="N378" s="411">
        <v>14106.357502380986</v>
      </c>
    </row>
    <row r="379" spans="1:14" ht="14.4" customHeight="1" x14ac:dyDescent="0.3">
      <c r="A379" s="406" t="s">
        <v>590</v>
      </c>
      <c r="B379" s="407" t="s">
        <v>2824</v>
      </c>
      <c r="C379" s="408" t="s">
        <v>1561</v>
      </c>
      <c r="D379" s="409" t="s">
        <v>2843</v>
      </c>
      <c r="E379" s="408" t="s">
        <v>405</v>
      </c>
      <c r="F379" s="409" t="s">
        <v>2857</v>
      </c>
      <c r="G379" s="408" t="s">
        <v>406</v>
      </c>
      <c r="H379" s="408" t="s">
        <v>430</v>
      </c>
      <c r="I379" s="408" t="s">
        <v>431</v>
      </c>
      <c r="J379" s="408" t="s">
        <v>432</v>
      </c>
      <c r="K379" s="408" t="s">
        <v>433</v>
      </c>
      <c r="L379" s="410">
        <v>167.61</v>
      </c>
      <c r="M379" s="410">
        <v>2</v>
      </c>
      <c r="N379" s="411">
        <v>335.22</v>
      </c>
    </row>
    <row r="380" spans="1:14" ht="14.4" customHeight="1" x14ac:dyDescent="0.3">
      <c r="A380" s="406" t="s">
        <v>590</v>
      </c>
      <c r="B380" s="407" t="s">
        <v>2824</v>
      </c>
      <c r="C380" s="408" t="s">
        <v>1561</v>
      </c>
      <c r="D380" s="409" t="s">
        <v>2843</v>
      </c>
      <c r="E380" s="408" t="s">
        <v>405</v>
      </c>
      <c r="F380" s="409" t="s">
        <v>2857</v>
      </c>
      <c r="G380" s="408" t="s">
        <v>406</v>
      </c>
      <c r="H380" s="408" t="s">
        <v>641</v>
      </c>
      <c r="I380" s="408" t="s">
        <v>642</v>
      </c>
      <c r="J380" s="408" t="s">
        <v>643</v>
      </c>
      <c r="K380" s="408" t="s">
        <v>644</v>
      </c>
      <c r="L380" s="410">
        <v>64.539880602030664</v>
      </c>
      <c r="M380" s="410">
        <v>53</v>
      </c>
      <c r="N380" s="411">
        <v>3420.6136719076248</v>
      </c>
    </row>
    <row r="381" spans="1:14" ht="14.4" customHeight="1" x14ac:dyDescent="0.3">
      <c r="A381" s="406" t="s">
        <v>590</v>
      </c>
      <c r="B381" s="407" t="s">
        <v>2824</v>
      </c>
      <c r="C381" s="408" t="s">
        <v>1561</v>
      </c>
      <c r="D381" s="409" t="s">
        <v>2843</v>
      </c>
      <c r="E381" s="408" t="s">
        <v>405</v>
      </c>
      <c r="F381" s="409" t="s">
        <v>2857</v>
      </c>
      <c r="G381" s="408" t="s">
        <v>406</v>
      </c>
      <c r="H381" s="408" t="s">
        <v>434</v>
      </c>
      <c r="I381" s="408" t="s">
        <v>435</v>
      </c>
      <c r="J381" s="408" t="s">
        <v>436</v>
      </c>
      <c r="K381" s="408" t="s">
        <v>437</v>
      </c>
      <c r="L381" s="410">
        <v>77.084226430561387</v>
      </c>
      <c r="M381" s="410">
        <v>22</v>
      </c>
      <c r="N381" s="411">
        <v>1695.8529814723506</v>
      </c>
    </row>
    <row r="382" spans="1:14" ht="14.4" customHeight="1" x14ac:dyDescent="0.3">
      <c r="A382" s="406" t="s">
        <v>590</v>
      </c>
      <c r="B382" s="407" t="s">
        <v>2824</v>
      </c>
      <c r="C382" s="408" t="s">
        <v>1561</v>
      </c>
      <c r="D382" s="409" t="s">
        <v>2843</v>
      </c>
      <c r="E382" s="408" t="s">
        <v>405</v>
      </c>
      <c r="F382" s="409" t="s">
        <v>2857</v>
      </c>
      <c r="G382" s="408" t="s">
        <v>406</v>
      </c>
      <c r="H382" s="408" t="s">
        <v>1569</v>
      </c>
      <c r="I382" s="408" t="s">
        <v>1570</v>
      </c>
      <c r="J382" s="408" t="s">
        <v>1571</v>
      </c>
      <c r="K382" s="408" t="s">
        <v>693</v>
      </c>
      <c r="L382" s="410">
        <v>30.199999391818899</v>
      </c>
      <c r="M382" s="410">
        <v>4</v>
      </c>
      <c r="N382" s="411">
        <v>120.7999975672756</v>
      </c>
    </row>
    <row r="383" spans="1:14" ht="14.4" customHeight="1" x14ac:dyDescent="0.3">
      <c r="A383" s="406" t="s">
        <v>590</v>
      </c>
      <c r="B383" s="407" t="s">
        <v>2824</v>
      </c>
      <c r="C383" s="408" t="s">
        <v>1561</v>
      </c>
      <c r="D383" s="409" t="s">
        <v>2843</v>
      </c>
      <c r="E383" s="408" t="s">
        <v>405</v>
      </c>
      <c r="F383" s="409" t="s">
        <v>2857</v>
      </c>
      <c r="G383" s="408" t="s">
        <v>406</v>
      </c>
      <c r="H383" s="408" t="s">
        <v>649</v>
      </c>
      <c r="I383" s="408" t="s">
        <v>650</v>
      </c>
      <c r="J383" s="408" t="s">
        <v>651</v>
      </c>
      <c r="K383" s="408" t="s">
        <v>652</v>
      </c>
      <c r="L383" s="410">
        <v>79.790000000000006</v>
      </c>
      <c r="M383" s="410">
        <v>10</v>
      </c>
      <c r="N383" s="411">
        <v>797.90000000000009</v>
      </c>
    </row>
    <row r="384" spans="1:14" ht="14.4" customHeight="1" x14ac:dyDescent="0.3">
      <c r="A384" s="406" t="s">
        <v>590</v>
      </c>
      <c r="B384" s="407" t="s">
        <v>2824</v>
      </c>
      <c r="C384" s="408" t="s">
        <v>1561</v>
      </c>
      <c r="D384" s="409" t="s">
        <v>2843</v>
      </c>
      <c r="E384" s="408" t="s">
        <v>405</v>
      </c>
      <c r="F384" s="409" t="s">
        <v>2857</v>
      </c>
      <c r="G384" s="408" t="s">
        <v>406</v>
      </c>
      <c r="H384" s="408" t="s">
        <v>657</v>
      </c>
      <c r="I384" s="408" t="s">
        <v>658</v>
      </c>
      <c r="J384" s="408" t="s">
        <v>659</v>
      </c>
      <c r="K384" s="408" t="s">
        <v>660</v>
      </c>
      <c r="L384" s="410">
        <v>27.75000191629692</v>
      </c>
      <c r="M384" s="410">
        <v>335</v>
      </c>
      <c r="N384" s="411">
        <v>9296.2506419594683</v>
      </c>
    </row>
    <row r="385" spans="1:14" ht="14.4" customHeight="1" x14ac:dyDescent="0.3">
      <c r="A385" s="406" t="s">
        <v>590</v>
      </c>
      <c r="B385" s="407" t="s">
        <v>2824</v>
      </c>
      <c r="C385" s="408" t="s">
        <v>1561</v>
      </c>
      <c r="D385" s="409" t="s">
        <v>2843</v>
      </c>
      <c r="E385" s="408" t="s">
        <v>405</v>
      </c>
      <c r="F385" s="409" t="s">
        <v>2857</v>
      </c>
      <c r="G385" s="408" t="s">
        <v>406</v>
      </c>
      <c r="H385" s="408" t="s">
        <v>690</v>
      </c>
      <c r="I385" s="408" t="s">
        <v>691</v>
      </c>
      <c r="J385" s="408" t="s">
        <v>692</v>
      </c>
      <c r="K385" s="408" t="s">
        <v>693</v>
      </c>
      <c r="L385" s="410">
        <v>66.149965288598594</v>
      </c>
      <c r="M385" s="410">
        <v>19</v>
      </c>
      <c r="N385" s="411">
        <v>1256.8493404833732</v>
      </c>
    </row>
    <row r="386" spans="1:14" ht="14.4" customHeight="1" x14ac:dyDescent="0.3">
      <c r="A386" s="406" t="s">
        <v>590</v>
      </c>
      <c r="B386" s="407" t="s">
        <v>2824</v>
      </c>
      <c r="C386" s="408" t="s">
        <v>1561</v>
      </c>
      <c r="D386" s="409" t="s">
        <v>2843</v>
      </c>
      <c r="E386" s="408" t="s">
        <v>405</v>
      </c>
      <c r="F386" s="409" t="s">
        <v>2857</v>
      </c>
      <c r="G386" s="408" t="s">
        <v>406</v>
      </c>
      <c r="H386" s="408" t="s">
        <v>694</v>
      </c>
      <c r="I386" s="408" t="s">
        <v>695</v>
      </c>
      <c r="J386" s="408" t="s">
        <v>696</v>
      </c>
      <c r="K386" s="408" t="s">
        <v>697</v>
      </c>
      <c r="L386" s="410">
        <v>58.319497265608931</v>
      </c>
      <c r="M386" s="410">
        <v>3</v>
      </c>
      <c r="N386" s="411">
        <v>174.95849179682679</v>
      </c>
    </row>
    <row r="387" spans="1:14" ht="14.4" customHeight="1" x14ac:dyDescent="0.3">
      <c r="A387" s="406" t="s">
        <v>590</v>
      </c>
      <c r="B387" s="407" t="s">
        <v>2824</v>
      </c>
      <c r="C387" s="408" t="s">
        <v>1561</v>
      </c>
      <c r="D387" s="409" t="s">
        <v>2843</v>
      </c>
      <c r="E387" s="408" t="s">
        <v>405</v>
      </c>
      <c r="F387" s="409" t="s">
        <v>2857</v>
      </c>
      <c r="G387" s="408" t="s">
        <v>406</v>
      </c>
      <c r="H387" s="408" t="s">
        <v>698</v>
      </c>
      <c r="I387" s="408" t="s">
        <v>699</v>
      </c>
      <c r="J387" s="408" t="s">
        <v>700</v>
      </c>
      <c r="K387" s="408" t="s">
        <v>701</v>
      </c>
      <c r="L387" s="410">
        <v>353.6835096038406</v>
      </c>
      <c r="M387" s="410">
        <v>151</v>
      </c>
      <c r="N387" s="411">
        <v>53406.209950179931</v>
      </c>
    </row>
    <row r="388" spans="1:14" ht="14.4" customHeight="1" x14ac:dyDescent="0.3">
      <c r="A388" s="406" t="s">
        <v>590</v>
      </c>
      <c r="B388" s="407" t="s">
        <v>2824</v>
      </c>
      <c r="C388" s="408" t="s">
        <v>1561</v>
      </c>
      <c r="D388" s="409" t="s">
        <v>2843</v>
      </c>
      <c r="E388" s="408" t="s">
        <v>405</v>
      </c>
      <c r="F388" s="409" t="s">
        <v>2857</v>
      </c>
      <c r="G388" s="408" t="s">
        <v>406</v>
      </c>
      <c r="H388" s="408" t="s">
        <v>702</v>
      </c>
      <c r="I388" s="408" t="s">
        <v>703</v>
      </c>
      <c r="J388" s="408" t="s">
        <v>704</v>
      </c>
      <c r="K388" s="408" t="s">
        <v>705</v>
      </c>
      <c r="L388" s="410">
        <v>56.880256570315204</v>
      </c>
      <c r="M388" s="410">
        <v>110</v>
      </c>
      <c r="N388" s="411">
        <v>6256.8282227346726</v>
      </c>
    </row>
    <row r="389" spans="1:14" ht="14.4" customHeight="1" x14ac:dyDescent="0.3">
      <c r="A389" s="406" t="s">
        <v>590</v>
      </c>
      <c r="B389" s="407" t="s">
        <v>2824</v>
      </c>
      <c r="C389" s="408" t="s">
        <v>1561</v>
      </c>
      <c r="D389" s="409" t="s">
        <v>2843</v>
      </c>
      <c r="E389" s="408" t="s">
        <v>405</v>
      </c>
      <c r="F389" s="409" t="s">
        <v>2857</v>
      </c>
      <c r="G389" s="408" t="s">
        <v>406</v>
      </c>
      <c r="H389" s="408" t="s">
        <v>706</v>
      </c>
      <c r="I389" s="408" t="s">
        <v>707</v>
      </c>
      <c r="J389" s="408" t="s">
        <v>708</v>
      </c>
      <c r="K389" s="408" t="s">
        <v>709</v>
      </c>
      <c r="L389" s="410">
        <v>119.86</v>
      </c>
      <c r="M389" s="410">
        <v>2</v>
      </c>
      <c r="N389" s="411">
        <v>239.72</v>
      </c>
    </row>
    <row r="390" spans="1:14" ht="14.4" customHeight="1" x14ac:dyDescent="0.3">
      <c r="A390" s="406" t="s">
        <v>590</v>
      </c>
      <c r="B390" s="407" t="s">
        <v>2824</v>
      </c>
      <c r="C390" s="408" t="s">
        <v>1561</v>
      </c>
      <c r="D390" s="409" t="s">
        <v>2843</v>
      </c>
      <c r="E390" s="408" t="s">
        <v>405</v>
      </c>
      <c r="F390" s="409" t="s">
        <v>2857</v>
      </c>
      <c r="G390" s="408" t="s">
        <v>406</v>
      </c>
      <c r="H390" s="408" t="s">
        <v>726</v>
      </c>
      <c r="I390" s="408" t="s">
        <v>727</v>
      </c>
      <c r="J390" s="408" t="s">
        <v>728</v>
      </c>
      <c r="K390" s="408" t="s">
        <v>729</v>
      </c>
      <c r="L390" s="410">
        <v>41.14</v>
      </c>
      <c r="M390" s="410">
        <v>1</v>
      </c>
      <c r="N390" s="411">
        <v>41.14</v>
      </c>
    </row>
    <row r="391" spans="1:14" ht="14.4" customHeight="1" x14ac:dyDescent="0.3">
      <c r="A391" s="406" t="s">
        <v>590</v>
      </c>
      <c r="B391" s="407" t="s">
        <v>2824</v>
      </c>
      <c r="C391" s="408" t="s">
        <v>1561</v>
      </c>
      <c r="D391" s="409" t="s">
        <v>2843</v>
      </c>
      <c r="E391" s="408" t="s">
        <v>405</v>
      </c>
      <c r="F391" s="409" t="s">
        <v>2857</v>
      </c>
      <c r="G391" s="408" t="s">
        <v>406</v>
      </c>
      <c r="H391" s="408" t="s">
        <v>730</v>
      </c>
      <c r="I391" s="408" t="s">
        <v>730</v>
      </c>
      <c r="J391" s="408" t="s">
        <v>731</v>
      </c>
      <c r="K391" s="408" t="s">
        <v>732</v>
      </c>
      <c r="L391" s="410">
        <v>36.538149211019324</v>
      </c>
      <c r="M391" s="410">
        <v>196</v>
      </c>
      <c r="N391" s="411">
        <v>7161.477245359787</v>
      </c>
    </row>
    <row r="392" spans="1:14" ht="14.4" customHeight="1" x14ac:dyDescent="0.3">
      <c r="A392" s="406" t="s">
        <v>590</v>
      </c>
      <c r="B392" s="407" t="s">
        <v>2824</v>
      </c>
      <c r="C392" s="408" t="s">
        <v>1561</v>
      </c>
      <c r="D392" s="409" t="s">
        <v>2843</v>
      </c>
      <c r="E392" s="408" t="s">
        <v>405</v>
      </c>
      <c r="F392" s="409" t="s">
        <v>2857</v>
      </c>
      <c r="G392" s="408" t="s">
        <v>406</v>
      </c>
      <c r="H392" s="408" t="s">
        <v>733</v>
      </c>
      <c r="I392" s="408" t="s">
        <v>734</v>
      </c>
      <c r="J392" s="408" t="s">
        <v>735</v>
      </c>
      <c r="K392" s="408" t="s">
        <v>736</v>
      </c>
      <c r="L392" s="410">
        <v>200.26</v>
      </c>
      <c r="M392" s="410">
        <v>2</v>
      </c>
      <c r="N392" s="411">
        <v>400.52</v>
      </c>
    </row>
    <row r="393" spans="1:14" ht="14.4" customHeight="1" x14ac:dyDescent="0.3">
      <c r="A393" s="406" t="s">
        <v>590</v>
      </c>
      <c r="B393" s="407" t="s">
        <v>2824</v>
      </c>
      <c r="C393" s="408" t="s">
        <v>1561</v>
      </c>
      <c r="D393" s="409" t="s">
        <v>2843</v>
      </c>
      <c r="E393" s="408" t="s">
        <v>405</v>
      </c>
      <c r="F393" s="409" t="s">
        <v>2857</v>
      </c>
      <c r="G393" s="408" t="s">
        <v>406</v>
      </c>
      <c r="H393" s="408" t="s">
        <v>1572</v>
      </c>
      <c r="I393" s="408" t="s">
        <v>1573</v>
      </c>
      <c r="J393" s="408" t="s">
        <v>1574</v>
      </c>
      <c r="K393" s="408" t="s">
        <v>1271</v>
      </c>
      <c r="L393" s="410">
        <v>48.459999999999994</v>
      </c>
      <c r="M393" s="410">
        <v>1</v>
      </c>
      <c r="N393" s="411">
        <v>48.459999999999994</v>
      </c>
    </row>
    <row r="394" spans="1:14" ht="14.4" customHeight="1" x14ac:dyDescent="0.3">
      <c r="A394" s="406" t="s">
        <v>590</v>
      </c>
      <c r="B394" s="407" t="s">
        <v>2824</v>
      </c>
      <c r="C394" s="408" t="s">
        <v>1561</v>
      </c>
      <c r="D394" s="409" t="s">
        <v>2843</v>
      </c>
      <c r="E394" s="408" t="s">
        <v>405</v>
      </c>
      <c r="F394" s="409" t="s">
        <v>2857</v>
      </c>
      <c r="G394" s="408" t="s">
        <v>406</v>
      </c>
      <c r="H394" s="408" t="s">
        <v>758</v>
      </c>
      <c r="I394" s="408" t="s">
        <v>759</v>
      </c>
      <c r="J394" s="408" t="s">
        <v>760</v>
      </c>
      <c r="K394" s="408" t="s">
        <v>761</v>
      </c>
      <c r="L394" s="410">
        <v>270.63467949538494</v>
      </c>
      <c r="M394" s="410">
        <v>43</v>
      </c>
      <c r="N394" s="411">
        <v>11637.291218301552</v>
      </c>
    </row>
    <row r="395" spans="1:14" ht="14.4" customHeight="1" x14ac:dyDescent="0.3">
      <c r="A395" s="406" t="s">
        <v>590</v>
      </c>
      <c r="B395" s="407" t="s">
        <v>2824</v>
      </c>
      <c r="C395" s="408" t="s">
        <v>1561</v>
      </c>
      <c r="D395" s="409" t="s">
        <v>2843</v>
      </c>
      <c r="E395" s="408" t="s">
        <v>405</v>
      </c>
      <c r="F395" s="409" t="s">
        <v>2857</v>
      </c>
      <c r="G395" s="408" t="s">
        <v>406</v>
      </c>
      <c r="H395" s="408" t="s">
        <v>1575</v>
      </c>
      <c r="I395" s="408" t="s">
        <v>1576</v>
      </c>
      <c r="J395" s="408" t="s">
        <v>1193</v>
      </c>
      <c r="K395" s="408" t="s">
        <v>1194</v>
      </c>
      <c r="L395" s="410">
        <v>83.269999999999968</v>
      </c>
      <c r="M395" s="410">
        <v>2</v>
      </c>
      <c r="N395" s="411">
        <v>166.53999999999994</v>
      </c>
    </row>
    <row r="396" spans="1:14" ht="14.4" customHeight="1" x14ac:dyDescent="0.3">
      <c r="A396" s="406" t="s">
        <v>590</v>
      </c>
      <c r="B396" s="407" t="s">
        <v>2824</v>
      </c>
      <c r="C396" s="408" t="s">
        <v>1561</v>
      </c>
      <c r="D396" s="409" t="s">
        <v>2843</v>
      </c>
      <c r="E396" s="408" t="s">
        <v>405</v>
      </c>
      <c r="F396" s="409" t="s">
        <v>2857</v>
      </c>
      <c r="G396" s="408" t="s">
        <v>406</v>
      </c>
      <c r="H396" s="408" t="s">
        <v>777</v>
      </c>
      <c r="I396" s="408" t="s">
        <v>778</v>
      </c>
      <c r="J396" s="408" t="s">
        <v>704</v>
      </c>
      <c r="K396" s="408" t="s">
        <v>779</v>
      </c>
      <c r="L396" s="410">
        <v>44.59</v>
      </c>
      <c r="M396" s="410">
        <v>1</v>
      </c>
      <c r="N396" s="411">
        <v>44.59</v>
      </c>
    </row>
    <row r="397" spans="1:14" ht="14.4" customHeight="1" x14ac:dyDescent="0.3">
      <c r="A397" s="406" t="s">
        <v>590</v>
      </c>
      <c r="B397" s="407" t="s">
        <v>2824</v>
      </c>
      <c r="C397" s="408" t="s">
        <v>1561</v>
      </c>
      <c r="D397" s="409" t="s">
        <v>2843</v>
      </c>
      <c r="E397" s="408" t="s">
        <v>405</v>
      </c>
      <c r="F397" s="409" t="s">
        <v>2857</v>
      </c>
      <c r="G397" s="408" t="s">
        <v>406</v>
      </c>
      <c r="H397" s="408" t="s">
        <v>1577</v>
      </c>
      <c r="I397" s="408" t="s">
        <v>1578</v>
      </c>
      <c r="J397" s="408" t="s">
        <v>1579</v>
      </c>
      <c r="K397" s="408" t="s">
        <v>1580</v>
      </c>
      <c r="L397" s="410">
        <v>61.859780514301264</v>
      </c>
      <c r="M397" s="410">
        <v>2</v>
      </c>
      <c r="N397" s="411">
        <v>123.71956102860253</v>
      </c>
    </row>
    <row r="398" spans="1:14" ht="14.4" customHeight="1" x14ac:dyDescent="0.3">
      <c r="A398" s="406" t="s">
        <v>590</v>
      </c>
      <c r="B398" s="407" t="s">
        <v>2824</v>
      </c>
      <c r="C398" s="408" t="s">
        <v>1561</v>
      </c>
      <c r="D398" s="409" t="s">
        <v>2843</v>
      </c>
      <c r="E398" s="408" t="s">
        <v>405</v>
      </c>
      <c r="F398" s="409" t="s">
        <v>2857</v>
      </c>
      <c r="G398" s="408" t="s">
        <v>406</v>
      </c>
      <c r="H398" s="408" t="s">
        <v>784</v>
      </c>
      <c r="I398" s="408" t="s">
        <v>785</v>
      </c>
      <c r="J398" s="408" t="s">
        <v>786</v>
      </c>
      <c r="K398" s="408" t="s">
        <v>787</v>
      </c>
      <c r="L398" s="410">
        <v>73.659999999999982</v>
      </c>
      <c r="M398" s="410">
        <v>1</v>
      </c>
      <c r="N398" s="411">
        <v>73.659999999999982</v>
      </c>
    </row>
    <row r="399" spans="1:14" ht="14.4" customHeight="1" x14ac:dyDescent="0.3">
      <c r="A399" s="406" t="s">
        <v>590</v>
      </c>
      <c r="B399" s="407" t="s">
        <v>2824</v>
      </c>
      <c r="C399" s="408" t="s">
        <v>1561</v>
      </c>
      <c r="D399" s="409" t="s">
        <v>2843</v>
      </c>
      <c r="E399" s="408" t="s">
        <v>405</v>
      </c>
      <c r="F399" s="409" t="s">
        <v>2857</v>
      </c>
      <c r="G399" s="408" t="s">
        <v>406</v>
      </c>
      <c r="H399" s="408" t="s">
        <v>1581</v>
      </c>
      <c r="I399" s="408" t="s">
        <v>1582</v>
      </c>
      <c r="J399" s="408" t="s">
        <v>1583</v>
      </c>
      <c r="K399" s="408" t="s">
        <v>1584</v>
      </c>
      <c r="L399" s="410">
        <v>229.56000571577528</v>
      </c>
      <c r="M399" s="410">
        <v>1</v>
      </c>
      <c r="N399" s="411">
        <v>229.56000571577528</v>
      </c>
    </row>
    <row r="400" spans="1:14" ht="14.4" customHeight="1" x14ac:dyDescent="0.3">
      <c r="A400" s="406" t="s">
        <v>590</v>
      </c>
      <c r="B400" s="407" t="s">
        <v>2824</v>
      </c>
      <c r="C400" s="408" t="s">
        <v>1561</v>
      </c>
      <c r="D400" s="409" t="s">
        <v>2843</v>
      </c>
      <c r="E400" s="408" t="s">
        <v>405</v>
      </c>
      <c r="F400" s="409" t="s">
        <v>2857</v>
      </c>
      <c r="G400" s="408" t="s">
        <v>406</v>
      </c>
      <c r="H400" s="408" t="s">
        <v>796</v>
      </c>
      <c r="I400" s="408" t="s">
        <v>797</v>
      </c>
      <c r="J400" s="408" t="s">
        <v>798</v>
      </c>
      <c r="K400" s="408" t="s">
        <v>799</v>
      </c>
      <c r="L400" s="410">
        <v>117.41000000000001</v>
      </c>
      <c r="M400" s="410">
        <v>3</v>
      </c>
      <c r="N400" s="411">
        <v>352.23</v>
      </c>
    </row>
    <row r="401" spans="1:14" ht="14.4" customHeight="1" x14ac:dyDescent="0.3">
      <c r="A401" s="406" t="s">
        <v>590</v>
      </c>
      <c r="B401" s="407" t="s">
        <v>2824</v>
      </c>
      <c r="C401" s="408" t="s">
        <v>1561</v>
      </c>
      <c r="D401" s="409" t="s">
        <v>2843</v>
      </c>
      <c r="E401" s="408" t="s">
        <v>405</v>
      </c>
      <c r="F401" s="409" t="s">
        <v>2857</v>
      </c>
      <c r="G401" s="408" t="s">
        <v>406</v>
      </c>
      <c r="H401" s="408" t="s">
        <v>812</v>
      </c>
      <c r="I401" s="408" t="s">
        <v>813</v>
      </c>
      <c r="J401" s="408" t="s">
        <v>814</v>
      </c>
      <c r="K401" s="408" t="s">
        <v>815</v>
      </c>
      <c r="L401" s="410">
        <v>94.74</v>
      </c>
      <c r="M401" s="410">
        <v>12</v>
      </c>
      <c r="N401" s="411">
        <v>1136.8799999999999</v>
      </c>
    </row>
    <row r="402" spans="1:14" ht="14.4" customHeight="1" x14ac:dyDescent="0.3">
      <c r="A402" s="406" t="s">
        <v>590</v>
      </c>
      <c r="B402" s="407" t="s">
        <v>2824</v>
      </c>
      <c r="C402" s="408" t="s">
        <v>1561</v>
      </c>
      <c r="D402" s="409" t="s">
        <v>2843</v>
      </c>
      <c r="E402" s="408" t="s">
        <v>405</v>
      </c>
      <c r="F402" s="409" t="s">
        <v>2857</v>
      </c>
      <c r="G402" s="408" t="s">
        <v>406</v>
      </c>
      <c r="H402" s="408" t="s">
        <v>1585</v>
      </c>
      <c r="I402" s="408" t="s">
        <v>1586</v>
      </c>
      <c r="J402" s="408" t="s">
        <v>1587</v>
      </c>
      <c r="K402" s="408" t="s">
        <v>1588</v>
      </c>
      <c r="L402" s="410">
        <v>63.58</v>
      </c>
      <c r="M402" s="410">
        <v>2</v>
      </c>
      <c r="N402" s="411">
        <v>127.16</v>
      </c>
    </row>
    <row r="403" spans="1:14" ht="14.4" customHeight="1" x14ac:dyDescent="0.3">
      <c r="A403" s="406" t="s">
        <v>590</v>
      </c>
      <c r="B403" s="407" t="s">
        <v>2824</v>
      </c>
      <c r="C403" s="408" t="s">
        <v>1561</v>
      </c>
      <c r="D403" s="409" t="s">
        <v>2843</v>
      </c>
      <c r="E403" s="408" t="s">
        <v>405</v>
      </c>
      <c r="F403" s="409" t="s">
        <v>2857</v>
      </c>
      <c r="G403" s="408" t="s">
        <v>406</v>
      </c>
      <c r="H403" s="408" t="s">
        <v>820</v>
      </c>
      <c r="I403" s="408" t="s">
        <v>821</v>
      </c>
      <c r="J403" s="408" t="s">
        <v>822</v>
      </c>
      <c r="K403" s="408" t="s">
        <v>823</v>
      </c>
      <c r="L403" s="410">
        <v>140.59</v>
      </c>
      <c r="M403" s="410">
        <v>12</v>
      </c>
      <c r="N403" s="411">
        <v>1687.0800000000002</v>
      </c>
    </row>
    <row r="404" spans="1:14" ht="14.4" customHeight="1" x14ac:dyDescent="0.3">
      <c r="A404" s="406" t="s">
        <v>590</v>
      </c>
      <c r="B404" s="407" t="s">
        <v>2824</v>
      </c>
      <c r="C404" s="408" t="s">
        <v>1561</v>
      </c>
      <c r="D404" s="409" t="s">
        <v>2843</v>
      </c>
      <c r="E404" s="408" t="s">
        <v>405</v>
      </c>
      <c r="F404" s="409" t="s">
        <v>2857</v>
      </c>
      <c r="G404" s="408" t="s">
        <v>406</v>
      </c>
      <c r="H404" s="408" t="s">
        <v>824</v>
      </c>
      <c r="I404" s="408" t="s">
        <v>825</v>
      </c>
      <c r="J404" s="408" t="s">
        <v>826</v>
      </c>
      <c r="K404" s="408" t="s">
        <v>827</v>
      </c>
      <c r="L404" s="410">
        <v>125.1555854526282</v>
      </c>
      <c r="M404" s="410">
        <v>7</v>
      </c>
      <c r="N404" s="411">
        <v>876.08909816839741</v>
      </c>
    </row>
    <row r="405" spans="1:14" ht="14.4" customHeight="1" x14ac:dyDescent="0.3">
      <c r="A405" s="406" t="s">
        <v>590</v>
      </c>
      <c r="B405" s="407" t="s">
        <v>2824</v>
      </c>
      <c r="C405" s="408" t="s">
        <v>1561</v>
      </c>
      <c r="D405" s="409" t="s">
        <v>2843</v>
      </c>
      <c r="E405" s="408" t="s">
        <v>405</v>
      </c>
      <c r="F405" s="409" t="s">
        <v>2857</v>
      </c>
      <c r="G405" s="408" t="s">
        <v>406</v>
      </c>
      <c r="H405" s="408" t="s">
        <v>1589</v>
      </c>
      <c r="I405" s="408" t="s">
        <v>1590</v>
      </c>
      <c r="J405" s="408" t="s">
        <v>1591</v>
      </c>
      <c r="K405" s="408" t="s">
        <v>1592</v>
      </c>
      <c r="L405" s="410">
        <v>86.032499999999999</v>
      </c>
      <c r="M405" s="410">
        <v>4</v>
      </c>
      <c r="N405" s="411">
        <v>344.13</v>
      </c>
    </row>
    <row r="406" spans="1:14" ht="14.4" customHeight="1" x14ac:dyDescent="0.3">
      <c r="A406" s="406" t="s">
        <v>590</v>
      </c>
      <c r="B406" s="407" t="s">
        <v>2824</v>
      </c>
      <c r="C406" s="408" t="s">
        <v>1561</v>
      </c>
      <c r="D406" s="409" t="s">
        <v>2843</v>
      </c>
      <c r="E406" s="408" t="s">
        <v>405</v>
      </c>
      <c r="F406" s="409" t="s">
        <v>2857</v>
      </c>
      <c r="G406" s="408" t="s">
        <v>406</v>
      </c>
      <c r="H406" s="408" t="s">
        <v>1593</v>
      </c>
      <c r="I406" s="408" t="s">
        <v>1594</v>
      </c>
      <c r="J406" s="408" t="s">
        <v>1595</v>
      </c>
      <c r="K406" s="408" t="s">
        <v>1596</v>
      </c>
      <c r="L406" s="410">
        <v>48.679999999999993</v>
      </c>
      <c r="M406" s="410">
        <v>5</v>
      </c>
      <c r="N406" s="411">
        <v>243.39999999999998</v>
      </c>
    </row>
    <row r="407" spans="1:14" ht="14.4" customHeight="1" x14ac:dyDescent="0.3">
      <c r="A407" s="406" t="s">
        <v>590</v>
      </c>
      <c r="B407" s="407" t="s">
        <v>2824</v>
      </c>
      <c r="C407" s="408" t="s">
        <v>1561</v>
      </c>
      <c r="D407" s="409" t="s">
        <v>2843</v>
      </c>
      <c r="E407" s="408" t="s">
        <v>405</v>
      </c>
      <c r="F407" s="409" t="s">
        <v>2857</v>
      </c>
      <c r="G407" s="408" t="s">
        <v>406</v>
      </c>
      <c r="H407" s="408" t="s">
        <v>828</v>
      </c>
      <c r="I407" s="408" t="s">
        <v>828</v>
      </c>
      <c r="J407" s="408" t="s">
        <v>716</v>
      </c>
      <c r="K407" s="408" t="s">
        <v>829</v>
      </c>
      <c r="L407" s="410">
        <v>106.45000000000003</v>
      </c>
      <c r="M407" s="410">
        <v>1</v>
      </c>
      <c r="N407" s="411">
        <v>106.45000000000003</v>
      </c>
    </row>
    <row r="408" spans="1:14" ht="14.4" customHeight="1" x14ac:dyDescent="0.3">
      <c r="A408" s="406" t="s">
        <v>590</v>
      </c>
      <c r="B408" s="407" t="s">
        <v>2824</v>
      </c>
      <c r="C408" s="408" t="s">
        <v>1561</v>
      </c>
      <c r="D408" s="409" t="s">
        <v>2843</v>
      </c>
      <c r="E408" s="408" t="s">
        <v>405</v>
      </c>
      <c r="F408" s="409" t="s">
        <v>2857</v>
      </c>
      <c r="G408" s="408" t="s">
        <v>406</v>
      </c>
      <c r="H408" s="408" t="s">
        <v>1597</v>
      </c>
      <c r="I408" s="408" t="s">
        <v>1598</v>
      </c>
      <c r="J408" s="408" t="s">
        <v>832</v>
      </c>
      <c r="K408" s="408" t="s">
        <v>1599</v>
      </c>
      <c r="L408" s="410">
        <v>210.18400000000003</v>
      </c>
      <c r="M408" s="410">
        <v>5</v>
      </c>
      <c r="N408" s="411">
        <v>1050.92</v>
      </c>
    </row>
    <row r="409" spans="1:14" ht="14.4" customHeight="1" x14ac:dyDescent="0.3">
      <c r="A409" s="406" t="s">
        <v>590</v>
      </c>
      <c r="B409" s="407" t="s">
        <v>2824</v>
      </c>
      <c r="C409" s="408" t="s">
        <v>1561</v>
      </c>
      <c r="D409" s="409" t="s">
        <v>2843</v>
      </c>
      <c r="E409" s="408" t="s">
        <v>405</v>
      </c>
      <c r="F409" s="409" t="s">
        <v>2857</v>
      </c>
      <c r="G409" s="408" t="s">
        <v>406</v>
      </c>
      <c r="H409" s="408" t="s">
        <v>834</v>
      </c>
      <c r="I409" s="408" t="s">
        <v>835</v>
      </c>
      <c r="J409" s="408" t="s">
        <v>836</v>
      </c>
      <c r="K409" s="408" t="s">
        <v>837</v>
      </c>
      <c r="L409" s="410">
        <v>375.79983449707044</v>
      </c>
      <c r="M409" s="410">
        <v>19</v>
      </c>
      <c r="N409" s="411">
        <v>7140.1968554443383</v>
      </c>
    </row>
    <row r="410" spans="1:14" ht="14.4" customHeight="1" x14ac:dyDescent="0.3">
      <c r="A410" s="406" t="s">
        <v>590</v>
      </c>
      <c r="B410" s="407" t="s">
        <v>2824</v>
      </c>
      <c r="C410" s="408" t="s">
        <v>1561</v>
      </c>
      <c r="D410" s="409" t="s">
        <v>2843</v>
      </c>
      <c r="E410" s="408" t="s">
        <v>405</v>
      </c>
      <c r="F410" s="409" t="s">
        <v>2857</v>
      </c>
      <c r="G410" s="408" t="s">
        <v>406</v>
      </c>
      <c r="H410" s="408" t="s">
        <v>1600</v>
      </c>
      <c r="I410" s="408" t="s">
        <v>1601</v>
      </c>
      <c r="J410" s="408" t="s">
        <v>1602</v>
      </c>
      <c r="K410" s="408" t="s">
        <v>1603</v>
      </c>
      <c r="L410" s="410">
        <v>39.289267532752561</v>
      </c>
      <c r="M410" s="410">
        <v>1</v>
      </c>
      <c r="N410" s="411">
        <v>39.289267532752561</v>
      </c>
    </row>
    <row r="411" spans="1:14" ht="14.4" customHeight="1" x14ac:dyDescent="0.3">
      <c r="A411" s="406" t="s">
        <v>590</v>
      </c>
      <c r="B411" s="407" t="s">
        <v>2824</v>
      </c>
      <c r="C411" s="408" t="s">
        <v>1561</v>
      </c>
      <c r="D411" s="409" t="s">
        <v>2843</v>
      </c>
      <c r="E411" s="408" t="s">
        <v>405</v>
      </c>
      <c r="F411" s="409" t="s">
        <v>2857</v>
      </c>
      <c r="G411" s="408" t="s">
        <v>406</v>
      </c>
      <c r="H411" s="408" t="s">
        <v>842</v>
      </c>
      <c r="I411" s="408" t="s">
        <v>843</v>
      </c>
      <c r="J411" s="408" t="s">
        <v>844</v>
      </c>
      <c r="K411" s="408" t="s">
        <v>845</v>
      </c>
      <c r="L411" s="410">
        <v>129.88</v>
      </c>
      <c r="M411" s="410">
        <v>1</v>
      </c>
      <c r="N411" s="411">
        <v>129.88</v>
      </c>
    </row>
    <row r="412" spans="1:14" ht="14.4" customHeight="1" x14ac:dyDescent="0.3">
      <c r="A412" s="406" t="s">
        <v>590</v>
      </c>
      <c r="B412" s="407" t="s">
        <v>2824</v>
      </c>
      <c r="C412" s="408" t="s">
        <v>1561</v>
      </c>
      <c r="D412" s="409" t="s">
        <v>2843</v>
      </c>
      <c r="E412" s="408" t="s">
        <v>405</v>
      </c>
      <c r="F412" s="409" t="s">
        <v>2857</v>
      </c>
      <c r="G412" s="408" t="s">
        <v>406</v>
      </c>
      <c r="H412" s="408" t="s">
        <v>858</v>
      </c>
      <c r="I412" s="408" t="s">
        <v>859</v>
      </c>
      <c r="J412" s="408" t="s">
        <v>860</v>
      </c>
      <c r="K412" s="408" t="s">
        <v>861</v>
      </c>
      <c r="L412" s="410">
        <v>219.91884196993425</v>
      </c>
      <c r="M412" s="410">
        <v>70</v>
      </c>
      <c r="N412" s="411">
        <v>15394.318937895398</v>
      </c>
    </row>
    <row r="413" spans="1:14" ht="14.4" customHeight="1" x14ac:dyDescent="0.3">
      <c r="A413" s="406" t="s">
        <v>590</v>
      </c>
      <c r="B413" s="407" t="s">
        <v>2824</v>
      </c>
      <c r="C413" s="408" t="s">
        <v>1561</v>
      </c>
      <c r="D413" s="409" t="s">
        <v>2843</v>
      </c>
      <c r="E413" s="408" t="s">
        <v>405</v>
      </c>
      <c r="F413" s="409" t="s">
        <v>2857</v>
      </c>
      <c r="G413" s="408" t="s">
        <v>406</v>
      </c>
      <c r="H413" s="408" t="s">
        <v>862</v>
      </c>
      <c r="I413" s="408" t="s">
        <v>863</v>
      </c>
      <c r="J413" s="408" t="s">
        <v>864</v>
      </c>
      <c r="K413" s="408" t="s">
        <v>865</v>
      </c>
      <c r="L413" s="410">
        <v>151.73882352941177</v>
      </c>
      <c r="M413" s="410">
        <v>17</v>
      </c>
      <c r="N413" s="411">
        <v>2579.5600000000004</v>
      </c>
    </row>
    <row r="414" spans="1:14" ht="14.4" customHeight="1" x14ac:dyDescent="0.3">
      <c r="A414" s="406" t="s">
        <v>590</v>
      </c>
      <c r="B414" s="407" t="s">
        <v>2824</v>
      </c>
      <c r="C414" s="408" t="s">
        <v>1561</v>
      </c>
      <c r="D414" s="409" t="s">
        <v>2843</v>
      </c>
      <c r="E414" s="408" t="s">
        <v>405</v>
      </c>
      <c r="F414" s="409" t="s">
        <v>2857</v>
      </c>
      <c r="G414" s="408" t="s">
        <v>406</v>
      </c>
      <c r="H414" s="408" t="s">
        <v>1604</v>
      </c>
      <c r="I414" s="408" t="s">
        <v>408</v>
      </c>
      <c r="J414" s="408" t="s">
        <v>1605</v>
      </c>
      <c r="K414" s="408"/>
      <c r="L414" s="410">
        <v>143.95604039405634</v>
      </c>
      <c r="M414" s="410">
        <v>7</v>
      </c>
      <c r="N414" s="411">
        <v>1007.6922827583944</v>
      </c>
    </row>
    <row r="415" spans="1:14" ht="14.4" customHeight="1" x14ac:dyDescent="0.3">
      <c r="A415" s="406" t="s">
        <v>590</v>
      </c>
      <c r="B415" s="407" t="s">
        <v>2824</v>
      </c>
      <c r="C415" s="408" t="s">
        <v>1561</v>
      </c>
      <c r="D415" s="409" t="s">
        <v>2843</v>
      </c>
      <c r="E415" s="408" t="s">
        <v>405</v>
      </c>
      <c r="F415" s="409" t="s">
        <v>2857</v>
      </c>
      <c r="G415" s="408" t="s">
        <v>406</v>
      </c>
      <c r="H415" s="408" t="s">
        <v>870</v>
      </c>
      <c r="I415" s="408" t="s">
        <v>408</v>
      </c>
      <c r="J415" s="408" t="s">
        <v>871</v>
      </c>
      <c r="K415" s="408"/>
      <c r="L415" s="410">
        <v>96.730580218880732</v>
      </c>
      <c r="M415" s="410">
        <v>28</v>
      </c>
      <c r="N415" s="411">
        <v>2708.4562461286605</v>
      </c>
    </row>
    <row r="416" spans="1:14" ht="14.4" customHeight="1" x14ac:dyDescent="0.3">
      <c r="A416" s="406" t="s">
        <v>590</v>
      </c>
      <c r="B416" s="407" t="s">
        <v>2824</v>
      </c>
      <c r="C416" s="408" t="s">
        <v>1561</v>
      </c>
      <c r="D416" s="409" t="s">
        <v>2843</v>
      </c>
      <c r="E416" s="408" t="s">
        <v>405</v>
      </c>
      <c r="F416" s="409" t="s">
        <v>2857</v>
      </c>
      <c r="G416" s="408" t="s">
        <v>406</v>
      </c>
      <c r="H416" s="408" t="s">
        <v>874</v>
      </c>
      <c r="I416" s="408" t="s">
        <v>875</v>
      </c>
      <c r="J416" s="408" t="s">
        <v>876</v>
      </c>
      <c r="K416" s="408" t="s">
        <v>877</v>
      </c>
      <c r="L416" s="410">
        <v>72.186999999999983</v>
      </c>
      <c r="M416" s="410">
        <v>10</v>
      </c>
      <c r="N416" s="411">
        <v>721.86999999999989</v>
      </c>
    </row>
    <row r="417" spans="1:14" ht="14.4" customHeight="1" x14ac:dyDescent="0.3">
      <c r="A417" s="406" t="s">
        <v>590</v>
      </c>
      <c r="B417" s="407" t="s">
        <v>2824</v>
      </c>
      <c r="C417" s="408" t="s">
        <v>1561</v>
      </c>
      <c r="D417" s="409" t="s">
        <v>2843</v>
      </c>
      <c r="E417" s="408" t="s">
        <v>405</v>
      </c>
      <c r="F417" s="409" t="s">
        <v>2857</v>
      </c>
      <c r="G417" s="408" t="s">
        <v>406</v>
      </c>
      <c r="H417" s="408" t="s">
        <v>1606</v>
      </c>
      <c r="I417" s="408" t="s">
        <v>408</v>
      </c>
      <c r="J417" s="408" t="s">
        <v>1607</v>
      </c>
      <c r="K417" s="408" t="s">
        <v>1608</v>
      </c>
      <c r="L417" s="410">
        <v>1377.509</v>
      </c>
      <c r="M417" s="410">
        <v>2</v>
      </c>
      <c r="N417" s="411">
        <v>2755.018</v>
      </c>
    </row>
    <row r="418" spans="1:14" ht="14.4" customHeight="1" x14ac:dyDescent="0.3">
      <c r="A418" s="406" t="s">
        <v>590</v>
      </c>
      <c r="B418" s="407" t="s">
        <v>2824</v>
      </c>
      <c r="C418" s="408" t="s">
        <v>1561</v>
      </c>
      <c r="D418" s="409" t="s">
        <v>2843</v>
      </c>
      <c r="E418" s="408" t="s">
        <v>405</v>
      </c>
      <c r="F418" s="409" t="s">
        <v>2857</v>
      </c>
      <c r="G418" s="408" t="s">
        <v>406</v>
      </c>
      <c r="H418" s="408" t="s">
        <v>882</v>
      </c>
      <c r="I418" s="408" t="s">
        <v>883</v>
      </c>
      <c r="J418" s="408" t="s">
        <v>856</v>
      </c>
      <c r="K418" s="408" t="s">
        <v>884</v>
      </c>
      <c r="L418" s="410">
        <v>58.249999760815761</v>
      </c>
      <c r="M418" s="410">
        <v>11</v>
      </c>
      <c r="N418" s="411">
        <v>640.74999736897337</v>
      </c>
    </row>
    <row r="419" spans="1:14" ht="14.4" customHeight="1" x14ac:dyDescent="0.3">
      <c r="A419" s="406" t="s">
        <v>590</v>
      </c>
      <c r="B419" s="407" t="s">
        <v>2824</v>
      </c>
      <c r="C419" s="408" t="s">
        <v>1561</v>
      </c>
      <c r="D419" s="409" t="s">
        <v>2843</v>
      </c>
      <c r="E419" s="408" t="s">
        <v>405</v>
      </c>
      <c r="F419" s="409" t="s">
        <v>2857</v>
      </c>
      <c r="G419" s="408" t="s">
        <v>406</v>
      </c>
      <c r="H419" s="408" t="s">
        <v>1609</v>
      </c>
      <c r="I419" s="408" t="s">
        <v>1610</v>
      </c>
      <c r="J419" s="408" t="s">
        <v>1611</v>
      </c>
      <c r="K419" s="408"/>
      <c r="L419" s="410">
        <v>132.54712887985644</v>
      </c>
      <c r="M419" s="410">
        <v>66</v>
      </c>
      <c r="N419" s="411">
        <v>8748.1105060705249</v>
      </c>
    </row>
    <row r="420" spans="1:14" ht="14.4" customHeight="1" x14ac:dyDescent="0.3">
      <c r="A420" s="406" t="s">
        <v>590</v>
      </c>
      <c r="B420" s="407" t="s">
        <v>2824</v>
      </c>
      <c r="C420" s="408" t="s">
        <v>1561</v>
      </c>
      <c r="D420" s="409" t="s">
        <v>2843</v>
      </c>
      <c r="E420" s="408" t="s">
        <v>405</v>
      </c>
      <c r="F420" s="409" t="s">
        <v>2857</v>
      </c>
      <c r="G420" s="408" t="s">
        <v>406</v>
      </c>
      <c r="H420" s="408" t="s">
        <v>1612</v>
      </c>
      <c r="I420" s="408" t="s">
        <v>1613</v>
      </c>
      <c r="J420" s="408" t="s">
        <v>1614</v>
      </c>
      <c r="K420" s="408" t="s">
        <v>1615</v>
      </c>
      <c r="L420" s="410">
        <v>638.45000000000005</v>
      </c>
      <c r="M420" s="410">
        <v>1</v>
      </c>
      <c r="N420" s="411">
        <v>638.45000000000005</v>
      </c>
    </row>
    <row r="421" spans="1:14" ht="14.4" customHeight="1" x14ac:dyDescent="0.3">
      <c r="A421" s="406" t="s">
        <v>590</v>
      </c>
      <c r="B421" s="407" t="s">
        <v>2824</v>
      </c>
      <c r="C421" s="408" t="s">
        <v>1561</v>
      </c>
      <c r="D421" s="409" t="s">
        <v>2843</v>
      </c>
      <c r="E421" s="408" t="s">
        <v>405</v>
      </c>
      <c r="F421" s="409" t="s">
        <v>2857</v>
      </c>
      <c r="G421" s="408" t="s">
        <v>406</v>
      </c>
      <c r="H421" s="408" t="s">
        <v>1616</v>
      </c>
      <c r="I421" s="408" t="s">
        <v>1617</v>
      </c>
      <c r="J421" s="408" t="s">
        <v>1618</v>
      </c>
      <c r="K421" s="408" t="s">
        <v>1619</v>
      </c>
      <c r="L421" s="410">
        <v>761.0569999999999</v>
      </c>
      <c r="M421" s="410">
        <v>6</v>
      </c>
      <c r="N421" s="411">
        <v>4566.3419999999996</v>
      </c>
    </row>
    <row r="422" spans="1:14" ht="14.4" customHeight="1" x14ac:dyDescent="0.3">
      <c r="A422" s="406" t="s">
        <v>590</v>
      </c>
      <c r="B422" s="407" t="s">
        <v>2824</v>
      </c>
      <c r="C422" s="408" t="s">
        <v>1561</v>
      </c>
      <c r="D422" s="409" t="s">
        <v>2843</v>
      </c>
      <c r="E422" s="408" t="s">
        <v>405</v>
      </c>
      <c r="F422" s="409" t="s">
        <v>2857</v>
      </c>
      <c r="G422" s="408" t="s">
        <v>406</v>
      </c>
      <c r="H422" s="408" t="s">
        <v>897</v>
      </c>
      <c r="I422" s="408" t="s">
        <v>898</v>
      </c>
      <c r="J422" s="408" t="s">
        <v>767</v>
      </c>
      <c r="K422" s="408" t="s">
        <v>899</v>
      </c>
      <c r="L422" s="410">
        <v>68.181071428571428</v>
      </c>
      <c r="M422" s="410">
        <v>56</v>
      </c>
      <c r="N422" s="411">
        <v>3818.14</v>
      </c>
    </row>
    <row r="423" spans="1:14" ht="14.4" customHeight="1" x14ac:dyDescent="0.3">
      <c r="A423" s="406" t="s">
        <v>590</v>
      </c>
      <c r="B423" s="407" t="s">
        <v>2824</v>
      </c>
      <c r="C423" s="408" t="s">
        <v>1561</v>
      </c>
      <c r="D423" s="409" t="s">
        <v>2843</v>
      </c>
      <c r="E423" s="408" t="s">
        <v>405</v>
      </c>
      <c r="F423" s="409" t="s">
        <v>2857</v>
      </c>
      <c r="G423" s="408" t="s">
        <v>406</v>
      </c>
      <c r="H423" s="408" t="s">
        <v>1620</v>
      </c>
      <c r="I423" s="408" t="s">
        <v>1621</v>
      </c>
      <c r="J423" s="408" t="s">
        <v>1622</v>
      </c>
      <c r="K423" s="408" t="s">
        <v>1623</v>
      </c>
      <c r="L423" s="410">
        <v>185.83</v>
      </c>
      <c r="M423" s="410">
        <v>1</v>
      </c>
      <c r="N423" s="411">
        <v>185.83</v>
      </c>
    </row>
    <row r="424" spans="1:14" ht="14.4" customHeight="1" x14ac:dyDescent="0.3">
      <c r="A424" s="406" t="s">
        <v>590</v>
      </c>
      <c r="B424" s="407" t="s">
        <v>2824</v>
      </c>
      <c r="C424" s="408" t="s">
        <v>1561</v>
      </c>
      <c r="D424" s="409" t="s">
        <v>2843</v>
      </c>
      <c r="E424" s="408" t="s">
        <v>405</v>
      </c>
      <c r="F424" s="409" t="s">
        <v>2857</v>
      </c>
      <c r="G424" s="408" t="s">
        <v>406</v>
      </c>
      <c r="H424" s="408" t="s">
        <v>554</v>
      </c>
      <c r="I424" s="408" t="s">
        <v>408</v>
      </c>
      <c r="J424" s="408" t="s">
        <v>555</v>
      </c>
      <c r="K424" s="408" t="s">
        <v>556</v>
      </c>
      <c r="L424" s="410">
        <v>165.24182927913353</v>
      </c>
      <c r="M424" s="410">
        <v>13</v>
      </c>
      <c r="N424" s="411">
        <v>2148.1437806287358</v>
      </c>
    </row>
    <row r="425" spans="1:14" ht="14.4" customHeight="1" x14ac:dyDescent="0.3">
      <c r="A425" s="406" t="s">
        <v>590</v>
      </c>
      <c r="B425" s="407" t="s">
        <v>2824</v>
      </c>
      <c r="C425" s="408" t="s">
        <v>1561</v>
      </c>
      <c r="D425" s="409" t="s">
        <v>2843</v>
      </c>
      <c r="E425" s="408" t="s">
        <v>405</v>
      </c>
      <c r="F425" s="409" t="s">
        <v>2857</v>
      </c>
      <c r="G425" s="408" t="s">
        <v>406</v>
      </c>
      <c r="H425" s="408" t="s">
        <v>1624</v>
      </c>
      <c r="I425" s="408" t="s">
        <v>1625</v>
      </c>
      <c r="J425" s="408" t="s">
        <v>1626</v>
      </c>
      <c r="K425" s="408" t="s">
        <v>1627</v>
      </c>
      <c r="L425" s="410">
        <v>179.97496666666666</v>
      </c>
      <c r="M425" s="410">
        <v>3</v>
      </c>
      <c r="N425" s="411">
        <v>539.92489999999998</v>
      </c>
    </row>
    <row r="426" spans="1:14" ht="14.4" customHeight="1" x14ac:dyDescent="0.3">
      <c r="A426" s="406" t="s">
        <v>590</v>
      </c>
      <c r="B426" s="407" t="s">
        <v>2824</v>
      </c>
      <c r="C426" s="408" t="s">
        <v>1561</v>
      </c>
      <c r="D426" s="409" t="s">
        <v>2843</v>
      </c>
      <c r="E426" s="408" t="s">
        <v>405</v>
      </c>
      <c r="F426" s="409" t="s">
        <v>2857</v>
      </c>
      <c r="G426" s="408" t="s">
        <v>406</v>
      </c>
      <c r="H426" s="408" t="s">
        <v>1628</v>
      </c>
      <c r="I426" s="408" t="s">
        <v>408</v>
      </c>
      <c r="J426" s="408" t="s">
        <v>1629</v>
      </c>
      <c r="K426" s="408"/>
      <c r="L426" s="410">
        <v>162.88999999999999</v>
      </c>
      <c r="M426" s="410">
        <v>6</v>
      </c>
      <c r="N426" s="411">
        <v>977.33999999999992</v>
      </c>
    </row>
    <row r="427" spans="1:14" ht="14.4" customHeight="1" x14ac:dyDescent="0.3">
      <c r="A427" s="406" t="s">
        <v>590</v>
      </c>
      <c r="B427" s="407" t="s">
        <v>2824</v>
      </c>
      <c r="C427" s="408" t="s">
        <v>1561</v>
      </c>
      <c r="D427" s="409" t="s">
        <v>2843</v>
      </c>
      <c r="E427" s="408" t="s">
        <v>405</v>
      </c>
      <c r="F427" s="409" t="s">
        <v>2857</v>
      </c>
      <c r="G427" s="408" t="s">
        <v>406</v>
      </c>
      <c r="H427" s="408" t="s">
        <v>1630</v>
      </c>
      <c r="I427" s="408" t="s">
        <v>1630</v>
      </c>
      <c r="J427" s="408" t="s">
        <v>615</v>
      </c>
      <c r="K427" s="408" t="s">
        <v>1631</v>
      </c>
      <c r="L427" s="410">
        <v>192.50073753574938</v>
      </c>
      <c r="M427" s="410">
        <v>3</v>
      </c>
      <c r="N427" s="411">
        <v>577.50221260724811</v>
      </c>
    </row>
    <row r="428" spans="1:14" ht="14.4" customHeight="1" x14ac:dyDescent="0.3">
      <c r="A428" s="406" t="s">
        <v>590</v>
      </c>
      <c r="B428" s="407" t="s">
        <v>2824</v>
      </c>
      <c r="C428" s="408" t="s">
        <v>1561</v>
      </c>
      <c r="D428" s="409" t="s">
        <v>2843</v>
      </c>
      <c r="E428" s="408" t="s">
        <v>405</v>
      </c>
      <c r="F428" s="409" t="s">
        <v>2857</v>
      </c>
      <c r="G428" s="408" t="s">
        <v>406</v>
      </c>
      <c r="H428" s="408" t="s">
        <v>932</v>
      </c>
      <c r="I428" s="408" t="s">
        <v>933</v>
      </c>
      <c r="J428" s="408" t="s">
        <v>647</v>
      </c>
      <c r="K428" s="408" t="s">
        <v>934</v>
      </c>
      <c r="L428" s="410">
        <v>42.170003096004791</v>
      </c>
      <c r="M428" s="410">
        <v>2</v>
      </c>
      <c r="N428" s="411">
        <v>84.340006192009582</v>
      </c>
    </row>
    <row r="429" spans="1:14" ht="14.4" customHeight="1" x14ac:dyDescent="0.3">
      <c r="A429" s="406" t="s">
        <v>590</v>
      </c>
      <c r="B429" s="407" t="s">
        <v>2824</v>
      </c>
      <c r="C429" s="408" t="s">
        <v>1561</v>
      </c>
      <c r="D429" s="409" t="s">
        <v>2843</v>
      </c>
      <c r="E429" s="408" t="s">
        <v>405</v>
      </c>
      <c r="F429" s="409" t="s">
        <v>2857</v>
      </c>
      <c r="G429" s="408" t="s">
        <v>406</v>
      </c>
      <c r="H429" s="408" t="s">
        <v>935</v>
      </c>
      <c r="I429" s="408" t="s">
        <v>936</v>
      </c>
      <c r="J429" s="408" t="s">
        <v>937</v>
      </c>
      <c r="K429" s="408" t="s">
        <v>429</v>
      </c>
      <c r="L429" s="410">
        <v>123.93525781224434</v>
      </c>
      <c r="M429" s="410">
        <v>540</v>
      </c>
      <c r="N429" s="411">
        <v>66925.039218611942</v>
      </c>
    </row>
    <row r="430" spans="1:14" ht="14.4" customHeight="1" x14ac:dyDescent="0.3">
      <c r="A430" s="406" t="s">
        <v>590</v>
      </c>
      <c r="B430" s="407" t="s">
        <v>2824</v>
      </c>
      <c r="C430" s="408" t="s">
        <v>1561</v>
      </c>
      <c r="D430" s="409" t="s">
        <v>2843</v>
      </c>
      <c r="E430" s="408" t="s">
        <v>405</v>
      </c>
      <c r="F430" s="409" t="s">
        <v>2857</v>
      </c>
      <c r="G430" s="408" t="s">
        <v>406</v>
      </c>
      <c r="H430" s="408" t="s">
        <v>1632</v>
      </c>
      <c r="I430" s="408" t="s">
        <v>1633</v>
      </c>
      <c r="J430" s="408" t="s">
        <v>1634</v>
      </c>
      <c r="K430" s="408" t="s">
        <v>1635</v>
      </c>
      <c r="L430" s="410">
        <v>60.280000000000008</v>
      </c>
      <c r="M430" s="410">
        <v>9</v>
      </c>
      <c r="N430" s="411">
        <v>542.5200000000001</v>
      </c>
    </row>
    <row r="431" spans="1:14" ht="14.4" customHeight="1" x14ac:dyDescent="0.3">
      <c r="A431" s="406" t="s">
        <v>590</v>
      </c>
      <c r="B431" s="407" t="s">
        <v>2824</v>
      </c>
      <c r="C431" s="408" t="s">
        <v>1561</v>
      </c>
      <c r="D431" s="409" t="s">
        <v>2843</v>
      </c>
      <c r="E431" s="408" t="s">
        <v>405</v>
      </c>
      <c r="F431" s="409" t="s">
        <v>2857</v>
      </c>
      <c r="G431" s="408" t="s">
        <v>406</v>
      </c>
      <c r="H431" s="408" t="s">
        <v>950</v>
      </c>
      <c r="I431" s="408" t="s">
        <v>951</v>
      </c>
      <c r="J431" s="408" t="s">
        <v>952</v>
      </c>
      <c r="K431" s="408" t="s">
        <v>953</v>
      </c>
      <c r="L431" s="410">
        <v>1592.7999999999997</v>
      </c>
      <c r="M431" s="410">
        <v>17</v>
      </c>
      <c r="N431" s="411">
        <v>27077.599999999995</v>
      </c>
    </row>
    <row r="432" spans="1:14" ht="14.4" customHeight="1" x14ac:dyDescent="0.3">
      <c r="A432" s="406" t="s">
        <v>590</v>
      </c>
      <c r="B432" s="407" t="s">
        <v>2824</v>
      </c>
      <c r="C432" s="408" t="s">
        <v>1561</v>
      </c>
      <c r="D432" s="409" t="s">
        <v>2843</v>
      </c>
      <c r="E432" s="408" t="s">
        <v>405</v>
      </c>
      <c r="F432" s="409" t="s">
        <v>2857</v>
      </c>
      <c r="G432" s="408" t="s">
        <v>406</v>
      </c>
      <c r="H432" s="408" t="s">
        <v>954</v>
      </c>
      <c r="I432" s="408" t="s">
        <v>955</v>
      </c>
      <c r="J432" s="408" t="s">
        <v>956</v>
      </c>
      <c r="K432" s="408" t="s">
        <v>957</v>
      </c>
      <c r="L432" s="410">
        <v>74.879920689819073</v>
      </c>
      <c r="M432" s="410">
        <v>19</v>
      </c>
      <c r="N432" s="411">
        <v>1422.7184931065624</v>
      </c>
    </row>
    <row r="433" spans="1:14" ht="14.4" customHeight="1" x14ac:dyDescent="0.3">
      <c r="A433" s="406" t="s">
        <v>590</v>
      </c>
      <c r="B433" s="407" t="s">
        <v>2824</v>
      </c>
      <c r="C433" s="408" t="s">
        <v>1561</v>
      </c>
      <c r="D433" s="409" t="s">
        <v>2843</v>
      </c>
      <c r="E433" s="408" t="s">
        <v>405</v>
      </c>
      <c r="F433" s="409" t="s">
        <v>2857</v>
      </c>
      <c r="G433" s="408" t="s">
        <v>406</v>
      </c>
      <c r="H433" s="408" t="s">
        <v>962</v>
      </c>
      <c r="I433" s="408" t="s">
        <v>963</v>
      </c>
      <c r="J433" s="408" t="s">
        <v>964</v>
      </c>
      <c r="K433" s="408" t="s">
        <v>965</v>
      </c>
      <c r="L433" s="410">
        <v>241.99999940944414</v>
      </c>
      <c r="M433" s="410">
        <v>128</v>
      </c>
      <c r="N433" s="411">
        <v>30975.99992440885</v>
      </c>
    </row>
    <row r="434" spans="1:14" ht="14.4" customHeight="1" x14ac:dyDescent="0.3">
      <c r="A434" s="406" t="s">
        <v>590</v>
      </c>
      <c r="B434" s="407" t="s">
        <v>2824</v>
      </c>
      <c r="C434" s="408" t="s">
        <v>1561</v>
      </c>
      <c r="D434" s="409" t="s">
        <v>2843</v>
      </c>
      <c r="E434" s="408" t="s">
        <v>405</v>
      </c>
      <c r="F434" s="409" t="s">
        <v>2857</v>
      </c>
      <c r="G434" s="408" t="s">
        <v>406</v>
      </c>
      <c r="H434" s="408" t="s">
        <v>1636</v>
      </c>
      <c r="I434" s="408" t="s">
        <v>1637</v>
      </c>
      <c r="J434" s="408" t="s">
        <v>1638</v>
      </c>
      <c r="K434" s="408" t="s">
        <v>1639</v>
      </c>
      <c r="L434" s="410">
        <v>1704.5600000000002</v>
      </c>
      <c r="M434" s="410">
        <v>12</v>
      </c>
      <c r="N434" s="411">
        <v>20454.72</v>
      </c>
    </row>
    <row r="435" spans="1:14" ht="14.4" customHeight="1" x14ac:dyDescent="0.3">
      <c r="A435" s="406" t="s">
        <v>590</v>
      </c>
      <c r="B435" s="407" t="s">
        <v>2824</v>
      </c>
      <c r="C435" s="408" t="s">
        <v>1561</v>
      </c>
      <c r="D435" s="409" t="s">
        <v>2843</v>
      </c>
      <c r="E435" s="408" t="s">
        <v>405</v>
      </c>
      <c r="F435" s="409" t="s">
        <v>2857</v>
      </c>
      <c r="G435" s="408" t="s">
        <v>406</v>
      </c>
      <c r="H435" s="408" t="s">
        <v>980</v>
      </c>
      <c r="I435" s="408" t="s">
        <v>981</v>
      </c>
      <c r="J435" s="408" t="s">
        <v>982</v>
      </c>
      <c r="K435" s="408" t="s">
        <v>983</v>
      </c>
      <c r="L435" s="410">
        <v>91.109628680571589</v>
      </c>
      <c r="M435" s="410">
        <v>1</v>
      </c>
      <c r="N435" s="411">
        <v>91.109628680571589</v>
      </c>
    </row>
    <row r="436" spans="1:14" ht="14.4" customHeight="1" x14ac:dyDescent="0.3">
      <c r="A436" s="406" t="s">
        <v>590</v>
      </c>
      <c r="B436" s="407" t="s">
        <v>2824</v>
      </c>
      <c r="C436" s="408" t="s">
        <v>1561</v>
      </c>
      <c r="D436" s="409" t="s">
        <v>2843</v>
      </c>
      <c r="E436" s="408" t="s">
        <v>405</v>
      </c>
      <c r="F436" s="409" t="s">
        <v>2857</v>
      </c>
      <c r="G436" s="408" t="s">
        <v>406</v>
      </c>
      <c r="H436" s="408" t="s">
        <v>984</v>
      </c>
      <c r="I436" s="408" t="s">
        <v>985</v>
      </c>
      <c r="J436" s="408" t="s">
        <v>986</v>
      </c>
      <c r="K436" s="408" t="s">
        <v>987</v>
      </c>
      <c r="L436" s="410">
        <v>188.87999999999997</v>
      </c>
      <c r="M436" s="410">
        <v>7</v>
      </c>
      <c r="N436" s="411">
        <v>1322.1599999999999</v>
      </c>
    </row>
    <row r="437" spans="1:14" ht="14.4" customHeight="1" x14ac:dyDescent="0.3">
      <c r="A437" s="406" t="s">
        <v>590</v>
      </c>
      <c r="B437" s="407" t="s">
        <v>2824</v>
      </c>
      <c r="C437" s="408" t="s">
        <v>1561</v>
      </c>
      <c r="D437" s="409" t="s">
        <v>2843</v>
      </c>
      <c r="E437" s="408" t="s">
        <v>405</v>
      </c>
      <c r="F437" s="409" t="s">
        <v>2857</v>
      </c>
      <c r="G437" s="408" t="s">
        <v>406</v>
      </c>
      <c r="H437" s="408" t="s">
        <v>992</v>
      </c>
      <c r="I437" s="408" t="s">
        <v>993</v>
      </c>
      <c r="J437" s="408" t="s">
        <v>566</v>
      </c>
      <c r="K437" s="408" t="s">
        <v>994</v>
      </c>
      <c r="L437" s="410">
        <v>20.759860316799621</v>
      </c>
      <c r="M437" s="410">
        <v>440</v>
      </c>
      <c r="N437" s="411">
        <v>9134.3385393918325</v>
      </c>
    </row>
    <row r="438" spans="1:14" ht="14.4" customHeight="1" x14ac:dyDescent="0.3">
      <c r="A438" s="406" t="s">
        <v>590</v>
      </c>
      <c r="B438" s="407" t="s">
        <v>2824</v>
      </c>
      <c r="C438" s="408" t="s">
        <v>1561</v>
      </c>
      <c r="D438" s="409" t="s">
        <v>2843</v>
      </c>
      <c r="E438" s="408" t="s">
        <v>405</v>
      </c>
      <c r="F438" s="409" t="s">
        <v>2857</v>
      </c>
      <c r="G438" s="408" t="s">
        <v>406</v>
      </c>
      <c r="H438" s="408" t="s">
        <v>1008</v>
      </c>
      <c r="I438" s="408" t="s">
        <v>408</v>
      </c>
      <c r="J438" s="408" t="s">
        <v>1009</v>
      </c>
      <c r="K438" s="408"/>
      <c r="L438" s="410">
        <v>116.08</v>
      </c>
      <c r="M438" s="410">
        <v>9</v>
      </c>
      <c r="N438" s="411">
        <v>1044.72</v>
      </c>
    </row>
    <row r="439" spans="1:14" ht="14.4" customHeight="1" x14ac:dyDescent="0.3">
      <c r="A439" s="406" t="s">
        <v>590</v>
      </c>
      <c r="B439" s="407" t="s">
        <v>2824</v>
      </c>
      <c r="C439" s="408" t="s">
        <v>1561</v>
      </c>
      <c r="D439" s="409" t="s">
        <v>2843</v>
      </c>
      <c r="E439" s="408" t="s">
        <v>405</v>
      </c>
      <c r="F439" s="409" t="s">
        <v>2857</v>
      </c>
      <c r="G439" s="408" t="s">
        <v>406</v>
      </c>
      <c r="H439" s="408" t="s">
        <v>1640</v>
      </c>
      <c r="I439" s="408" t="s">
        <v>1641</v>
      </c>
      <c r="J439" s="408" t="s">
        <v>1642</v>
      </c>
      <c r="K439" s="408" t="s">
        <v>1643</v>
      </c>
      <c r="L439" s="410">
        <v>180.16000000000003</v>
      </c>
      <c r="M439" s="410">
        <v>1</v>
      </c>
      <c r="N439" s="411">
        <v>180.16000000000003</v>
      </c>
    </row>
    <row r="440" spans="1:14" ht="14.4" customHeight="1" x14ac:dyDescent="0.3">
      <c r="A440" s="406" t="s">
        <v>590</v>
      </c>
      <c r="B440" s="407" t="s">
        <v>2824</v>
      </c>
      <c r="C440" s="408" t="s">
        <v>1561</v>
      </c>
      <c r="D440" s="409" t="s">
        <v>2843</v>
      </c>
      <c r="E440" s="408" t="s">
        <v>405</v>
      </c>
      <c r="F440" s="409" t="s">
        <v>2857</v>
      </c>
      <c r="G440" s="408" t="s">
        <v>406</v>
      </c>
      <c r="H440" s="408" t="s">
        <v>1644</v>
      </c>
      <c r="I440" s="408" t="s">
        <v>1645</v>
      </c>
      <c r="J440" s="408" t="s">
        <v>1646</v>
      </c>
      <c r="K440" s="408" t="s">
        <v>1647</v>
      </c>
      <c r="L440" s="410">
        <v>47.637702502010455</v>
      </c>
      <c r="M440" s="410">
        <v>52</v>
      </c>
      <c r="N440" s="411">
        <v>2477.1605301045438</v>
      </c>
    </row>
    <row r="441" spans="1:14" ht="14.4" customHeight="1" x14ac:dyDescent="0.3">
      <c r="A441" s="406" t="s">
        <v>590</v>
      </c>
      <c r="B441" s="407" t="s">
        <v>2824</v>
      </c>
      <c r="C441" s="408" t="s">
        <v>1561</v>
      </c>
      <c r="D441" s="409" t="s">
        <v>2843</v>
      </c>
      <c r="E441" s="408" t="s">
        <v>405</v>
      </c>
      <c r="F441" s="409" t="s">
        <v>2857</v>
      </c>
      <c r="G441" s="408" t="s">
        <v>406</v>
      </c>
      <c r="H441" s="408" t="s">
        <v>1648</v>
      </c>
      <c r="I441" s="408" t="s">
        <v>1649</v>
      </c>
      <c r="J441" s="408" t="s">
        <v>1650</v>
      </c>
      <c r="K441" s="408" t="s">
        <v>1651</v>
      </c>
      <c r="L441" s="410">
        <v>154.02999999999997</v>
      </c>
      <c r="M441" s="410">
        <v>1</v>
      </c>
      <c r="N441" s="411">
        <v>154.02999999999997</v>
      </c>
    </row>
    <row r="442" spans="1:14" ht="14.4" customHeight="1" x14ac:dyDescent="0.3">
      <c r="A442" s="406" t="s">
        <v>590</v>
      </c>
      <c r="B442" s="407" t="s">
        <v>2824</v>
      </c>
      <c r="C442" s="408" t="s">
        <v>1561</v>
      </c>
      <c r="D442" s="409" t="s">
        <v>2843</v>
      </c>
      <c r="E442" s="408" t="s">
        <v>405</v>
      </c>
      <c r="F442" s="409" t="s">
        <v>2857</v>
      </c>
      <c r="G442" s="408" t="s">
        <v>406</v>
      </c>
      <c r="H442" s="408" t="s">
        <v>1652</v>
      </c>
      <c r="I442" s="408" t="s">
        <v>1653</v>
      </c>
      <c r="J442" s="408" t="s">
        <v>1654</v>
      </c>
      <c r="K442" s="408" t="s">
        <v>1655</v>
      </c>
      <c r="L442" s="410">
        <v>2866.38</v>
      </c>
      <c r="M442" s="410">
        <v>1</v>
      </c>
      <c r="N442" s="411">
        <v>2866.38</v>
      </c>
    </row>
    <row r="443" spans="1:14" ht="14.4" customHeight="1" x14ac:dyDescent="0.3">
      <c r="A443" s="406" t="s">
        <v>590</v>
      </c>
      <c r="B443" s="407" t="s">
        <v>2824</v>
      </c>
      <c r="C443" s="408" t="s">
        <v>1561</v>
      </c>
      <c r="D443" s="409" t="s">
        <v>2843</v>
      </c>
      <c r="E443" s="408" t="s">
        <v>405</v>
      </c>
      <c r="F443" s="409" t="s">
        <v>2857</v>
      </c>
      <c r="G443" s="408" t="s">
        <v>406</v>
      </c>
      <c r="H443" s="408" t="s">
        <v>1656</v>
      </c>
      <c r="I443" s="408" t="s">
        <v>408</v>
      </c>
      <c r="J443" s="408" t="s">
        <v>1657</v>
      </c>
      <c r="K443" s="408"/>
      <c r="L443" s="410">
        <v>75.165903415557182</v>
      </c>
      <c r="M443" s="410">
        <v>4</v>
      </c>
      <c r="N443" s="411">
        <v>300.66361366222873</v>
      </c>
    </row>
    <row r="444" spans="1:14" ht="14.4" customHeight="1" x14ac:dyDescent="0.3">
      <c r="A444" s="406" t="s">
        <v>590</v>
      </c>
      <c r="B444" s="407" t="s">
        <v>2824</v>
      </c>
      <c r="C444" s="408" t="s">
        <v>1561</v>
      </c>
      <c r="D444" s="409" t="s">
        <v>2843</v>
      </c>
      <c r="E444" s="408" t="s">
        <v>405</v>
      </c>
      <c r="F444" s="409" t="s">
        <v>2857</v>
      </c>
      <c r="G444" s="408" t="s">
        <v>406</v>
      </c>
      <c r="H444" s="408" t="s">
        <v>1658</v>
      </c>
      <c r="I444" s="408" t="s">
        <v>1659</v>
      </c>
      <c r="J444" s="408" t="s">
        <v>1660</v>
      </c>
      <c r="K444" s="408" t="s">
        <v>1568</v>
      </c>
      <c r="L444" s="410">
        <v>71.009697096799258</v>
      </c>
      <c r="M444" s="410">
        <v>176</v>
      </c>
      <c r="N444" s="411">
        <v>12497.70668903667</v>
      </c>
    </row>
    <row r="445" spans="1:14" ht="14.4" customHeight="1" x14ac:dyDescent="0.3">
      <c r="A445" s="406" t="s">
        <v>590</v>
      </c>
      <c r="B445" s="407" t="s">
        <v>2824</v>
      </c>
      <c r="C445" s="408" t="s">
        <v>1561</v>
      </c>
      <c r="D445" s="409" t="s">
        <v>2843</v>
      </c>
      <c r="E445" s="408" t="s">
        <v>405</v>
      </c>
      <c r="F445" s="409" t="s">
        <v>2857</v>
      </c>
      <c r="G445" s="408" t="s">
        <v>406</v>
      </c>
      <c r="H445" s="408" t="s">
        <v>1661</v>
      </c>
      <c r="I445" s="408" t="s">
        <v>1662</v>
      </c>
      <c r="J445" s="408" t="s">
        <v>1663</v>
      </c>
      <c r="K445" s="408" t="s">
        <v>1664</v>
      </c>
      <c r="L445" s="410">
        <v>40.78001147461687</v>
      </c>
      <c r="M445" s="410">
        <v>16</v>
      </c>
      <c r="N445" s="411">
        <v>652.48018359386992</v>
      </c>
    </row>
    <row r="446" spans="1:14" ht="14.4" customHeight="1" x14ac:dyDescent="0.3">
      <c r="A446" s="406" t="s">
        <v>590</v>
      </c>
      <c r="B446" s="407" t="s">
        <v>2824</v>
      </c>
      <c r="C446" s="408" t="s">
        <v>1561</v>
      </c>
      <c r="D446" s="409" t="s">
        <v>2843</v>
      </c>
      <c r="E446" s="408" t="s">
        <v>405</v>
      </c>
      <c r="F446" s="409" t="s">
        <v>2857</v>
      </c>
      <c r="G446" s="408" t="s">
        <v>406</v>
      </c>
      <c r="H446" s="408" t="s">
        <v>1665</v>
      </c>
      <c r="I446" s="408" t="s">
        <v>1666</v>
      </c>
      <c r="J446" s="408" t="s">
        <v>1667</v>
      </c>
      <c r="K446" s="408" t="s">
        <v>1668</v>
      </c>
      <c r="L446" s="410">
        <v>884.39999999999986</v>
      </c>
      <c r="M446" s="410">
        <v>15</v>
      </c>
      <c r="N446" s="411">
        <v>13265.999999999998</v>
      </c>
    </row>
    <row r="447" spans="1:14" ht="14.4" customHeight="1" x14ac:dyDescent="0.3">
      <c r="A447" s="406" t="s">
        <v>590</v>
      </c>
      <c r="B447" s="407" t="s">
        <v>2824</v>
      </c>
      <c r="C447" s="408" t="s">
        <v>1561</v>
      </c>
      <c r="D447" s="409" t="s">
        <v>2843</v>
      </c>
      <c r="E447" s="408" t="s">
        <v>405</v>
      </c>
      <c r="F447" s="409" t="s">
        <v>2857</v>
      </c>
      <c r="G447" s="408" t="s">
        <v>406</v>
      </c>
      <c r="H447" s="408" t="s">
        <v>1669</v>
      </c>
      <c r="I447" s="408" t="s">
        <v>1670</v>
      </c>
      <c r="J447" s="408" t="s">
        <v>1671</v>
      </c>
      <c r="K447" s="408" t="s">
        <v>1672</v>
      </c>
      <c r="L447" s="410">
        <v>262.0398508576539</v>
      </c>
      <c r="M447" s="410">
        <v>16</v>
      </c>
      <c r="N447" s="411">
        <v>4192.6376137224624</v>
      </c>
    </row>
    <row r="448" spans="1:14" ht="14.4" customHeight="1" x14ac:dyDescent="0.3">
      <c r="A448" s="406" t="s">
        <v>590</v>
      </c>
      <c r="B448" s="407" t="s">
        <v>2824</v>
      </c>
      <c r="C448" s="408" t="s">
        <v>1561</v>
      </c>
      <c r="D448" s="409" t="s">
        <v>2843</v>
      </c>
      <c r="E448" s="408" t="s">
        <v>405</v>
      </c>
      <c r="F448" s="409" t="s">
        <v>2857</v>
      </c>
      <c r="G448" s="408" t="s">
        <v>406</v>
      </c>
      <c r="H448" s="408" t="s">
        <v>1673</v>
      </c>
      <c r="I448" s="408" t="s">
        <v>1674</v>
      </c>
      <c r="J448" s="408" t="s">
        <v>1675</v>
      </c>
      <c r="K448" s="408" t="s">
        <v>1676</v>
      </c>
      <c r="L448" s="410">
        <v>78.528535997634492</v>
      </c>
      <c r="M448" s="410">
        <v>2</v>
      </c>
      <c r="N448" s="411">
        <v>157.05707199526898</v>
      </c>
    </row>
    <row r="449" spans="1:14" ht="14.4" customHeight="1" x14ac:dyDescent="0.3">
      <c r="A449" s="406" t="s">
        <v>590</v>
      </c>
      <c r="B449" s="407" t="s">
        <v>2824</v>
      </c>
      <c r="C449" s="408" t="s">
        <v>1561</v>
      </c>
      <c r="D449" s="409" t="s">
        <v>2843</v>
      </c>
      <c r="E449" s="408" t="s">
        <v>405</v>
      </c>
      <c r="F449" s="409" t="s">
        <v>2857</v>
      </c>
      <c r="G449" s="408" t="s">
        <v>406</v>
      </c>
      <c r="H449" s="408" t="s">
        <v>1677</v>
      </c>
      <c r="I449" s="408" t="s">
        <v>1678</v>
      </c>
      <c r="J449" s="408" t="s">
        <v>1679</v>
      </c>
      <c r="K449" s="408" t="s">
        <v>1065</v>
      </c>
      <c r="L449" s="410">
        <v>30.270000000000003</v>
      </c>
      <c r="M449" s="410">
        <v>53</v>
      </c>
      <c r="N449" s="411">
        <v>1604.3100000000002</v>
      </c>
    </row>
    <row r="450" spans="1:14" ht="14.4" customHeight="1" x14ac:dyDescent="0.3">
      <c r="A450" s="406" t="s">
        <v>590</v>
      </c>
      <c r="B450" s="407" t="s">
        <v>2824</v>
      </c>
      <c r="C450" s="408" t="s">
        <v>1561</v>
      </c>
      <c r="D450" s="409" t="s">
        <v>2843</v>
      </c>
      <c r="E450" s="408" t="s">
        <v>405</v>
      </c>
      <c r="F450" s="409" t="s">
        <v>2857</v>
      </c>
      <c r="G450" s="408" t="s">
        <v>406</v>
      </c>
      <c r="H450" s="408" t="s">
        <v>564</v>
      </c>
      <c r="I450" s="408" t="s">
        <v>565</v>
      </c>
      <c r="J450" s="408" t="s">
        <v>566</v>
      </c>
      <c r="K450" s="408" t="s">
        <v>567</v>
      </c>
      <c r="L450" s="410">
        <v>21.879863628627245</v>
      </c>
      <c r="M450" s="410">
        <v>60</v>
      </c>
      <c r="N450" s="411">
        <v>1312.7918177176348</v>
      </c>
    </row>
    <row r="451" spans="1:14" ht="14.4" customHeight="1" x14ac:dyDescent="0.3">
      <c r="A451" s="406" t="s">
        <v>590</v>
      </c>
      <c r="B451" s="407" t="s">
        <v>2824</v>
      </c>
      <c r="C451" s="408" t="s">
        <v>1561</v>
      </c>
      <c r="D451" s="409" t="s">
        <v>2843</v>
      </c>
      <c r="E451" s="408" t="s">
        <v>405</v>
      </c>
      <c r="F451" s="409" t="s">
        <v>2857</v>
      </c>
      <c r="G451" s="408" t="s">
        <v>406</v>
      </c>
      <c r="H451" s="408" t="s">
        <v>1680</v>
      </c>
      <c r="I451" s="408" t="s">
        <v>1681</v>
      </c>
      <c r="J451" s="408" t="s">
        <v>1682</v>
      </c>
      <c r="K451" s="408" t="s">
        <v>1683</v>
      </c>
      <c r="L451" s="410">
        <v>1333.7744480886251</v>
      </c>
      <c r="M451" s="410">
        <v>3</v>
      </c>
      <c r="N451" s="411">
        <v>4001.3233442658752</v>
      </c>
    </row>
    <row r="452" spans="1:14" ht="14.4" customHeight="1" x14ac:dyDescent="0.3">
      <c r="A452" s="406" t="s">
        <v>590</v>
      </c>
      <c r="B452" s="407" t="s">
        <v>2824</v>
      </c>
      <c r="C452" s="408" t="s">
        <v>1561</v>
      </c>
      <c r="D452" s="409" t="s">
        <v>2843</v>
      </c>
      <c r="E452" s="408" t="s">
        <v>405</v>
      </c>
      <c r="F452" s="409" t="s">
        <v>2857</v>
      </c>
      <c r="G452" s="408" t="s">
        <v>406</v>
      </c>
      <c r="H452" s="408" t="s">
        <v>1684</v>
      </c>
      <c r="I452" s="408" t="s">
        <v>1685</v>
      </c>
      <c r="J452" s="408" t="s">
        <v>598</v>
      </c>
      <c r="K452" s="408" t="s">
        <v>1686</v>
      </c>
      <c r="L452" s="410">
        <v>85.75</v>
      </c>
      <c r="M452" s="410">
        <v>41</v>
      </c>
      <c r="N452" s="411">
        <v>3515.75</v>
      </c>
    </row>
    <row r="453" spans="1:14" ht="14.4" customHeight="1" x14ac:dyDescent="0.3">
      <c r="A453" s="406" t="s">
        <v>590</v>
      </c>
      <c r="B453" s="407" t="s">
        <v>2824</v>
      </c>
      <c r="C453" s="408" t="s">
        <v>1561</v>
      </c>
      <c r="D453" s="409" t="s">
        <v>2843</v>
      </c>
      <c r="E453" s="408" t="s">
        <v>405</v>
      </c>
      <c r="F453" s="409" t="s">
        <v>2857</v>
      </c>
      <c r="G453" s="408" t="s">
        <v>406</v>
      </c>
      <c r="H453" s="408" t="s">
        <v>1687</v>
      </c>
      <c r="I453" s="408" t="s">
        <v>1688</v>
      </c>
      <c r="J453" s="408" t="s">
        <v>1689</v>
      </c>
      <c r="K453" s="408" t="s">
        <v>1690</v>
      </c>
      <c r="L453" s="410">
        <v>17934.140000000003</v>
      </c>
      <c r="M453" s="410">
        <v>1</v>
      </c>
      <c r="N453" s="411">
        <v>17934.140000000003</v>
      </c>
    </row>
    <row r="454" spans="1:14" ht="14.4" customHeight="1" x14ac:dyDescent="0.3">
      <c r="A454" s="406" t="s">
        <v>590</v>
      </c>
      <c r="B454" s="407" t="s">
        <v>2824</v>
      </c>
      <c r="C454" s="408" t="s">
        <v>1561</v>
      </c>
      <c r="D454" s="409" t="s">
        <v>2843</v>
      </c>
      <c r="E454" s="408" t="s">
        <v>405</v>
      </c>
      <c r="F454" s="409" t="s">
        <v>2857</v>
      </c>
      <c r="G454" s="408" t="s">
        <v>406</v>
      </c>
      <c r="H454" s="408" t="s">
        <v>1691</v>
      </c>
      <c r="I454" s="408" t="s">
        <v>408</v>
      </c>
      <c r="J454" s="408" t="s">
        <v>1692</v>
      </c>
      <c r="K454" s="408" t="s">
        <v>1693</v>
      </c>
      <c r="L454" s="410">
        <v>471.5</v>
      </c>
      <c r="M454" s="410">
        <v>232</v>
      </c>
      <c r="N454" s="411">
        <v>109388</v>
      </c>
    </row>
    <row r="455" spans="1:14" ht="14.4" customHeight="1" x14ac:dyDescent="0.3">
      <c r="A455" s="406" t="s">
        <v>590</v>
      </c>
      <c r="B455" s="407" t="s">
        <v>2824</v>
      </c>
      <c r="C455" s="408" t="s">
        <v>1561</v>
      </c>
      <c r="D455" s="409" t="s">
        <v>2843</v>
      </c>
      <c r="E455" s="408" t="s">
        <v>405</v>
      </c>
      <c r="F455" s="409" t="s">
        <v>2857</v>
      </c>
      <c r="G455" s="408" t="s">
        <v>406</v>
      </c>
      <c r="H455" s="408" t="s">
        <v>1694</v>
      </c>
      <c r="I455" s="408" t="s">
        <v>1695</v>
      </c>
      <c r="J455" s="408" t="s">
        <v>1696</v>
      </c>
      <c r="K455" s="408" t="s">
        <v>1697</v>
      </c>
      <c r="L455" s="410">
        <v>257.89772727272725</v>
      </c>
      <c r="M455" s="410">
        <v>11</v>
      </c>
      <c r="N455" s="411">
        <v>2836.8749999999995</v>
      </c>
    </row>
    <row r="456" spans="1:14" ht="14.4" customHeight="1" x14ac:dyDescent="0.3">
      <c r="A456" s="406" t="s">
        <v>590</v>
      </c>
      <c r="B456" s="407" t="s">
        <v>2824</v>
      </c>
      <c r="C456" s="408" t="s">
        <v>1561</v>
      </c>
      <c r="D456" s="409" t="s">
        <v>2843</v>
      </c>
      <c r="E456" s="408" t="s">
        <v>405</v>
      </c>
      <c r="F456" s="409" t="s">
        <v>2857</v>
      </c>
      <c r="G456" s="408" t="s">
        <v>406</v>
      </c>
      <c r="H456" s="408" t="s">
        <v>1698</v>
      </c>
      <c r="I456" s="408" t="s">
        <v>1699</v>
      </c>
      <c r="J456" s="408" t="s">
        <v>1700</v>
      </c>
      <c r="K456" s="408" t="s">
        <v>1701</v>
      </c>
      <c r="L456" s="410">
        <v>285.99999999999994</v>
      </c>
      <c r="M456" s="410">
        <v>1</v>
      </c>
      <c r="N456" s="411">
        <v>285.99999999999994</v>
      </c>
    </row>
    <row r="457" spans="1:14" ht="14.4" customHeight="1" x14ac:dyDescent="0.3">
      <c r="A457" s="406" t="s">
        <v>590</v>
      </c>
      <c r="B457" s="407" t="s">
        <v>2824</v>
      </c>
      <c r="C457" s="408" t="s">
        <v>1561</v>
      </c>
      <c r="D457" s="409" t="s">
        <v>2843</v>
      </c>
      <c r="E457" s="408" t="s">
        <v>405</v>
      </c>
      <c r="F457" s="409" t="s">
        <v>2857</v>
      </c>
      <c r="G457" s="408" t="s">
        <v>406</v>
      </c>
      <c r="H457" s="408" t="s">
        <v>1702</v>
      </c>
      <c r="I457" s="408" t="s">
        <v>1703</v>
      </c>
      <c r="J457" s="408" t="s">
        <v>1704</v>
      </c>
      <c r="K457" s="408" t="s">
        <v>1705</v>
      </c>
      <c r="L457" s="410">
        <v>58.87</v>
      </c>
      <c r="M457" s="410">
        <v>11</v>
      </c>
      <c r="N457" s="411">
        <v>647.56999999999994</v>
      </c>
    </row>
    <row r="458" spans="1:14" ht="14.4" customHeight="1" x14ac:dyDescent="0.3">
      <c r="A458" s="406" t="s">
        <v>590</v>
      </c>
      <c r="B458" s="407" t="s">
        <v>2824</v>
      </c>
      <c r="C458" s="408" t="s">
        <v>1561</v>
      </c>
      <c r="D458" s="409" t="s">
        <v>2843</v>
      </c>
      <c r="E458" s="408" t="s">
        <v>405</v>
      </c>
      <c r="F458" s="409" t="s">
        <v>2857</v>
      </c>
      <c r="G458" s="408" t="s">
        <v>406</v>
      </c>
      <c r="H458" s="408" t="s">
        <v>455</v>
      </c>
      <c r="I458" s="408" t="s">
        <v>456</v>
      </c>
      <c r="J458" s="408" t="s">
        <v>457</v>
      </c>
      <c r="K458" s="408" t="s">
        <v>458</v>
      </c>
      <c r="L458" s="410">
        <v>104.06975689834007</v>
      </c>
      <c r="M458" s="410">
        <v>13</v>
      </c>
      <c r="N458" s="411">
        <v>1352.906839678421</v>
      </c>
    </row>
    <row r="459" spans="1:14" ht="14.4" customHeight="1" x14ac:dyDescent="0.3">
      <c r="A459" s="406" t="s">
        <v>590</v>
      </c>
      <c r="B459" s="407" t="s">
        <v>2824</v>
      </c>
      <c r="C459" s="408" t="s">
        <v>1561</v>
      </c>
      <c r="D459" s="409" t="s">
        <v>2843</v>
      </c>
      <c r="E459" s="408" t="s">
        <v>405</v>
      </c>
      <c r="F459" s="409" t="s">
        <v>2857</v>
      </c>
      <c r="G459" s="408" t="s">
        <v>406</v>
      </c>
      <c r="H459" s="408" t="s">
        <v>1706</v>
      </c>
      <c r="I459" s="408" t="s">
        <v>1707</v>
      </c>
      <c r="J459" s="408" t="s">
        <v>1708</v>
      </c>
      <c r="K459" s="408" t="s">
        <v>1709</v>
      </c>
      <c r="L459" s="410">
        <v>3569.2811601611943</v>
      </c>
      <c r="M459" s="410">
        <v>1</v>
      </c>
      <c r="N459" s="411">
        <v>3569.2811601611943</v>
      </c>
    </row>
    <row r="460" spans="1:14" ht="14.4" customHeight="1" x14ac:dyDescent="0.3">
      <c r="A460" s="406" t="s">
        <v>590</v>
      </c>
      <c r="B460" s="407" t="s">
        <v>2824</v>
      </c>
      <c r="C460" s="408" t="s">
        <v>1561</v>
      </c>
      <c r="D460" s="409" t="s">
        <v>2843</v>
      </c>
      <c r="E460" s="408" t="s">
        <v>405</v>
      </c>
      <c r="F460" s="409" t="s">
        <v>2857</v>
      </c>
      <c r="G460" s="408" t="s">
        <v>406</v>
      </c>
      <c r="H460" s="408" t="s">
        <v>1710</v>
      </c>
      <c r="I460" s="408" t="s">
        <v>1711</v>
      </c>
      <c r="J460" s="408" t="s">
        <v>1712</v>
      </c>
      <c r="K460" s="408" t="s">
        <v>1713</v>
      </c>
      <c r="L460" s="410">
        <v>105.81000000000002</v>
      </c>
      <c r="M460" s="410">
        <v>12</v>
      </c>
      <c r="N460" s="411">
        <v>1269.7200000000003</v>
      </c>
    </row>
    <row r="461" spans="1:14" ht="14.4" customHeight="1" x14ac:dyDescent="0.3">
      <c r="A461" s="406" t="s">
        <v>590</v>
      </c>
      <c r="B461" s="407" t="s">
        <v>2824</v>
      </c>
      <c r="C461" s="408" t="s">
        <v>1561</v>
      </c>
      <c r="D461" s="409" t="s">
        <v>2843</v>
      </c>
      <c r="E461" s="408" t="s">
        <v>405</v>
      </c>
      <c r="F461" s="409" t="s">
        <v>2857</v>
      </c>
      <c r="G461" s="408" t="s">
        <v>406</v>
      </c>
      <c r="H461" s="408" t="s">
        <v>1714</v>
      </c>
      <c r="I461" s="408" t="s">
        <v>1715</v>
      </c>
      <c r="J461" s="408" t="s">
        <v>1716</v>
      </c>
      <c r="K461" s="408" t="s">
        <v>1717</v>
      </c>
      <c r="L461" s="410">
        <v>40.559999999999995</v>
      </c>
      <c r="M461" s="410">
        <v>1</v>
      </c>
      <c r="N461" s="411">
        <v>40.559999999999995</v>
      </c>
    </row>
    <row r="462" spans="1:14" ht="14.4" customHeight="1" x14ac:dyDescent="0.3">
      <c r="A462" s="406" t="s">
        <v>590</v>
      </c>
      <c r="B462" s="407" t="s">
        <v>2824</v>
      </c>
      <c r="C462" s="408" t="s">
        <v>1561</v>
      </c>
      <c r="D462" s="409" t="s">
        <v>2843</v>
      </c>
      <c r="E462" s="408" t="s">
        <v>405</v>
      </c>
      <c r="F462" s="409" t="s">
        <v>2857</v>
      </c>
      <c r="G462" s="408" t="s">
        <v>406</v>
      </c>
      <c r="H462" s="408" t="s">
        <v>412</v>
      </c>
      <c r="I462" s="408" t="s">
        <v>408</v>
      </c>
      <c r="J462" s="408" t="s">
        <v>413</v>
      </c>
      <c r="K462" s="408" t="s">
        <v>414</v>
      </c>
      <c r="L462" s="410">
        <v>23.700042336335542</v>
      </c>
      <c r="M462" s="410">
        <v>282</v>
      </c>
      <c r="N462" s="411">
        <v>6683.4119388466233</v>
      </c>
    </row>
    <row r="463" spans="1:14" ht="14.4" customHeight="1" x14ac:dyDescent="0.3">
      <c r="A463" s="406" t="s">
        <v>590</v>
      </c>
      <c r="B463" s="407" t="s">
        <v>2824</v>
      </c>
      <c r="C463" s="408" t="s">
        <v>1561</v>
      </c>
      <c r="D463" s="409" t="s">
        <v>2843</v>
      </c>
      <c r="E463" s="408" t="s">
        <v>405</v>
      </c>
      <c r="F463" s="409" t="s">
        <v>2857</v>
      </c>
      <c r="G463" s="408" t="s">
        <v>406</v>
      </c>
      <c r="H463" s="408" t="s">
        <v>1718</v>
      </c>
      <c r="I463" s="408" t="s">
        <v>408</v>
      </c>
      <c r="J463" s="408" t="s">
        <v>1719</v>
      </c>
      <c r="K463" s="408"/>
      <c r="L463" s="410">
        <v>82.091655043528235</v>
      </c>
      <c r="M463" s="410">
        <v>12</v>
      </c>
      <c r="N463" s="411">
        <v>985.09986052233876</v>
      </c>
    </row>
    <row r="464" spans="1:14" ht="14.4" customHeight="1" x14ac:dyDescent="0.3">
      <c r="A464" s="406" t="s">
        <v>590</v>
      </c>
      <c r="B464" s="407" t="s">
        <v>2824</v>
      </c>
      <c r="C464" s="408" t="s">
        <v>1561</v>
      </c>
      <c r="D464" s="409" t="s">
        <v>2843</v>
      </c>
      <c r="E464" s="408" t="s">
        <v>405</v>
      </c>
      <c r="F464" s="409" t="s">
        <v>2857</v>
      </c>
      <c r="G464" s="408" t="s">
        <v>406</v>
      </c>
      <c r="H464" s="408" t="s">
        <v>1720</v>
      </c>
      <c r="I464" s="408" t="s">
        <v>408</v>
      </c>
      <c r="J464" s="408" t="s">
        <v>1721</v>
      </c>
      <c r="K464" s="408"/>
      <c r="L464" s="410">
        <v>221.95638896666</v>
      </c>
      <c r="M464" s="410">
        <v>6</v>
      </c>
      <c r="N464" s="411">
        <v>1331.7383337999599</v>
      </c>
    </row>
    <row r="465" spans="1:14" ht="14.4" customHeight="1" x14ac:dyDescent="0.3">
      <c r="A465" s="406" t="s">
        <v>590</v>
      </c>
      <c r="B465" s="407" t="s">
        <v>2824</v>
      </c>
      <c r="C465" s="408" t="s">
        <v>1561</v>
      </c>
      <c r="D465" s="409" t="s">
        <v>2843</v>
      </c>
      <c r="E465" s="408" t="s">
        <v>405</v>
      </c>
      <c r="F465" s="409" t="s">
        <v>2857</v>
      </c>
      <c r="G465" s="408" t="s">
        <v>406</v>
      </c>
      <c r="H465" s="408" t="s">
        <v>1054</v>
      </c>
      <c r="I465" s="408" t="s">
        <v>1055</v>
      </c>
      <c r="J465" s="408" t="s">
        <v>1056</v>
      </c>
      <c r="K465" s="408" t="s">
        <v>1057</v>
      </c>
      <c r="L465" s="410">
        <v>112.49953625170998</v>
      </c>
      <c r="M465" s="410">
        <v>120</v>
      </c>
      <c r="N465" s="411">
        <v>13499.944350205198</v>
      </c>
    </row>
    <row r="466" spans="1:14" ht="14.4" customHeight="1" x14ac:dyDescent="0.3">
      <c r="A466" s="406" t="s">
        <v>590</v>
      </c>
      <c r="B466" s="407" t="s">
        <v>2824</v>
      </c>
      <c r="C466" s="408" t="s">
        <v>1561</v>
      </c>
      <c r="D466" s="409" t="s">
        <v>2843</v>
      </c>
      <c r="E466" s="408" t="s">
        <v>405</v>
      </c>
      <c r="F466" s="409" t="s">
        <v>2857</v>
      </c>
      <c r="G466" s="408" t="s">
        <v>406</v>
      </c>
      <c r="H466" s="408" t="s">
        <v>1722</v>
      </c>
      <c r="I466" s="408" t="s">
        <v>1723</v>
      </c>
      <c r="J466" s="408" t="s">
        <v>1724</v>
      </c>
      <c r="K466" s="408" t="s">
        <v>1065</v>
      </c>
      <c r="L466" s="410">
        <v>36.929999999999993</v>
      </c>
      <c r="M466" s="410">
        <v>2</v>
      </c>
      <c r="N466" s="411">
        <v>73.859999999999985</v>
      </c>
    </row>
    <row r="467" spans="1:14" ht="14.4" customHeight="1" x14ac:dyDescent="0.3">
      <c r="A467" s="406" t="s">
        <v>590</v>
      </c>
      <c r="B467" s="407" t="s">
        <v>2824</v>
      </c>
      <c r="C467" s="408" t="s">
        <v>1561</v>
      </c>
      <c r="D467" s="409" t="s">
        <v>2843</v>
      </c>
      <c r="E467" s="408" t="s">
        <v>405</v>
      </c>
      <c r="F467" s="409" t="s">
        <v>2857</v>
      </c>
      <c r="G467" s="408" t="s">
        <v>406</v>
      </c>
      <c r="H467" s="408" t="s">
        <v>1725</v>
      </c>
      <c r="I467" s="408" t="s">
        <v>408</v>
      </c>
      <c r="J467" s="408" t="s">
        <v>1726</v>
      </c>
      <c r="K467" s="408" t="s">
        <v>1727</v>
      </c>
      <c r="L467" s="410">
        <v>183.3094736842105</v>
      </c>
      <c r="M467" s="410">
        <v>38</v>
      </c>
      <c r="N467" s="411">
        <v>6965.7599999999993</v>
      </c>
    </row>
    <row r="468" spans="1:14" ht="14.4" customHeight="1" x14ac:dyDescent="0.3">
      <c r="A468" s="406" t="s">
        <v>590</v>
      </c>
      <c r="B468" s="407" t="s">
        <v>2824</v>
      </c>
      <c r="C468" s="408" t="s">
        <v>1561</v>
      </c>
      <c r="D468" s="409" t="s">
        <v>2843</v>
      </c>
      <c r="E468" s="408" t="s">
        <v>405</v>
      </c>
      <c r="F468" s="409" t="s">
        <v>2857</v>
      </c>
      <c r="G468" s="408" t="s">
        <v>406</v>
      </c>
      <c r="H468" s="408" t="s">
        <v>1066</v>
      </c>
      <c r="I468" s="408" t="s">
        <v>1067</v>
      </c>
      <c r="J468" s="408" t="s">
        <v>1068</v>
      </c>
      <c r="K468" s="408" t="s">
        <v>1069</v>
      </c>
      <c r="L468" s="410">
        <v>382.11012860716011</v>
      </c>
      <c r="M468" s="410">
        <v>42</v>
      </c>
      <c r="N468" s="411">
        <v>16048.625401500725</v>
      </c>
    </row>
    <row r="469" spans="1:14" ht="14.4" customHeight="1" x14ac:dyDescent="0.3">
      <c r="A469" s="406" t="s">
        <v>590</v>
      </c>
      <c r="B469" s="407" t="s">
        <v>2824</v>
      </c>
      <c r="C469" s="408" t="s">
        <v>1561</v>
      </c>
      <c r="D469" s="409" t="s">
        <v>2843</v>
      </c>
      <c r="E469" s="408" t="s">
        <v>405</v>
      </c>
      <c r="F469" s="409" t="s">
        <v>2857</v>
      </c>
      <c r="G469" s="408" t="s">
        <v>406</v>
      </c>
      <c r="H469" s="408" t="s">
        <v>1070</v>
      </c>
      <c r="I469" s="408" t="s">
        <v>1070</v>
      </c>
      <c r="J469" s="408" t="s">
        <v>1071</v>
      </c>
      <c r="K469" s="408" t="s">
        <v>1072</v>
      </c>
      <c r="L469" s="410">
        <v>46.659999999999989</v>
      </c>
      <c r="M469" s="410">
        <v>11</v>
      </c>
      <c r="N469" s="411">
        <v>513.25999999999988</v>
      </c>
    </row>
    <row r="470" spans="1:14" ht="14.4" customHeight="1" x14ac:dyDescent="0.3">
      <c r="A470" s="406" t="s">
        <v>590</v>
      </c>
      <c r="B470" s="407" t="s">
        <v>2824</v>
      </c>
      <c r="C470" s="408" t="s">
        <v>1561</v>
      </c>
      <c r="D470" s="409" t="s">
        <v>2843</v>
      </c>
      <c r="E470" s="408" t="s">
        <v>405</v>
      </c>
      <c r="F470" s="409" t="s">
        <v>2857</v>
      </c>
      <c r="G470" s="408" t="s">
        <v>406</v>
      </c>
      <c r="H470" s="408" t="s">
        <v>1728</v>
      </c>
      <c r="I470" s="408" t="s">
        <v>1729</v>
      </c>
      <c r="J470" s="408" t="s">
        <v>1730</v>
      </c>
      <c r="K470" s="408" t="s">
        <v>1731</v>
      </c>
      <c r="L470" s="410">
        <v>69.339999999999975</v>
      </c>
      <c r="M470" s="410">
        <v>3</v>
      </c>
      <c r="N470" s="411">
        <v>208.01999999999992</v>
      </c>
    </row>
    <row r="471" spans="1:14" ht="14.4" customHeight="1" x14ac:dyDescent="0.3">
      <c r="A471" s="406" t="s">
        <v>590</v>
      </c>
      <c r="B471" s="407" t="s">
        <v>2824</v>
      </c>
      <c r="C471" s="408" t="s">
        <v>1561</v>
      </c>
      <c r="D471" s="409" t="s">
        <v>2843</v>
      </c>
      <c r="E471" s="408" t="s">
        <v>405</v>
      </c>
      <c r="F471" s="409" t="s">
        <v>2857</v>
      </c>
      <c r="G471" s="408" t="s">
        <v>406</v>
      </c>
      <c r="H471" s="408" t="s">
        <v>1732</v>
      </c>
      <c r="I471" s="408" t="s">
        <v>1733</v>
      </c>
      <c r="J471" s="408" t="s">
        <v>1734</v>
      </c>
      <c r="K471" s="408" t="s">
        <v>1735</v>
      </c>
      <c r="L471" s="410">
        <v>78.639999999999986</v>
      </c>
      <c r="M471" s="410">
        <v>1</v>
      </c>
      <c r="N471" s="411">
        <v>78.639999999999986</v>
      </c>
    </row>
    <row r="472" spans="1:14" ht="14.4" customHeight="1" x14ac:dyDescent="0.3">
      <c r="A472" s="406" t="s">
        <v>590</v>
      </c>
      <c r="B472" s="407" t="s">
        <v>2824</v>
      </c>
      <c r="C472" s="408" t="s">
        <v>1561</v>
      </c>
      <c r="D472" s="409" t="s">
        <v>2843</v>
      </c>
      <c r="E472" s="408" t="s">
        <v>405</v>
      </c>
      <c r="F472" s="409" t="s">
        <v>2857</v>
      </c>
      <c r="G472" s="408" t="s">
        <v>406</v>
      </c>
      <c r="H472" s="408" t="s">
        <v>1736</v>
      </c>
      <c r="I472" s="408" t="s">
        <v>408</v>
      </c>
      <c r="J472" s="408" t="s">
        <v>1737</v>
      </c>
      <c r="K472" s="408" t="s">
        <v>1738</v>
      </c>
      <c r="L472" s="410">
        <v>22.07</v>
      </c>
      <c r="M472" s="410">
        <v>5</v>
      </c>
      <c r="N472" s="411">
        <v>110.35000000000001</v>
      </c>
    </row>
    <row r="473" spans="1:14" ht="14.4" customHeight="1" x14ac:dyDescent="0.3">
      <c r="A473" s="406" t="s">
        <v>590</v>
      </c>
      <c r="B473" s="407" t="s">
        <v>2824</v>
      </c>
      <c r="C473" s="408" t="s">
        <v>1561</v>
      </c>
      <c r="D473" s="409" t="s">
        <v>2843</v>
      </c>
      <c r="E473" s="408" t="s">
        <v>405</v>
      </c>
      <c r="F473" s="409" t="s">
        <v>2857</v>
      </c>
      <c r="G473" s="408" t="s">
        <v>406</v>
      </c>
      <c r="H473" s="408" t="s">
        <v>1739</v>
      </c>
      <c r="I473" s="408" t="s">
        <v>408</v>
      </c>
      <c r="J473" s="408" t="s">
        <v>1740</v>
      </c>
      <c r="K473" s="408" t="s">
        <v>1738</v>
      </c>
      <c r="L473" s="410">
        <v>32.78</v>
      </c>
      <c r="M473" s="410">
        <v>6</v>
      </c>
      <c r="N473" s="411">
        <v>196.68</v>
      </c>
    </row>
    <row r="474" spans="1:14" ht="14.4" customHeight="1" x14ac:dyDescent="0.3">
      <c r="A474" s="406" t="s">
        <v>590</v>
      </c>
      <c r="B474" s="407" t="s">
        <v>2824</v>
      </c>
      <c r="C474" s="408" t="s">
        <v>1561</v>
      </c>
      <c r="D474" s="409" t="s">
        <v>2843</v>
      </c>
      <c r="E474" s="408" t="s">
        <v>405</v>
      </c>
      <c r="F474" s="409" t="s">
        <v>2857</v>
      </c>
      <c r="G474" s="408" t="s">
        <v>406</v>
      </c>
      <c r="H474" s="408" t="s">
        <v>1741</v>
      </c>
      <c r="I474" s="408" t="s">
        <v>408</v>
      </c>
      <c r="J474" s="408" t="s">
        <v>1742</v>
      </c>
      <c r="K474" s="408"/>
      <c r="L474" s="410">
        <v>22.07</v>
      </c>
      <c r="M474" s="410">
        <v>4</v>
      </c>
      <c r="N474" s="411">
        <v>88.28</v>
      </c>
    </row>
    <row r="475" spans="1:14" ht="14.4" customHeight="1" x14ac:dyDescent="0.3">
      <c r="A475" s="406" t="s">
        <v>590</v>
      </c>
      <c r="B475" s="407" t="s">
        <v>2824</v>
      </c>
      <c r="C475" s="408" t="s">
        <v>1561</v>
      </c>
      <c r="D475" s="409" t="s">
        <v>2843</v>
      </c>
      <c r="E475" s="408" t="s">
        <v>405</v>
      </c>
      <c r="F475" s="409" t="s">
        <v>2857</v>
      </c>
      <c r="G475" s="408" t="s">
        <v>406</v>
      </c>
      <c r="H475" s="408" t="s">
        <v>1743</v>
      </c>
      <c r="I475" s="408" t="s">
        <v>1744</v>
      </c>
      <c r="J475" s="408" t="s">
        <v>1745</v>
      </c>
      <c r="K475" s="408" t="s">
        <v>1065</v>
      </c>
      <c r="L475" s="410">
        <v>289.99950000000001</v>
      </c>
      <c r="M475" s="410">
        <v>20</v>
      </c>
      <c r="N475" s="411">
        <v>5799.99</v>
      </c>
    </row>
    <row r="476" spans="1:14" ht="14.4" customHeight="1" x14ac:dyDescent="0.3">
      <c r="A476" s="406" t="s">
        <v>590</v>
      </c>
      <c r="B476" s="407" t="s">
        <v>2824</v>
      </c>
      <c r="C476" s="408" t="s">
        <v>1561</v>
      </c>
      <c r="D476" s="409" t="s">
        <v>2843</v>
      </c>
      <c r="E476" s="408" t="s">
        <v>405</v>
      </c>
      <c r="F476" s="409" t="s">
        <v>2857</v>
      </c>
      <c r="G476" s="408" t="s">
        <v>406</v>
      </c>
      <c r="H476" s="408" t="s">
        <v>1746</v>
      </c>
      <c r="I476" s="408" t="s">
        <v>1747</v>
      </c>
      <c r="J476" s="408" t="s">
        <v>1748</v>
      </c>
      <c r="K476" s="408" t="s">
        <v>1749</v>
      </c>
      <c r="L476" s="410">
        <v>136.62</v>
      </c>
      <c r="M476" s="410">
        <v>4</v>
      </c>
      <c r="N476" s="411">
        <v>546.48</v>
      </c>
    </row>
    <row r="477" spans="1:14" ht="14.4" customHeight="1" x14ac:dyDescent="0.3">
      <c r="A477" s="406" t="s">
        <v>590</v>
      </c>
      <c r="B477" s="407" t="s">
        <v>2824</v>
      </c>
      <c r="C477" s="408" t="s">
        <v>1561</v>
      </c>
      <c r="D477" s="409" t="s">
        <v>2843</v>
      </c>
      <c r="E477" s="408" t="s">
        <v>405</v>
      </c>
      <c r="F477" s="409" t="s">
        <v>2857</v>
      </c>
      <c r="G477" s="408" t="s">
        <v>406</v>
      </c>
      <c r="H477" s="408" t="s">
        <v>1750</v>
      </c>
      <c r="I477" s="408" t="s">
        <v>1751</v>
      </c>
      <c r="J477" s="408" t="s">
        <v>1752</v>
      </c>
      <c r="K477" s="408"/>
      <c r="L477" s="410">
        <v>577.26999999999987</v>
      </c>
      <c r="M477" s="410">
        <v>1</v>
      </c>
      <c r="N477" s="411">
        <v>577.26999999999987</v>
      </c>
    </row>
    <row r="478" spans="1:14" ht="14.4" customHeight="1" x14ac:dyDescent="0.3">
      <c r="A478" s="406" t="s">
        <v>590</v>
      </c>
      <c r="B478" s="407" t="s">
        <v>2824</v>
      </c>
      <c r="C478" s="408" t="s">
        <v>1561</v>
      </c>
      <c r="D478" s="409" t="s">
        <v>2843</v>
      </c>
      <c r="E478" s="408" t="s">
        <v>405</v>
      </c>
      <c r="F478" s="409" t="s">
        <v>2857</v>
      </c>
      <c r="G478" s="408" t="s">
        <v>406</v>
      </c>
      <c r="H478" s="408" t="s">
        <v>1753</v>
      </c>
      <c r="I478" s="408" t="s">
        <v>1754</v>
      </c>
      <c r="J478" s="408" t="s">
        <v>1755</v>
      </c>
      <c r="K478" s="408" t="s">
        <v>1756</v>
      </c>
      <c r="L478" s="410">
        <v>714.23777991207362</v>
      </c>
      <c r="M478" s="410">
        <v>4</v>
      </c>
      <c r="N478" s="411">
        <v>2856.9511196482945</v>
      </c>
    </row>
    <row r="479" spans="1:14" ht="14.4" customHeight="1" x14ac:dyDescent="0.3">
      <c r="A479" s="406" t="s">
        <v>590</v>
      </c>
      <c r="B479" s="407" t="s">
        <v>2824</v>
      </c>
      <c r="C479" s="408" t="s">
        <v>1561</v>
      </c>
      <c r="D479" s="409" t="s">
        <v>2843</v>
      </c>
      <c r="E479" s="408" t="s">
        <v>405</v>
      </c>
      <c r="F479" s="409" t="s">
        <v>2857</v>
      </c>
      <c r="G479" s="408" t="s">
        <v>406</v>
      </c>
      <c r="H479" s="408" t="s">
        <v>1757</v>
      </c>
      <c r="I479" s="408" t="s">
        <v>1758</v>
      </c>
      <c r="J479" s="408" t="s">
        <v>1759</v>
      </c>
      <c r="K479" s="408" t="s">
        <v>1760</v>
      </c>
      <c r="L479" s="410">
        <v>325.15999999999997</v>
      </c>
      <c r="M479" s="410">
        <v>3</v>
      </c>
      <c r="N479" s="411">
        <v>975.4799999999999</v>
      </c>
    </row>
    <row r="480" spans="1:14" ht="14.4" customHeight="1" x14ac:dyDescent="0.3">
      <c r="A480" s="406" t="s">
        <v>590</v>
      </c>
      <c r="B480" s="407" t="s">
        <v>2824</v>
      </c>
      <c r="C480" s="408" t="s">
        <v>1561</v>
      </c>
      <c r="D480" s="409" t="s">
        <v>2843</v>
      </c>
      <c r="E480" s="408" t="s">
        <v>405</v>
      </c>
      <c r="F480" s="409" t="s">
        <v>2857</v>
      </c>
      <c r="G480" s="408" t="s">
        <v>406</v>
      </c>
      <c r="H480" s="408" t="s">
        <v>476</v>
      </c>
      <c r="I480" s="408" t="s">
        <v>477</v>
      </c>
      <c r="J480" s="408" t="s">
        <v>478</v>
      </c>
      <c r="K480" s="408" t="s">
        <v>479</v>
      </c>
      <c r="L480" s="410">
        <v>275.30999999999995</v>
      </c>
      <c r="M480" s="410">
        <v>10</v>
      </c>
      <c r="N480" s="411">
        <v>2753.0999999999995</v>
      </c>
    </row>
    <row r="481" spans="1:14" ht="14.4" customHeight="1" x14ac:dyDescent="0.3">
      <c r="A481" s="406" t="s">
        <v>590</v>
      </c>
      <c r="B481" s="407" t="s">
        <v>2824</v>
      </c>
      <c r="C481" s="408" t="s">
        <v>1561</v>
      </c>
      <c r="D481" s="409" t="s">
        <v>2843</v>
      </c>
      <c r="E481" s="408" t="s">
        <v>405</v>
      </c>
      <c r="F481" s="409" t="s">
        <v>2857</v>
      </c>
      <c r="G481" s="408" t="s">
        <v>406</v>
      </c>
      <c r="H481" s="408" t="s">
        <v>1761</v>
      </c>
      <c r="I481" s="408" t="s">
        <v>1762</v>
      </c>
      <c r="J481" s="408" t="s">
        <v>1763</v>
      </c>
      <c r="K481" s="408" t="s">
        <v>1764</v>
      </c>
      <c r="L481" s="410">
        <v>32.199971437764717</v>
      </c>
      <c r="M481" s="410">
        <v>8</v>
      </c>
      <c r="N481" s="411">
        <v>257.59977150211773</v>
      </c>
    </row>
    <row r="482" spans="1:14" ht="14.4" customHeight="1" x14ac:dyDescent="0.3">
      <c r="A482" s="406" t="s">
        <v>590</v>
      </c>
      <c r="B482" s="407" t="s">
        <v>2824</v>
      </c>
      <c r="C482" s="408" t="s">
        <v>1561</v>
      </c>
      <c r="D482" s="409" t="s">
        <v>2843</v>
      </c>
      <c r="E482" s="408" t="s">
        <v>405</v>
      </c>
      <c r="F482" s="409" t="s">
        <v>2857</v>
      </c>
      <c r="G482" s="408" t="s">
        <v>406</v>
      </c>
      <c r="H482" s="408" t="s">
        <v>1765</v>
      </c>
      <c r="I482" s="408" t="s">
        <v>408</v>
      </c>
      <c r="J482" s="408" t="s">
        <v>1766</v>
      </c>
      <c r="K482" s="408"/>
      <c r="L482" s="410">
        <v>169.94</v>
      </c>
      <c r="M482" s="410">
        <v>6</v>
      </c>
      <c r="N482" s="411">
        <v>1019.64</v>
      </c>
    </row>
    <row r="483" spans="1:14" ht="14.4" customHeight="1" x14ac:dyDescent="0.3">
      <c r="A483" s="406" t="s">
        <v>590</v>
      </c>
      <c r="B483" s="407" t="s">
        <v>2824</v>
      </c>
      <c r="C483" s="408" t="s">
        <v>1561</v>
      </c>
      <c r="D483" s="409" t="s">
        <v>2843</v>
      </c>
      <c r="E483" s="408" t="s">
        <v>405</v>
      </c>
      <c r="F483" s="409" t="s">
        <v>2857</v>
      </c>
      <c r="G483" s="408" t="s">
        <v>406</v>
      </c>
      <c r="H483" s="408" t="s">
        <v>1767</v>
      </c>
      <c r="I483" s="408" t="s">
        <v>408</v>
      </c>
      <c r="J483" s="408" t="s">
        <v>1768</v>
      </c>
      <c r="K483" s="408"/>
      <c r="L483" s="410">
        <v>33.300006011000328</v>
      </c>
      <c r="M483" s="410">
        <v>14</v>
      </c>
      <c r="N483" s="411">
        <v>466.20008415400463</v>
      </c>
    </row>
    <row r="484" spans="1:14" ht="14.4" customHeight="1" x14ac:dyDescent="0.3">
      <c r="A484" s="406" t="s">
        <v>590</v>
      </c>
      <c r="B484" s="407" t="s">
        <v>2824</v>
      </c>
      <c r="C484" s="408" t="s">
        <v>1561</v>
      </c>
      <c r="D484" s="409" t="s">
        <v>2843</v>
      </c>
      <c r="E484" s="408" t="s">
        <v>405</v>
      </c>
      <c r="F484" s="409" t="s">
        <v>2857</v>
      </c>
      <c r="G484" s="408" t="s">
        <v>406</v>
      </c>
      <c r="H484" s="408" t="s">
        <v>1769</v>
      </c>
      <c r="I484" s="408" t="s">
        <v>1770</v>
      </c>
      <c r="J484" s="408" t="s">
        <v>1771</v>
      </c>
      <c r="K484" s="408" t="s">
        <v>528</v>
      </c>
      <c r="L484" s="410">
        <v>2800</v>
      </c>
      <c r="M484" s="410">
        <v>3</v>
      </c>
      <c r="N484" s="411">
        <v>8400</v>
      </c>
    </row>
    <row r="485" spans="1:14" ht="14.4" customHeight="1" x14ac:dyDescent="0.3">
      <c r="A485" s="406" t="s">
        <v>590</v>
      </c>
      <c r="B485" s="407" t="s">
        <v>2824</v>
      </c>
      <c r="C485" s="408" t="s">
        <v>1561</v>
      </c>
      <c r="D485" s="409" t="s">
        <v>2843</v>
      </c>
      <c r="E485" s="408" t="s">
        <v>405</v>
      </c>
      <c r="F485" s="409" t="s">
        <v>2857</v>
      </c>
      <c r="G485" s="408" t="s">
        <v>406</v>
      </c>
      <c r="H485" s="408" t="s">
        <v>1772</v>
      </c>
      <c r="I485" s="408" t="s">
        <v>408</v>
      </c>
      <c r="J485" s="408" t="s">
        <v>1773</v>
      </c>
      <c r="K485" s="408"/>
      <c r="L485" s="410">
        <v>158.83939379305787</v>
      </c>
      <c r="M485" s="410">
        <v>22</v>
      </c>
      <c r="N485" s="411">
        <v>3494.4666634472733</v>
      </c>
    </row>
    <row r="486" spans="1:14" ht="14.4" customHeight="1" x14ac:dyDescent="0.3">
      <c r="A486" s="406" t="s">
        <v>590</v>
      </c>
      <c r="B486" s="407" t="s">
        <v>2824</v>
      </c>
      <c r="C486" s="408" t="s">
        <v>1561</v>
      </c>
      <c r="D486" s="409" t="s">
        <v>2843</v>
      </c>
      <c r="E486" s="408" t="s">
        <v>405</v>
      </c>
      <c r="F486" s="409" t="s">
        <v>2857</v>
      </c>
      <c r="G486" s="408" t="s">
        <v>406</v>
      </c>
      <c r="H486" s="408" t="s">
        <v>1774</v>
      </c>
      <c r="I486" s="408" t="s">
        <v>1774</v>
      </c>
      <c r="J486" s="408" t="s">
        <v>1775</v>
      </c>
      <c r="K486" s="408" t="s">
        <v>1776</v>
      </c>
      <c r="L486" s="410">
        <v>179.80992907581663</v>
      </c>
      <c r="M486" s="410">
        <v>17</v>
      </c>
      <c r="N486" s="411">
        <v>3056.7687942888824</v>
      </c>
    </row>
    <row r="487" spans="1:14" ht="14.4" customHeight="1" x14ac:dyDescent="0.3">
      <c r="A487" s="406" t="s">
        <v>590</v>
      </c>
      <c r="B487" s="407" t="s">
        <v>2824</v>
      </c>
      <c r="C487" s="408" t="s">
        <v>1561</v>
      </c>
      <c r="D487" s="409" t="s">
        <v>2843</v>
      </c>
      <c r="E487" s="408" t="s">
        <v>405</v>
      </c>
      <c r="F487" s="409" t="s">
        <v>2857</v>
      </c>
      <c r="G487" s="408" t="s">
        <v>406</v>
      </c>
      <c r="H487" s="408" t="s">
        <v>1777</v>
      </c>
      <c r="I487" s="408" t="s">
        <v>1778</v>
      </c>
      <c r="J487" s="408" t="s">
        <v>1779</v>
      </c>
      <c r="K487" s="408" t="s">
        <v>1780</v>
      </c>
      <c r="L487" s="410">
        <v>34.739999999999995</v>
      </c>
      <c r="M487" s="410">
        <v>40</v>
      </c>
      <c r="N487" s="411">
        <v>1389.6</v>
      </c>
    </row>
    <row r="488" spans="1:14" ht="14.4" customHeight="1" x14ac:dyDescent="0.3">
      <c r="A488" s="406" t="s">
        <v>590</v>
      </c>
      <c r="B488" s="407" t="s">
        <v>2824</v>
      </c>
      <c r="C488" s="408" t="s">
        <v>1561</v>
      </c>
      <c r="D488" s="409" t="s">
        <v>2843</v>
      </c>
      <c r="E488" s="408" t="s">
        <v>405</v>
      </c>
      <c r="F488" s="409" t="s">
        <v>2857</v>
      </c>
      <c r="G488" s="408" t="s">
        <v>406</v>
      </c>
      <c r="H488" s="408" t="s">
        <v>1781</v>
      </c>
      <c r="I488" s="408" t="s">
        <v>408</v>
      </c>
      <c r="J488" s="408" t="s">
        <v>1782</v>
      </c>
      <c r="K488" s="408"/>
      <c r="L488" s="410">
        <v>82.957071901099937</v>
      </c>
      <c r="M488" s="410">
        <v>3</v>
      </c>
      <c r="N488" s="411">
        <v>248.87121570329981</v>
      </c>
    </row>
    <row r="489" spans="1:14" ht="14.4" customHeight="1" x14ac:dyDescent="0.3">
      <c r="A489" s="406" t="s">
        <v>590</v>
      </c>
      <c r="B489" s="407" t="s">
        <v>2824</v>
      </c>
      <c r="C489" s="408" t="s">
        <v>1561</v>
      </c>
      <c r="D489" s="409" t="s">
        <v>2843</v>
      </c>
      <c r="E489" s="408" t="s">
        <v>405</v>
      </c>
      <c r="F489" s="409" t="s">
        <v>2857</v>
      </c>
      <c r="G489" s="408" t="s">
        <v>406</v>
      </c>
      <c r="H489" s="408" t="s">
        <v>1783</v>
      </c>
      <c r="I489" s="408" t="s">
        <v>1784</v>
      </c>
      <c r="J489" s="408" t="s">
        <v>1785</v>
      </c>
      <c r="K489" s="408" t="s">
        <v>528</v>
      </c>
      <c r="L489" s="410">
        <v>2838</v>
      </c>
      <c r="M489" s="410">
        <v>2</v>
      </c>
      <c r="N489" s="411">
        <v>5676</v>
      </c>
    </row>
    <row r="490" spans="1:14" ht="14.4" customHeight="1" x14ac:dyDescent="0.3">
      <c r="A490" s="406" t="s">
        <v>590</v>
      </c>
      <c r="B490" s="407" t="s">
        <v>2824</v>
      </c>
      <c r="C490" s="408" t="s">
        <v>1561</v>
      </c>
      <c r="D490" s="409" t="s">
        <v>2843</v>
      </c>
      <c r="E490" s="408" t="s">
        <v>405</v>
      </c>
      <c r="F490" s="409" t="s">
        <v>2857</v>
      </c>
      <c r="G490" s="408" t="s">
        <v>406</v>
      </c>
      <c r="H490" s="408" t="s">
        <v>483</v>
      </c>
      <c r="I490" s="408" t="s">
        <v>484</v>
      </c>
      <c r="J490" s="408" t="s">
        <v>485</v>
      </c>
      <c r="K490" s="408" t="s">
        <v>486</v>
      </c>
      <c r="L490" s="410">
        <v>83.13</v>
      </c>
      <c r="M490" s="410">
        <v>1</v>
      </c>
      <c r="N490" s="411">
        <v>83.13</v>
      </c>
    </row>
    <row r="491" spans="1:14" ht="14.4" customHeight="1" x14ac:dyDescent="0.3">
      <c r="A491" s="406" t="s">
        <v>590</v>
      </c>
      <c r="B491" s="407" t="s">
        <v>2824</v>
      </c>
      <c r="C491" s="408" t="s">
        <v>1561</v>
      </c>
      <c r="D491" s="409" t="s">
        <v>2843</v>
      </c>
      <c r="E491" s="408" t="s">
        <v>405</v>
      </c>
      <c r="F491" s="409" t="s">
        <v>2857</v>
      </c>
      <c r="G491" s="408" t="s">
        <v>406</v>
      </c>
      <c r="H491" s="408" t="s">
        <v>1786</v>
      </c>
      <c r="I491" s="408" t="s">
        <v>408</v>
      </c>
      <c r="J491" s="408" t="s">
        <v>1787</v>
      </c>
      <c r="K491" s="408" t="s">
        <v>1788</v>
      </c>
      <c r="L491" s="410">
        <v>135.47</v>
      </c>
      <c r="M491" s="410">
        <v>14</v>
      </c>
      <c r="N491" s="411">
        <v>1896.5800000000002</v>
      </c>
    </row>
    <row r="492" spans="1:14" ht="14.4" customHeight="1" x14ac:dyDescent="0.3">
      <c r="A492" s="406" t="s">
        <v>590</v>
      </c>
      <c r="B492" s="407" t="s">
        <v>2824</v>
      </c>
      <c r="C492" s="408" t="s">
        <v>1561</v>
      </c>
      <c r="D492" s="409" t="s">
        <v>2843</v>
      </c>
      <c r="E492" s="408" t="s">
        <v>405</v>
      </c>
      <c r="F492" s="409" t="s">
        <v>2857</v>
      </c>
      <c r="G492" s="408" t="s">
        <v>406</v>
      </c>
      <c r="H492" s="408" t="s">
        <v>1789</v>
      </c>
      <c r="I492" s="408" t="s">
        <v>1789</v>
      </c>
      <c r="J492" s="408" t="s">
        <v>1790</v>
      </c>
      <c r="K492" s="408" t="s">
        <v>1791</v>
      </c>
      <c r="L492" s="410">
        <v>286.95999999999992</v>
      </c>
      <c r="M492" s="410">
        <v>7</v>
      </c>
      <c r="N492" s="411">
        <v>2008.7199999999996</v>
      </c>
    </row>
    <row r="493" spans="1:14" ht="14.4" customHeight="1" x14ac:dyDescent="0.3">
      <c r="A493" s="406" t="s">
        <v>590</v>
      </c>
      <c r="B493" s="407" t="s">
        <v>2824</v>
      </c>
      <c r="C493" s="408" t="s">
        <v>1561</v>
      </c>
      <c r="D493" s="409" t="s">
        <v>2843</v>
      </c>
      <c r="E493" s="408" t="s">
        <v>405</v>
      </c>
      <c r="F493" s="409" t="s">
        <v>2857</v>
      </c>
      <c r="G493" s="408" t="s">
        <v>406</v>
      </c>
      <c r="H493" s="408" t="s">
        <v>1792</v>
      </c>
      <c r="I493" s="408" t="s">
        <v>1792</v>
      </c>
      <c r="J493" s="408" t="s">
        <v>1793</v>
      </c>
      <c r="K493" s="408" t="s">
        <v>1181</v>
      </c>
      <c r="L493" s="410">
        <v>478.26000000000005</v>
      </c>
      <c r="M493" s="410">
        <v>2</v>
      </c>
      <c r="N493" s="411">
        <v>956.5200000000001</v>
      </c>
    </row>
    <row r="494" spans="1:14" ht="14.4" customHeight="1" x14ac:dyDescent="0.3">
      <c r="A494" s="406" t="s">
        <v>590</v>
      </c>
      <c r="B494" s="407" t="s">
        <v>2824</v>
      </c>
      <c r="C494" s="408" t="s">
        <v>1561</v>
      </c>
      <c r="D494" s="409" t="s">
        <v>2843</v>
      </c>
      <c r="E494" s="408" t="s">
        <v>405</v>
      </c>
      <c r="F494" s="409" t="s">
        <v>2857</v>
      </c>
      <c r="G494" s="408" t="s">
        <v>406</v>
      </c>
      <c r="H494" s="408" t="s">
        <v>1794</v>
      </c>
      <c r="I494" s="408" t="s">
        <v>408</v>
      </c>
      <c r="J494" s="408" t="s">
        <v>1795</v>
      </c>
      <c r="K494" s="408"/>
      <c r="L494" s="410">
        <v>844.80686239234853</v>
      </c>
      <c r="M494" s="410">
        <v>3</v>
      </c>
      <c r="N494" s="411">
        <v>2534.4205871770455</v>
      </c>
    </row>
    <row r="495" spans="1:14" ht="14.4" customHeight="1" x14ac:dyDescent="0.3">
      <c r="A495" s="406" t="s">
        <v>590</v>
      </c>
      <c r="B495" s="407" t="s">
        <v>2824</v>
      </c>
      <c r="C495" s="408" t="s">
        <v>1561</v>
      </c>
      <c r="D495" s="409" t="s">
        <v>2843</v>
      </c>
      <c r="E495" s="408" t="s">
        <v>405</v>
      </c>
      <c r="F495" s="409" t="s">
        <v>2857</v>
      </c>
      <c r="G495" s="408" t="s">
        <v>406</v>
      </c>
      <c r="H495" s="408" t="s">
        <v>1796</v>
      </c>
      <c r="I495" s="408" t="s">
        <v>1797</v>
      </c>
      <c r="J495" s="408" t="s">
        <v>1798</v>
      </c>
      <c r="K495" s="408" t="s">
        <v>1799</v>
      </c>
      <c r="L495" s="410">
        <v>98.21666666666664</v>
      </c>
      <c r="M495" s="410">
        <v>9</v>
      </c>
      <c r="N495" s="411">
        <v>883.94999999999982</v>
      </c>
    </row>
    <row r="496" spans="1:14" ht="14.4" customHeight="1" x14ac:dyDescent="0.3">
      <c r="A496" s="406" t="s">
        <v>590</v>
      </c>
      <c r="B496" s="407" t="s">
        <v>2824</v>
      </c>
      <c r="C496" s="408" t="s">
        <v>1561</v>
      </c>
      <c r="D496" s="409" t="s">
        <v>2843</v>
      </c>
      <c r="E496" s="408" t="s">
        <v>405</v>
      </c>
      <c r="F496" s="409" t="s">
        <v>2857</v>
      </c>
      <c r="G496" s="408" t="s">
        <v>406</v>
      </c>
      <c r="H496" s="408" t="s">
        <v>1800</v>
      </c>
      <c r="I496" s="408" t="s">
        <v>1801</v>
      </c>
      <c r="J496" s="408" t="s">
        <v>1679</v>
      </c>
      <c r="K496" s="408" t="s">
        <v>1780</v>
      </c>
      <c r="L496" s="410">
        <v>81.080000000000013</v>
      </c>
      <c r="M496" s="410">
        <v>10</v>
      </c>
      <c r="N496" s="411">
        <v>810.80000000000018</v>
      </c>
    </row>
    <row r="497" spans="1:14" ht="14.4" customHeight="1" x14ac:dyDescent="0.3">
      <c r="A497" s="406" t="s">
        <v>590</v>
      </c>
      <c r="B497" s="407" t="s">
        <v>2824</v>
      </c>
      <c r="C497" s="408" t="s">
        <v>1561</v>
      </c>
      <c r="D497" s="409" t="s">
        <v>2843</v>
      </c>
      <c r="E497" s="408" t="s">
        <v>405</v>
      </c>
      <c r="F497" s="409" t="s">
        <v>2857</v>
      </c>
      <c r="G497" s="408" t="s">
        <v>406</v>
      </c>
      <c r="H497" s="408" t="s">
        <v>1802</v>
      </c>
      <c r="I497" s="408" t="s">
        <v>1803</v>
      </c>
      <c r="J497" s="408" t="s">
        <v>1804</v>
      </c>
      <c r="K497" s="408" t="s">
        <v>1805</v>
      </c>
      <c r="L497" s="410">
        <v>81.306668655784293</v>
      </c>
      <c r="M497" s="410">
        <v>12</v>
      </c>
      <c r="N497" s="411">
        <v>975.68002386941146</v>
      </c>
    </row>
    <row r="498" spans="1:14" ht="14.4" customHeight="1" x14ac:dyDescent="0.3">
      <c r="A498" s="406" t="s">
        <v>590</v>
      </c>
      <c r="B498" s="407" t="s">
        <v>2824</v>
      </c>
      <c r="C498" s="408" t="s">
        <v>1561</v>
      </c>
      <c r="D498" s="409" t="s">
        <v>2843</v>
      </c>
      <c r="E498" s="408" t="s">
        <v>405</v>
      </c>
      <c r="F498" s="409" t="s">
        <v>2857</v>
      </c>
      <c r="G498" s="408" t="s">
        <v>406</v>
      </c>
      <c r="H498" s="408" t="s">
        <v>1806</v>
      </c>
      <c r="I498" s="408" t="s">
        <v>1807</v>
      </c>
      <c r="J498" s="408" t="s">
        <v>1808</v>
      </c>
      <c r="K498" s="408"/>
      <c r="L498" s="410">
        <v>458.48</v>
      </c>
      <c r="M498" s="410">
        <v>1</v>
      </c>
      <c r="N498" s="411">
        <v>458.48</v>
      </c>
    </row>
    <row r="499" spans="1:14" ht="14.4" customHeight="1" x14ac:dyDescent="0.3">
      <c r="A499" s="406" t="s">
        <v>590</v>
      </c>
      <c r="B499" s="407" t="s">
        <v>2824</v>
      </c>
      <c r="C499" s="408" t="s">
        <v>1561</v>
      </c>
      <c r="D499" s="409" t="s">
        <v>2843</v>
      </c>
      <c r="E499" s="408" t="s">
        <v>405</v>
      </c>
      <c r="F499" s="409" t="s">
        <v>2857</v>
      </c>
      <c r="G499" s="408" t="s">
        <v>406</v>
      </c>
      <c r="H499" s="408" t="s">
        <v>1809</v>
      </c>
      <c r="I499" s="408" t="s">
        <v>408</v>
      </c>
      <c r="J499" s="408" t="s">
        <v>1810</v>
      </c>
      <c r="K499" s="408" t="s">
        <v>1811</v>
      </c>
      <c r="L499" s="410">
        <v>396.75</v>
      </c>
      <c r="M499" s="410">
        <v>78</v>
      </c>
      <c r="N499" s="411">
        <v>30946.5</v>
      </c>
    </row>
    <row r="500" spans="1:14" ht="14.4" customHeight="1" x14ac:dyDescent="0.3">
      <c r="A500" s="406" t="s">
        <v>590</v>
      </c>
      <c r="B500" s="407" t="s">
        <v>2824</v>
      </c>
      <c r="C500" s="408" t="s">
        <v>1561</v>
      </c>
      <c r="D500" s="409" t="s">
        <v>2843</v>
      </c>
      <c r="E500" s="408" t="s">
        <v>405</v>
      </c>
      <c r="F500" s="409" t="s">
        <v>2857</v>
      </c>
      <c r="G500" s="408" t="s">
        <v>406</v>
      </c>
      <c r="H500" s="408" t="s">
        <v>1812</v>
      </c>
      <c r="I500" s="408" t="s">
        <v>1812</v>
      </c>
      <c r="J500" s="408" t="s">
        <v>1813</v>
      </c>
      <c r="K500" s="408" t="s">
        <v>1814</v>
      </c>
      <c r="L500" s="410">
        <v>1202.5786692436541</v>
      </c>
      <c r="M500" s="410">
        <v>19</v>
      </c>
      <c r="N500" s="411">
        <v>22848.994715629426</v>
      </c>
    </row>
    <row r="501" spans="1:14" ht="14.4" customHeight="1" x14ac:dyDescent="0.3">
      <c r="A501" s="406" t="s">
        <v>590</v>
      </c>
      <c r="B501" s="407" t="s">
        <v>2824</v>
      </c>
      <c r="C501" s="408" t="s">
        <v>1561</v>
      </c>
      <c r="D501" s="409" t="s">
        <v>2843</v>
      </c>
      <c r="E501" s="408" t="s">
        <v>405</v>
      </c>
      <c r="F501" s="409" t="s">
        <v>2857</v>
      </c>
      <c r="G501" s="408" t="s">
        <v>406</v>
      </c>
      <c r="H501" s="408" t="s">
        <v>1815</v>
      </c>
      <c r="I501" s="408" t="s">
        <v>1816</v>
      </c>
      <c r="J501" s="408" t="s">
        <v>1817</v>
      </c>
      <c r="K501" s="408" t="s">
        <v>1818</v>
      </c>
      <c r="L501" s="410">
        <v>87.010000000000019</v>
      </c>
      <c r="M501" s="410">
        <v>2</v>
      </c>
      <c r="N501" s="411">
        <v>174.02000000000004</v>
      </c>
    </row>
    <row r="502" spans="1:14" ht="14.4" customHeight="1" x14ac:dyDescent="0.3">
      <c r="A502" s="406" t="s">
        <v>590</v>
      </c>
      <c r="B502" s="407" t="s">
        <v>2824</v>
      </c>
      <c r="C502" s="408" t="s">
        <v>1561</v>
      </c>
      <c r="D502" s="409" t="s">
        <v>2843</v>
      </c>
      <c r="E502" s="408" t="s">
        <v>405</v>
      </c>
      <c r="F502" s="409" t="s">
        <v>2857</v>
      </c>
      <c r="G502" s="408" t="s">
        <v>406</v>
      </c>
      <c r="H502" s="408" t="s">
        <v>1819</v>
      </c>
      <c r="I502" s="408" t="s">
        <v>1820</v>
      </c>
      <c r="J502" s="408" t="s">
        <v>1821</v>
      </c>
      <c r="K502" s="408" t="s">
        <v>1822</v>
      </c>
      <c r="L502" s="410">
        <v>107.33071033865306</v>
      </c>
      <c r="M502" s="410">
        <v>1</v>
      </c>
      <c r="N502" s="411">
        <v>107.33071033865306</v>
      </c>
    </row>
    <row r="503" spans="1:14" ht="14.4" customHeight="1" x14ac:dyDescent="0.3">
      <c r="A503" s="406" t="s">
        <v>590</v>
      </c>
      <c r="B503" s="407" t="s">
        <v>2824</v>
      </c>
      <c r="C503" s="408" t="s">
        <v>1561</v>
      </c>
      <c r="D503" s="409" t="s">
        <v>2843</v>
      </c>
      <c r="E503" s="408" t="s">
        <v>405</v>
      </c>
      <c r="F503" s="409" t="s">
        <v>2857</v>
      </c>
      <c r="G503" s="408" t="s">
        <v>406</v>
      </c>
      <c r="H503" s="408" t="s">
        <v>1823</v>
      </c>
      <c r="I503" s="408" t="s">
        <v>1824</v>
      </c>
      <c r="J503" s="408" t="s">
        <v>1825</v>
      </c>
      <c r="K503" s="408" t="s">
        <v>1826</v>
      </c>
      <c r="L503" s="410">
        <v>182.99696347128719</v>
      </c>
      <c r="M503" s="410">
        <v>2</v>
      </c>
      <c r="N503" s="411">
        <v>365.99392694257438</v>
      </c>
    </row>
    <row r="504" spans="1:14" ht="14.4" customHeight="1" x14ac:dyDescent="0.3">
      <c r="A504" s="406" t="s">
        <v>590</v>
      </c>
      <c r="B504" s="407" t="s">
        <v>2824</v>
      </c>
      <c r="C504" s="408" t="s">
        <v>1561</v>
      </c>
      <c r="D504" s="409" t="s">
        <v>2843</v>
      </c>
      <c r="E504" s="408" t="s">
        <v>405</v>
      </c>
      <c r="F504" s="409" t="s">
        <v>2857</v>
      </c>
      <c r="G504" s="408" t="s">
        <v>406</v>
      </c>
      <c r="H504" s="408" t="s">
        <v>1827</v>
      </c>
      <c r="I504" s="408" t="s">
        <v>1827</v>
      </c>
      <c r="J504" s="408" t="s">
        <v>1828</v>
      </c>
      <c r="K504" s="408" t="s">
        <v>1829</v>
      </c>
      <c r="L504" s="410">
        <v>3484.9608878953077</v>
      </c>
      <c r="M504" s="410">
        <v>1</v>
      </c>
      <c r="N504" s="411">
        <v>3484.9608878953077</v>
      </c>
    </row>
    <row r="505" spans="1:14" ht="14.4" customHeight="1" x14ac:dyDescent="0.3">
      <c r="A505" s="406" t="s">
        <v>590</v>
      </c>
      <c r="B505" s="407" t="s">
        <v>2824</v>
      </c>
      <c r="C505" s="408" t="s">
        <v>1561</v>
      </c>
      <c r="D505" s="409" t="s">
        <v>2843</v>
      </c>
      <c r="E505" s="408" t="s">
        <v>405</v>
      </c>
      <c r="F505" s="409" t="s">
        <v>2857</v>
      </c>
      <c r="G505" s="408" t="s">
        <v>406</v>
      </c>
      <c r="H505" s="408" t="s">
        <v>1830</v>
      </c>
      <c r="I505" s="408" t="s">
        <v>1830</v>
      </c>
      <c r="J505" s="408" t="s">
        <v>1831</v>
      </c>
      <c r="K505" s="408" t="s">
        <v>1832</v>
      </c>
      <c r="L505" s="410">
        <v>96.1</v>
      </c>
      <c r="M505" s="410">
        <v>2</v>
      </c>
      <c r="N505" s="411">
        <v>192.2</v>
      </c>
    </row>
    <row r="506" spans="1:14" ht="14.4" customHeight="1" x14ac:dyDescent="0.3">
      <c r="A506" s="406" t="s">
        <v>590</v>
      </c>
      <c r="B506" s="407" t="s">
        <v>2824</v>
      </c>
      <c r="C506" s="408" t="s">
        <v>1561</v>
      </c>
      <c r="D506" s="409" t="s">
        <v>2843</v>
      </c>
      <c r="E506" s="408" t="s">
        <v>405</v>
      </c>
      <c r="F506" s="409" t="s">
        <v>2857</v>
      </c>
      <c r="G506" s="408" t="s">
        <v>406</v>
      </c>
      <c r="H506" s="408" t="s">
        <v>506</v>
      </c>
      <c r="I506" s="408" t="s">
        <v>506</v>
      </c>
      <c r="J506" s="408" t="s">
        <v>507</v>
      </c>
      <c r="K506" s="408" t="s">
        <v>508</v>
      </c>
      <c r="L506" s="410">
        <v>63.77</v>
      </c>
      <c r="M506" s="410">
        <v>2</v>
      </c>
      <c r="N506" s="411">
        <v>127.54</v>
      </c>
    </row>
    <row r="507" spans="1:14" ht="14.4" customHeight="1" x14ac:dyDescent="0.3">
      <c r="A507" s="406" t="s">
        <v>590</v>
      </c>
      <c r="B507" s="407" t="s">
        <v>2824</v>
      </c>
      <c r="C507" s="408" t="s">
        <v>1561</v>
      </c>
      <c r="D507" s="409" t="s">
        <v>2843</v>
      </c>
      <c r="E507" s="408" t="s">
        <v>405</v>
      </c>
      <c r="F507" s="409" t="s">
        <v>2857</v>
      </c>
      <c r="G507" s="408" t="s">
        <v>406</v>
      </c>
      <c r="H507" s="408" t="s">
        <v>1833</v>
      </c>
      <c r="I507" s="408" t="s">
        <v>408</v>
      </c>
      <c r="J507" s="408" t="s">
        <v>1834</v>
      </c>
      <c r="K507" s="408" t="s">
        <v>1738</v>
      </c>
      <c r="L507" s="410">
        <v>22.070000000000004</v>
      </c>
      <c r="M507" s="410">
        <v>2</v>
      </c>
      <c r="N507" s="411">
        <v>44.140000000000008</v>
      </c>
    </row>
    <row r="508" spans="1:14" ht="14.4" customHeight="1" x14ac:dyDescent="0.3">
      <c r="A508" s="406" t="s">
        <v>590</v>
      </c>
      <c r="B508" s="407" t="s">
        <v>2824</v>
      </c>
      <c r="C508" s="408" t="s">
        <v>1561</v>
      </c>
      <c r="D508" s="409" t="s">
        <v>2843</v>
      </c>
      <c r="E508" s="408" t="s">
        <v>405</v>
      </c>
      <c r="F508" s="409" t="s">
        <v>2857</v>
      </c>
      <c r="G508" s="408" t="s">
        <v>406</v>
      </c>
      <c r="H508" s="408" t="s">
        <v>1128</v>
      </c>
      <c r="I508" s="408" t="s">
        <v>408</v>
      </c>
      <c r="J508" s="408" t="s">
        <v>1129</v>
      </c>
      <c r="K508" s="408"/>
      <c r="L508" s="410">
        <v>26.769939792514716</v>
      </c>
      <c r="M508" s="410">
        <v>2</v>
      </c>
      <c r="N508" s="411">
        <v>53.539879585029432</v>
      </c>
    </row>
    <row r="509" spans="1:14" ht="14.4" customHeight="1" x14ac:dyDescent="0.3">
      <c r="A509" s="406" t="s">
        <v>590</v>
      </c>
      <c r="B509" s="407" t="s">
        <v>2824</v>
      </c>
      <c r="C509" s="408" t="s">
        <v>1561</v>
      </c>
      <c r="D509" s="409" t="s">
        <v>2843</v>
      </c>
      <c r="E509" s="408" t="s">
        <v>405</v>
      </c>
      <c r="F509" s="409" t="s">
        <v>2857</v>
      </c>
      <c r="G509" s="408" t="s">
        <v>406</v>
      </c>
      <c r="H509" s="408" t="s">
        <v>1835</v>
      </c>
      <c r="I509" s="408" t="s">
        <v>408</v>
      </c>
      <c r="J509" s="408" t="s">
        <v>1836</v>
      </c>
      <c r="K509" s="408"/>
      <c r="L509" s="410">
        <v>37.700000000000024</v>
      </c>
      <c r="M509" s="410">
        <v>6</v>
      </c>
      <c r="N509" s="411">
        <v>226.20000000000016</v>
      </c>
    </row>
    <row r="510" spans="1:14" ht="14.4" customHeight="1" x14ac:dyDescent="0.3">
      <c r="A510" s="406" t="s">
        <v>590</v>
      </c>
      <c r="B510" s="407" t="s">
        <v>2824</v>
      </c>
      <c r="C510" s="408" t="s">
        <v>1561</v>
      </c>
      <c r="D510" s="409" t="s">
        <v>2843</v>
      </c>
      <c r="E510" s="408" t="s">
        <v>405</v>
      </c>
      <c r="F510" s="409" t="s">
        <v>2857</v>
      </c>
      <c r="G510" s="408" t="s">
        <v>406</v>
      </c>
      <c r="H510" s="408" t="s">
        <v>1837</v>
      </c>
      <c r="I510" s="408" t="s">
        <v>1837</v>
      </c>
      <c r="J510" s="408" t="s">
        <v>1838</v>
      </c>
      <c r="K510" s="408" t="s">
        <v>1839</v>
      </c>
      <c r="L510" s="410">
        <v>165.37116279069767</v>
      </c>
      <c r="M510" s="410">
        <v>43</v>
      </c>
      <c r="N510" s="411">
        <v>7110.9599999999991</v>
      </c>
    </row>
    <row r="511" spans="1:14" ht="14.4" customHeight="1" x14ac:dyDescent="0.3">
      <c r="A511" s="406" t="s">
        <v>590</v>
      </c>
      <c r="B511" s="407" t="s">
        <v>2824</v>
      </c>
      <c r="C511" s="408" t="s">
        <v>1561</v>
      </c>
      <c r="D511" s="409" t="s">
        <v>2843</v>
      </c>
      <c r="E511" s="408" t="s">
        <v>405</v>
      </c>
      <c r="F511" s="409" t="s">
        <v>2857</v>
      </c>
      <c r="G511" s="408" t="s">
        <v>406</v>
      </c>
      <c r="H511" s="408" t="s">
        <v>1840</v>
      </c>
      <c r="I511" s="408" t="s">
        <v>1840</v>
      </c>
      <c r="J511" s="408" t="s">
        <v>1134</v>
      </c>
      <c r="K511" s="408" t="s">
        <v>1841</v>
      </c>
      <c r="L511" s="410">
        <v>43.999999999999986</v>
      </c>
      <c r="M511" s="410">
        <v>1</v>
      </c>
      <c r="N511" s="411">
        <v>43.999999999999986</v>
      </c>
    </row>
    <row r="512" spans="1:14" ht="14.4" customHeight="1" x14ac:dyDescent="0.3">
      <c r="A512" s="406" t="s">
        <v>590</v>
      </c>
      <c r="B512" s="407" t="s">
        <v>2824</v>
      </c>
      <c r="C512" s="408" t="s">
        <v>1561</v>
      </c>
      <c r="D512" s="409" t="s">
        <v>2843</v>
      </c>
      <c r="E512" s="408" t="s">
        <v>405</v>
      </c>
      <c r="F512" s="409" t="s">
        <v>2857</v>
      </c>
      <c r="G512" s="408" t="s">
        <v>406</v>
      </c>
      <c r="H512" s="408" t="s">
        <v>1842</v>
      </c>
      <c r="I512" s="408" t="s">
        <v>1843</v>
      </c>
      <c r="J512" s="408" t="s">
        <v>1844</v>
      </c>
      <c r="K512" s="408" t="s">
        <v>1845</v>
      </c>
      <c r="L512" s="410">
        <v>13333.440000000002</v>
      </c>
      <c r="M512" s="410">
        <v>3</v>
      </c>
      <c r="N512" s="411">
        <v>40000.320000000007</v>
      </c>
    </row>
    <row r="513" spans="1:14" ht="14.4" customHeight="1" x14ac:dyDescent="0.3">
      <c r="A513" s="406" t="s">
        <v>590</v>
      </c>
      <c r="B513" s="407" t="s">
        <v>2824</v>
      </c>
      <c r="C513" s="408" t="s">
        <v>1561</v>
      </c>
      <c r="D513" s="409" t="s">
        <v>2843</v>
      </c>
      <c r="E513" s="408" t="s">
        <v>405</v>
      </c>
      <c r="F513" s="409" t="s">
        <v>2857</v>
      </c>
      <c r="G513" s="408" t="s">
        <v>406</v>
      </c>
      <c r="H513" s="408" t="s">
        <v>1846</v>
      </c>
      <c r="I513" s="408" t="s">
        <v>408</v>
      </c>
      <c r="J513" s="408" t="s">
        <v>1847</v>
      </c>
      <c r="K513" s="408" t="s">
        <v>1848</v>
      </c>
      <c r="L513" s="410">
        <v>51.490402592936924</v>
      </c>
      <c r="M513" s="410">
        <v>1</v>
      </c>
      <c r="N513" s="411">
        <v>51.490402592936924</v>
      </c>
    </row>
    <row r="514" spans="1:14" ht="14.4" customHeight="1" x14ac:dyDescent="0.3">
      <c r="A514" s="406" t="s">
        <v>590</v>
      </c>
      <c r="B514" s="407" t="s">
        <v>2824</v>
      </c>
      <c r="C514" s="408" t="s">
        <v>1561</v>
      </c>
      <c r="D514" s="409" t="s">
        <v>2843</v>
      </c>
      <c r="E514" s="408" t="s">
        <v>405</v>
      </c>
      <c r="F514" s="409" t="s">
        <v>2857</v>
      </c>
      <c r="G514" s="408" t="s">
        <v>406</v>
      </c>
      <c r="H514" s="408" t="s">
        <v>1849</v>
      </c>
      <c r="I514" s="408" t="s">
        <v>408</v>
      </c>
      <c r="J514" s="408" t="s">
        <v>1850</v>
      </c>
      <c r="K514" s="408"/>
      <c r="L514" s="410">
        <v>30.779999999999994</v>
      </c>
      <c r="M514" s="410">
        <v>10</v>
      </c>
      <c r="N514" s="411">
        <v>307.79999999999995</v>
      </c>
    </row>
    <row r="515" spans="1:14" ht="14.4" customHeight="1" x14ac:dyDescent="0.3">
      <c r="A515" s="406" t="s">
        <v>590</v>
      </c>
      <c r="B515" s="407" t="s">
        <v>2824</v>
      </c>
      <c r="C515" s="408" t="s">
        <v>1561</v>
      </c>
      <c r="D515" s="409" t="s">
        <v>2843</v>
      </c>
      <c r="E515" s="408" t="s">
        <v>405</v>
      </c>
      <c r="F515" s="409" t="s">
        <v>2857</v>
      </c>
      <c r="G515" s="408" t="s">
        <v>406</v>
      </c>
      <c r="H515" s="408" t="s">
        <v>1148</v>
      </c>
      <c r="I515" s="408" t="s">
        <v>1148</v>
      </c>
      <c r="J515" s="408" t="s">
        <v>1149</v>
      </c>
      <c r="K515" s="408" t="s">
        <v>1150</v>
      </c>
      <c r="L515" s="410">
        <v>793.32028080082921</v>
      </c>
      <c r="M515" s="410">
        <v>24</v>
      </c>
      <c r="N515" s="411">
        <v>19039.686739219902</v>
      </c>
    </row>
    <row r="516" spans="1:14" ht="14.4" customHeight="1" x14ac:dyDescent="0.3">
      <c r="A516" s="406" t="s">
        <v>590</v>
      </c>
      <c r="B516" s="407" t="s">
        <v>2824</v>
      </c>
      <c r="C516" s="408" t="s">
        <v>1561</v>
      </c>
      <c r="D516" s="409" t="s">
        <v>2843</v>
      </c>
      <c r="E516" s="408" t="s">
        <v>405</v>
      </c>
      <c r="F516" s="409" t="s">
        <v>2857</v>
      </c>
      <c r="G516" s="408" t="s">
        <v>406</v>
      </c>
      <c r="H516" s="408" t="s">
        <v>1151</v>
      </c>
      <c r="I516" s="408" t="s">
        <v>1151</v>
      </c>
      <c r="J516" s="408" t="s">
        <v>1152</v>
      </c>
      <c r="K516" s="408" t="s">
        <v>1153</v>
      </c>
      <c r="L516" s="410">
        <v>460.21000000000021</v>
      </c>
      <c r="M516" s="410">
        <v>12.499999999999996</v>
      </c>
      <c r="N516" s="411">
        <v>5752.6250000000009</v>
      </c>
    </row>
    <row r="517" spans="1:14" ht="14.4" customHeight="1" x14ac:dyDescent="0.3">
      <c r="A517" s="406" t="s">
        <v>590</v>
      </c>
      <c r="B517" s="407" t="s">
        <v>2824</v>
      </c>
      <c r="C517" s="408" t="s">
        <v>1561</v>
      </c>
      <c r="D517" s="409" t="s">
        <v>2843</v>
      </c>
      <c r="E517" s="408" t="s">
        <v>405</v>
      </c>
      <c r="F517" s="409" t="s">
        <v>2857</v>
      </c>
      <c r="G517" s="408" t="s">
        <v>406</v>
      </c>
      <c r="H517" s="408" t="s">
        <v>1851</v>
      </c>
      <c r="I517" s="408" t="s">
        <v>1851</v>
      </c>
      <c r="J517" s="408" t="s">
        <v>1852</v>
      </c>
      <c r="K517" s="408" t="s">
        <v>1853</v>
      </c>
      <c r="L517" s="410">
        <v>151.55999389563397</v>
      </c>
      <c r="M517" s="410">
        <v>2</v>
      </c>
      <c r="N517" s="411">
        <v>303.11998779126793</v>
      </c>
    </row>
    <row r="518" spans="1:14" ht="14.4" customHeight="1" x14ac:dyDescent="0.3">
      <c r="A518" s="406" t="s">
        <v>590</v>
      </c>
      <c r="B518" s="407" t="s">
        <v>2824</v>
      </c>
      <c r="C518" s="408" t="s">
        <v>1561</v>
      </c>
      <c r="D518" s="409" t="s">
        <v>2843</v>
      </c>
      <c r="E518" s="408" t="s">
        <v>405</v>
      </c>
      <c r="F518" s="409" t="s">
        <v>2857</v>
      </c>
      <c r="G518" s="408" t="s">
        <v>406</v>
      </c>
      <c r="H518" s="408" t="s">
        <v>1154</v>
      </c>
      <c r="I518" s="408" t="s">
        <v>1154</v>
      </c>
      <c r="J518" s="408" t="s">
        <v>1155</v>
      </c>
      <c r="K518" s="408" t="s">
        <v>1156</v>
      </c>
      <c r="L518" s="410">
        <v>950.24333333333288</v>
      </c>
      <c r="M518" s="410">
        <v>3</v>
      </c>
      <c r="N518" s="411">
        <v>2850.7299999999987</v>
      </c>
    </row>
    <row r="519" spans="1:14" ht="14.4" customHeight="1" x14ac:dyDescent="0.3">
      <c r="A519" s="406" t="s">
        <v>590</v>
      </c>
      <c r="B519" s="407" t="s">
        <v>2824</v>
      </c>
      <c r="C519" s="408" t="s">
        <v>1561</v>
      </c>
      <c r="D519" s="409" t="s">
        <v>2843</v>
      </c>
      <c r="E519" s="408" t="s">
        <v>405</v>
      </c>
      <c r="F519" s="409" t="s">
        <v>2857</v>
      </c>
      <c r="G519" s="408" t="s">
        <v>406</v>
      </c>
      <c r="H519" s="408" t="s">
        <v>1854</v>
      </c>
      <c r="I519" s="408" t="s">
        <v>408</v>
      </c>
      <c r="J519" s="408" t="s">
        <v>1855</v>
      </c>
      <c r="K519" s="408"/>
      <c r="L519" s="410">
        <v>205.47</v>
      </c>
      <c r="M519" s="410">
        <v>3</v>
      </c>
      <c r="N519" s="411">
        <v>616.41</v>
      </c>
    </row>
    <row r="520" spans="1:14" ht="14.4" customHeight="1" x14ac:dyDescent="0.3">
      <c r="A520" s="406" t="s">
        <v>590</v>
      </c>
      <c r="B520" s="407" t="s">
        <v>2824</v>
      </c>
      <c r="C520" s="408" t="s">
        <v>1561</v>
      </c>
      <c r="D520" s="409" t="s">
        <v>2843</v>
      </c>
      <c r="E520" s="408" t="s">
        <v>405</v>
      </c>
      <c r="F520" s="409" t="s">
        <v>2857</v>
      </c>
      <c r="G520" s="408" t="s">
        <v>406</v>
      </c>
      <c r="H520" s="408" t="s">
        <v>1176</v>
      </c>
      <c r="I520" s="408" t="s">
        <v>1176</v>
      </c>
      <c r="J520" s="408" t="s">
        <v>1177</v>
      </c>
      <c r="K520" s="408" t="s">
        <v>1178</v>
      </c>
      <c r="L520" s="410">
        <v>72.180000000000007</v>
      </c>
      <c r="M520" s="410">
        <v>1</v>
      </c>
      <c r="N520" s="411">
        <v>72.180000000000007</v>
      </c>
    </row>
    <row r="521" spans="1:14" ht="14.4" customHeight="1" x14ac:dyDescent="0.3">
      <c r="A521" s="406" t="s">
        <v>590</v>
      </c>
      <c r="B521" s="407" t="s">
        <v>2824</v>
      </c>
      <c r="C521" s="408" t="s">
        <v>1561</v>
      </c>
      <c r="D521" s="409" t="s">
        <v>2843</v>
      </c>
      <c r="E521" s="408" t="s">
        <v>405</v>
      </c>
      <c r="F521" s="409" t="s">
        <v>2857</v>
      </c>
      <c r="G521" s="408" t="s">
        <v>406</v>
      </c>
      <c r="H521" s="408" t="s">
        <v>1185</v>
      </c>
      <c r="I521" s="408" t="s">
        <v>1185</v>
      </c>
      <c r="J521" s="408" t="s">
        <v>1186</v>
      </c>
      <c r="K521" s="408" t="s">
        <v>1187</v>
      </c>
      <c r="L521" s="410">
        <v>103.801999412924</v>
      </c>
      <c r="M521" s="410">
        <v>5</v>
      </c>
      <c r="N521" s="411">
        <v>519.00999706462005</v>
      </c>
    </row>
    <row r="522" spans="1:14" ht="14.4" customHeight="1" x14ac:dyDescent="0.3">
      <c r="A522" s="406" t="s">
        <v>590</v>
      </c>
      <c r="B522" s="407" t="s">
        <v>2824</v>
      </c>
      <c r="C522" s="408" t="s">
        <v>1561</v>
      </c>
      <c r="D522" s="409" t="s">
        <v>2843</v>
      </c>
      <c r="E522" s="408" t="s">
        <v>405</v>
      </c>
      <c r="F522" s="409" t="s">
        <v>2857</v>
      </c>
      <c r="G522" s="408" t="s">
        <v>406</v>
      </c>
      <c r="H522" s="408" t="s">
        <v>1188</v>
      </c>
      <c r="I522" s="408" t="s">
        <v>408</v>
      </c>
      <c r="J522" s="408" t="s">
        <v>1189</v>
      </c>
      <c r="K522" s="408"/>
      <c r="L522" s="410">
        <v>57.365999999999993</v>
      </c>
      <c r="M522" s="410">
        <v>8</v>
      </c>
      <c r="N522" s="411">
        <v>458.92799999999994</v>
      </c>
    </row>
    <row r="523" spans="1:14" ht="14.4" customHeight="1" x14ac:dyDescent="0.3">
      <c r="A523" s="406" t="s">
        <v>590</v>
      </c>
      <c r="B523" s="407" t="s">
        <v>2824</v>
      </c>
      <c r="C523" s="408" t="s">
        <v>1561</v>
      </c>
      <c r="D523" s="409" t="s">
        <v>2843</v>
      </c>
      <c r="E523" s="408" t="s">
        <v>405</v>
      </c>
      <c r="F523" s="409" t="s">
        <v>2857</v>
      </c>
      <c r="G523" s="408" t="s">
        <v>406</v>
      </c>
      <c r="H523" s="408" t="s">
        <v>1192</v>
      </c>
      <c r="I523" s="408" t="s">
        <v>1192</v>
      </c>
      <c r="J523" s="408" t="s">
        <v>1193</v>
      </c>
      <c r="K523" s="408" t="s">
        <v>1194</v>
      </c>
      <c r="L523" s="410">
        <v>81.899645356340287</v>
      </c>
      <c r="M523" s="410">
        <v>5</v>
      </c>
      <c r="N523" s="411">
        <v>409.49822678170142</v>
      </c>
    </row>
    <row r="524" spans="1:14" ht="14.4" customHeight="1" x14ac:dyDescent="0.3">
      <c r="A524" s="406" t="s">
        <v>590</v>
      </c>
      <c r="B524" s="407" t="s">
        <v>2824</v>
      </c>
      <c r="C524" s="408" t="s">
        <v>1561</v>
      </c>
      <c r="D524" s="409" t="s">
        <v>2843</v>
      </c>
      <c r="E524" s="408" t="s">
        <v>405</v>
      </c>
      <c r="F524" s="409" t="s">
        <v>2857</v>
      </c>
      <c r="G524" s="408" t="s">
        <v>406</v>
      </c>
      <c r="H524" s="408" t="s">
        <v>1856</v>
      </c>
      <c r="I524" s="408" t="s">
        <v>408</v>
      </c>
      <c r="J524" s="408" t="s">
        <v>1857</v>
      </c>
      <c r="K524" s="408"/>
      <c r="L524" s="410">
        <v>562.58600000000001</v>
      </c>
      <c r="M524" s="410">
        <v>5</v>
      </c>
      <c r="N524" s="411">
        <v>2812.93</v>
      </c>
    </row>
    <row r="525" spans="1:14" ht="14.4" customHeight="1" x14ac:dyDescent="0.3">
      <c r="A525" s="406" t="s">
        <v>590</v>
      </c>
      <c r="B525" s="407" t="s">
        <v>2824</v>
      </c>
      <c r="C525" s="408" t="s">
        <v>1561</v>
      </c>
      <c r="D525" s="409" t="s">
        <v>2843</v>
      </c>
      <c r="E525" s="408" t="s">
        <v>405</v>
      </c>
      <c r="F525" s="409" t="s">
        <v>2857</v>
      </c>
      <c r="G525" s="408" t="s">
        <v>406</v>
      </c>
      <c r="H525" s="408" t="s">
        <v>1858</v>
      </c>
      <c r="I525" s="408" t="s">
        <v>408</v>
      </c>
      <c r="J525" s="408" t="s">
        <v>1859</v>
      </c>
      <c r="K525" s="408"/>
      <c r="L525" s="410">
        <v>28289.64</v>
      </c>
      <c r="M525" s="410">
        <v>1</v>
      </c>
      <c r="N525" s="411">
        <v>28289.64</v>
      </c>
    </row>
    <row r="526" spans="1:14" ht="14.4" customHeight="1" x14ac:dyDescent="0.3">
      <c r="A526" s="406" t="s">
        <v>590</v>
      </c>
      <c r="B526" s="407" t="s">
        <v>2824</v>
      </c>
      <c r="C526" s="408" t="s">
        <v>1561</v>
      </c>
      <c r="D526" s="409" t="s">
        <v>2843</v>
      </c>
      <c r="E526" s="408" t="s">
        <v>405</v>
      </c>
      <c r="F526" s="409" t="s">
        <v>2857</v>
      </c>
      <c r="G526" s="408" t="s">
        <v>1213</v>
      </c>
      <c r="H526" s="408" t="s">
        <v>1860</v>
      </c>
      <c r="I526" s="408" t="s">
        <v>1861</v>
      </c>
      <c r="J526" s="408" t="s">
        <v>1285</v>
      </c>
      <c r="K526" s="408" t="s">
        <v>1862</v>
      </c>
      <c r="L526" s="410">
        <v>75.92000000000003</v>
      </c>
      <c r="M526" s="410">
        <v>1</v>
      </c>
      <c r="N526" s="411">
        <v>75.92000000000003</v>
      </c>
    </row>
    <row r="527" spans="1:14" ht="14.4" customHeight="1" x14ac:dyDescent="0.3">
      <c r="A527" s="406" t="s">
        <v>590</v>
      </c>
      <c r="B527" s="407" t="s">
        <v>2824</v>
      </c>
      <c r="C527" s="408" t="s">
        <v>1561</v>
      </c>
      <c r="D527" s="409" t="s">
        <v>2843</v>
      </c>
      <c r="E527" s="408" t="s">
        <v>405</v>
      </c>
      <c r="F527" s="409" t="s">
        <v>2857</v>
      </c>
      <c r="G527" s="408" t="s">
        <v>1213</v>
      </c>
      <c r="H527" s="408" t="s">
        <v>1228</v>
      </c>
      <c r="I527" s="408" t="s">
        <v>1229</v>
      </c>
      <c r="J527" s="408" t="s">
        <v>1226</v>
      </c>
      <c r="K527" s="408" t="s">
        <v>1230</v>
      </c>
      <c r="L527" s="410">
        <v>90.379747187923769</v>
      </c>
      <c r="M527" s="410">
        <v>2</v>
      </c>
      <c r="N527" s="411">
        <v>180.75949437584754</v>
      </c>
    </row>
    <row r="528" spans="1:14" ht="14.4" customHeight="1" x14ac:dyDescent="0.3">
      <c r="A528" s="406" t="s">
        <v>590</v>
      </c>
      <c r="B528" s="407" t="s">
        <v>2824</v>
      </c>
      <c r="C528" s="408" t="s">
        <v>1561</v>
      </c>
      <c r="D528" s="409" t="s">
        <v>2843</v>
      </c>
      <c r="E528" s="408" t="s">
        <v>405</v>
      </c>
      <c r="F528" s="409" t="s">
        <v>2857</v>
      </c>
      <c r="G528" s="408" t="s">
        <v>1213</v>
      </c>
      <c r="H528" s="408" t="s">
        <v>1247</v>
      </c>
      <c r="I528" s="408" t="s">
        <v>1248</v>
      </c>
      <c r="J528" s="408" t="s">
        <v>1249</v>
      </c>
      <c r="K528" s="408" t="s">
        <v>1250</v>
      </c>
      <c r="L528" s="410">
        <v>721.20000000000016</v>
      </c>
      <c r="M528" s="410">
        <v>2</v>
      </c>
      <c r="N528" s="411">
        <v>1442.4000000000003</v>
      </c>
    </row>
    <row r="529" spans="1:14" ht="14.4" customHeight="1" x14ac:dyDescent="0.3">
      <c r="A529" s="406" t="s">
        <v>590</v>
      </c>
      <c r="B529" s="407" t="s">
        <v>2824</v>
      </c>
      <c r="C529" s="408" t="s">
        <v>1561</v>
      </c>
      <c r="D529" s="409" t="s">
        <v>2843</v>
      </c>
      <c r="E529" s="408" t="s">
        <v>405</v>
      </c>
      <c r="F529" s="409" t="s">
        <v>2857</v>
      </c>
      <c r="G529" s="408" t="s">
        <v>1213</v>
      </c>
      <c r="H529" s="408" t="s">
        <v>1863</v>
      </c>
      <c r="I529" s="408" t="s">
        <v>1864</v>
      </c>
      <c r="J529" s="408" t="s">
        <v>1329</v>
      </c>
      <c r="K529" s="408" t="s">
        <v>1865</v>
      </c>
      <c r="L529" s="410">
        <v>114.38999999999999</v>
      </c>
      <c r="M529" s="410">
        <v>1</v>
      </c>
      <c r="N529" s="411">
        <v>114.38999999999999</v>
      </c>
    </row>
    <row r="530" spans="1:14" ht="14.4" customHeight="1" x14ac:dyDescent="0.3">
      <c r="A530" s="406" t="s">
        <v>590</v>
      </c>
      <c r="B530" s="407" t="s">
        <v>2824</v>
      </c>
      <c r="C530" s="408" t="s">
        <v>1561</v>
      </c>
      <c r="D530" s="409" t="s">
        <v>2843</v>
      </c>
      <c r="E530" s="408" t="s">
        <v>405</v>
      </c>
      <c r="F530" s="409" t="s">
        <v>2857</v>
      </c>
      <c r="G530" s="408" t="s">
        <v>1213</v>
      </c>
      <c r="H530" s="408" t="s">
        <v>1255</v>
      </c>
      <c r="I530" s="408" t="s">
        <v>1256</v>
      </c>
      <c r="J530" s="408" t="s">
        <v>1257</v>
      </c>
      <c r="K530" s="408" t="s">
        <v>595</v>
      </c>
      <c r="L530" s="410">
        <v>48.820068920653434</v>
      </c>
      <c r="M530" s="410">
        <v>3</v>
      </c>
      <c r="N530" s="411">
        <v>146.46020676196031</v>
      </c>
    </row>
    <row r="531" spans="1:14" ht="14.4" customHeight="1" x14ac:dyDescent="0.3">
      <c r="A531" s="406" t="s">
        <v>590</v>
      </c>
      <c r="B531" s="407" t="s">
        <v>2824</v>
      </c>
      <c r="C531" s="408" t="s">
        <v>1561</v>
      </c>
      <c r="D531" s="409" t="s">
        <v>2843</v>
      </c>
      <c r="E531" s="408" t="s">
        <v>405</v>
      </c>
      <c r="F531" s="409" t="s">
        <v>2857</v>
      </c>
      <c r="G531" s="408" t="s">
        <v>1213</v>
      </c>
      <c r="H531" s="408" t="s">
        <v>1275</v>
      </c>
      <c r="I531" s="408" t="s">
        <v>1276</v>
      </c>
      <c r="J531" s="408" t="s">
        <v>1277</v>
      </c>
      <c r="K531" s="408" t="s">
        <v>1278</v>
      </c>
      <c r="L531" s="410">
        <v>79.129778502384085</v>
      </c>
      <c r="M531" s="410">
        <v>13</v>
      </c>
      <c r="N531" s="411">
        <v>1028.6871205309931</v>
      </c>
    </row>
    <row r="532" spans="1:14" ht="14.4" customHeight="1" x14ac:dyDescent="0.3">
      <c r="A532" s="406" t="s">
        <v>590</v>
      </c>
      <c r="B532" s="407" t="s">
        <v>2824</v>
      </c>
      <c r="C532" s="408" t="s">
        <v>1561</v>
      </c>
      <c r="D532" s="409" t="s">
        <v>2843</v>
      </c>
      <c r="E532" s="408" t="s">
        <v>405</v>
      </c>
      <c r="F532" s="409" t="s">
        <v>2857</v>
      </c>
      <c r="G532" s="408" t="s">
        <v>1213</v>
      </c>
      <c r="H532" s="408" t="s">
        <v>1305</v>
      </c>
      <c r="I532" s="408" t="s">
        <v>1306</v>
      </c>
      <c r="J532" s="408" t="s">
        <v>1307</v>
      </c>
      <c r="K532" s="408" t="s">
        <v>1308</v>
      </c>
      <c r="L532" s="410">
        <v>138.47999999999999</v>
      </c>
      <c r="M532" s="410">
        <v>1</v>
      </c>
      <c r="N532" s="411">
        <v>138.47999999999999</v>
      </c>
    </row>
    <row r="533" spans="1:14" ht="14.4" customHeight="1" x14ac:dyDescent="0.3">
      <c r="A533" s="406" t="s">
        <v>590</v>
      </c>
      <c r="B533" s="407" t="s">
        <v>2824</v>
      </c>
      <c r="C533" s="408" t="s">
        <v>1561</v>
      </c>
      <c r="D533" s="409" t="s">
        <v>2843</v>
      </c>
      <c r="E533" s="408" t="s">
        <v>405</v>
      </c>
      <c r="F533" s="409" t="s">
        <v>2857</v>
      </c>
      <c r="G533" s="408" t="s">
        <v>1213</v>
      </c>
      <c r="H533" s="408" t="s">
        <v>1312</v>
      </c>
      <c r="I533" s="408" t="s">
        <v>1313</v>
      </c>
      <c r="J533" s="408" t="s">
        <v>1226</v>
      </c>
      <c r="K533" s="408" t="s">
        <v>1314</v>
      </c>
      <c r="L533" s="410">
        <v>127.96119865093867</v>
      </c>
      <c r="M533" s="410">
        <v>78</v>
      </c>
      <c r="N533" s="411">
        <v>9980.9734947732159</v>
      </c>
    </row>
    <row r="534" spans="1:14" ht="14.4" customHeight="1" x14ac:dyDescent="0.3">
      <c r="A534" s="406" t="s">
        <v>590</v>
      </c>
      <c r="B534" s="407" t="s">
        <v>2824</v>
      </c>
      <c r="C534" s="408" t="s">
        <v>1561</v>
      </c>
      <c r="D534" s="409" t="s">
        <v>2843</v>
      </c>
      <c r="E534" s="408" t="s">
        <v>405</v>
      </c>
      <c r="F534" s="409" t="s">
        <v>2857</v>
      </c>
      <c r="G534" s="408" t="s">
        <v>1213</v>
      </c>
      <c r="H534" s="408" t="s">
        <v>1866</v>
      </c>
      <c r="I534" s="408" t="s">
        <v>1867</v>
      </c>
      <c r="J534" s="408" t="s">
        <v>1307</v>
      </c>
      <c r="K534" s="408" t="s">
        <v>1868</v>
      </c>
      <c r="L534" s="410">
        <v>112.04</v>
      </c>
      <c r="M534" s="410">
        <v>1</v>
      </c>
      <c r="N534" s="411">
        <v>112.04</v>
      </c>
    </row>
    <row r="535" spans="1:14" ht="14.4" customHeight="1" x14ac:dyDescent="0.3">
      <c r="A535" s="406" t="s">
        <v>590</v>
      </c>
      <c r="B535" s="407" t="s">
        <v>2824</v>
      </c>
      <c r="C535" s="408" t="s">
        <v>1561</v>
      </c>
      <c r="D535" s="409" t="s">
        <v>2843</v>
      </c>
      <c r="E535" s="408" t="s">
        <v>405</v>
      </c>
      <c r="F535" s="409" t="s">
        <v>2857</v>
      </c>
      <c r="G535" s="408" t="s">
        <v>1213</v>
      </c>
      <c r="H535" s="408" t="s">
        <v>1869</v>
      </c>
      <c r="I535" s="408" t="s">
        <v>1870</v>
      </c>
      <c r="J535" s="408" t="s">
        <v>1871</v>
      </c>
      <c r="K535" s="408" t="s">
        <v>1872</v>
      </c>
      <c r="L535" s="410">
        <v>102.65013707755625</v>
      </c>
      <c r="M535" s="410">
        <v>109</v>
      </c>
      <c r="N535" s="411">
        <v>11188.864941453632</v>
      </c>
    </row>
    <row r="536" spans="1:14" ht="14.4" customHeight="1" x14ac:dyDescent="0.3">
      <c r="A536" s="406" t="s">
        <v>590</v>
      </c>
      <c r="B536" s="407" t="s">
        <v>2824</v>
      </c>
      <c r="C536" s="408" t="s">
        <v>1561</v>
      </c>
      <c r="D536" s="409" t="s">
        <v>2843</v>
      </c>
      <c r="E536" s="408" t="s">
        <v>405</v>
      </c>
      <c r="F536" s="409" t="s">
        <v>2857</v>
      </c>
      <c r="G536" s="408" t="s">
        <v>1213</v>
      </c>
      <c r="H536" s="408" t="s">
        <v>1353</v>
      </c>
      <c r="I536" s="408" t="s">
        <v>1354</v>
      </c>
      <c r="J536" s="408" t="s">
        <v>1249</v>
      </c>
      <c r="K536" s="408" t="s">
        <v>1355</v>
      </c>
      <c r="L536" s="410">
        <v>301.46966994641667</v>
      </c>
      <c r="M536" s="410">
        <v>18</v>
      </c>
      <c r="N536" s="411">
        <v>5426.4540590355</v>
      </c>
    </row>
    <row r="537" spans="1:14" ht="14.4" customHeight="1" x14ac:dyDescent="0.3">
      <c r="A537" s="406" t="s">
        <v>590</v>
      </c>
      <c r="B537" s="407" t="s">
        <v>2824</v>
      </c>
      <c r="C537" s="408" t="s">
        <v>1561</v>
      </c>
      <c r="D537" s="409" t="s">
        <v>2843</v>
      </c>
      <c r="E537" s="408" t="s">
        <v>405</v>
      </c>
      <c r="F537" s="409" t="s">
        <v>2857</v>
      </c>
      <c r="G537" s="408" t="s">
        <v>1213</v>
      </c>
      <c r="H537" s="408" t="s">
        <v>1873</v>
      </c>
      <c r="I537" s="408" t="s">
        <v>1874</v>
      </c>
      <c r="J537" s="408" t="s">
        <v>1875</v>
      </c>
      <c r="K537" s="408" t="s">
        <v>1876</v>
      </c>
      <c r="L537" s="410">
        <v>101.10999999999999</v>
      </c>
      <c r="M537" s="410">
        <v>1</v>
      </c>
      <c r="N537" s="411">
        <v>101.10999999999999</v>
      </c>
    </row>
    <row r="538" spans="1:14" ht="14.4" customHeight="1" x14ac:dyDescent="0.3">
      <c r="A538" s="406" t="s">
        <v>590</v>
      </c>
      <c r="B538" s="407" t="s">
        <v>2824</v>
      </c>
      <c r="C538" s="408" t="s">
        <v>1561</v>
      </c>
      <c r="D538" s="409" t="s">
        <v>2843</v>
      </c>
      <c r="E538" s="408" t="s">
        <v>405</v>
      </c>
      <c r="F538" s="409" t="s">
        <v>2857</v>
      </c>
      <c r="G538" s="408" t="s">
        <v>1213</v>
      </c>
      <c r="H538" s="408" t="s">
        <v>1877</v>
      </c>
      <c r="I538" s="408" t="s">
        <v>1878</v>
      </c>
      <c r="J538" s="408" t="s">
        <v>1879</v>
      </c>
      <c r="K538" s="408" t="s">
        <v>1880</v>
      </c>
      <c r="L538" s="410">
        <v>164.6798687708241</v>
      </c>
      <c r="M538" s="410">
        <v>96</v>
      </c>
      <c r="N538" s="411">
        <v>15809.267401999114</v>
      </c>
    </row>
    <row r="539" spans="1:14" ht="14.4" customHeight="1" x14ac:dyDescent="0.3">
      <c r="A539" s="406" t="s">
        <v>590</v>
      </c>
      <c r="B539" s="407" t="s">
        <v>2824</v>
      </c>
      <c r="C539" s="408" t="s">
        <v>1561</v>
      </c>
      <c r="D539" s="409" t="s">
        <v>2843</v>
      </c>
      <c r="E539" s="408" t="s">
        <v>405</v>
      </c>
      <c r="F539" s="409" t="s">
        <v>2857</v>
      </c>
      <c r="G539" s="408" t="s">
        <v>1213</v>
      </c>
      <c r="H539" s="408" t="s">
        <v>1881</v>
      </c>
      <c r="I539" s="408" t="s">
        <v>1882</v>
      </c>
      <c r="J539" s="408" t="s">
        <v>1883</v>
      </c>
      <c r="K539" s="408" t="s">
        <v>1884</v>
      </c>
      <c r="L539" s="410">
        <v>691.45000000000016</v>
      </c>
      <c r="M539" s="410">
        <v>12</v>
      </c>
      <c r="N539" s="411">
        <v>8297.4000000000015</v>
      </c>
    </row>
    <row r="540" spans="1:14" ht="14.4" customHeight="1" x14ac:dyDescent="0.3">
      <c r="A540" s="406" t="s">
        <v>590</v>
      </c>
      <c r="B540" s="407" t="s">
        <v>2824</v>
      </c>
      <c r="C540" s="408" t="s">
        <v>1561</v>
      </c>
      <c r="D540" s="409" t="s">
        <v>2843</v>
      </c>
      <c r="E540" s="408" t="s">
        <v>405</v>
      </c>
      <c r="F540" s="409" t="s">
        <v>2857</v>
      </c>
      <c r="G540" s="408" t="s">
        <v>1213</v>
      </c>
      <c r="H540" s="408" t="s">
        <v>1885</v>
      </c>
      <c r="I540" s="408" t="s">
        <v>1886</v>
      </c>
      <c r="J540" s="408" t="s">
        <v>1887</v>
      </c>
      <c r="K540" s="408" t="s">
        <v>1888</v>
      </c>
      <c r="L540" s="410">
        <v>298.92837511735269</v>
      </c>
      <c r="M540" s="410">
        <v>8</v>
      </c>
      <c r="N540" s="411">
        <v>2391.4270009388215</v>
      </c>
    </row>
    <row r="541" spans="1:14" ht="14.4" customHeight="1" x14ac:dyDescent="0.3">
      <c r="A541" s="406" t="s">
        <v>590</v>
      </c>
      <c r="B541" s="407" t="s">
        <v>2824</v>
      </c>
      <c r="C541" s="408" t="s">
        <v>1561</v>
      </c>
      <c r="D541" s="409" t="s">
        <v>2843</v>
      </c>
      <c r="E541" s="408" t="s">
        <v>405</v>
      </c>
      <c r="F541" s="409" t="s">
        <v>2857</v>
      </c>
      <c r="G541" s="408" t="s">
        <v>1213</v>
      </c>
      <c r="H541" s="408" t="s">
        <v>1889</v>
      </c>
      <c r="I541" s="408" t="s">
        <v>1889</v>
      </c>
      <c r="J541" s="408" t="s">
        <v>1890</v>
      </c>
      <c r="K541" s="408" t="s">
        <v>1891</v>
      </c>
      <c r="L541" s="410">
        <v>47.630000000000031</v>
      </c>
      <c r="M541" s="410">
        <v>1</v>
      </c>
      <c r="N541" s="411">
        <v>47.630000000000031</v>
      </c>
    </row>
    <row r="542" spans="1:14" ht="14.4" customHeight="1" x14ac:dyDescent="0.3">
      <c r="A542" s="406" t="s">
        <v>590</v>
      </c>
      <c r="B542" s="407" t="s">
        <v>2824</v>
      </c>
      <c r="C542" s="408" t="s">
        <v>1561</v>
      </c>
      <c r="D542" s="409" t="s">
        <v>2843</v>
      </c>
      <c r="E542" s="408" t="s">
        <v>405</v>
      </c>
      <c r="F542" s="409" t="s">
        <v>2857</v>
      </c>
      <c r="G542" s="408" t="s">
        <v>1213</v>
      </c>
      <c r="H542" s="408" t="s">
        <v>1892</v>
      </c>
      <c r="I542" s="408" t="s">
        <v>1892</v>
      </c>
      <c r="J542" s="408" t="s">
        <v>1893</v>
      </c>
      <c r="K542" s="408" t="s">
        <v>1894</v>
      </c>
      <c r="L542" s="410">
        <v>273.89999999999998</v>
      </c>
      <c r="M542" s="410">
        <v>4</v>
      </c>
      <c r="N542" s="411">
        <v>1095.5999999999999</v>
      </c>
    </row>
    <row r="543" spans="1:14" ht="14.4" customHeight="1" x14ac:dyDescent="0.3">
      <c r="A543" s="406" t="s">
        <v>590</v>
      </c>
      <c r="B543" s="407" t="s">
        <v>2824</v>
      </c>
      <c r="C543" s="408" t="s">
        <v>1561</v>
      </c>
      <c r="D543" s="409" t="s">
        <v>2843</v>
      </c>
      <c r="E543" s="408" t="s">
        <v>405</v>
      </c>
      <c r="F543" s="409" t="s">
        <v>2857</v>
      </c>
      <c r="G543" s="408" t="s">
        <v>1213</v>
      </c>
      <c r="H543" s="408" t="s">
        <v>1895</v>
      </c>
      <c r="I543" s="408" t="s">
        <v>1895</v>
      </c>
      <c r="J543" s="408" t="s">
        <v>1383</v>
      </c>
      <c r="K543" s="408" t="s">
        <v>1896</v>
      </c>
      <c r="L543" s="410">
        <v>140.09</v>
      </c>
      <c r="M543" s="410">
        <v>1</v>
      </c>
      <c r="N543" s="411">
        <v>140.09</v>
      </c>
    </row>
    <row r="544" spans="1:14" ht="14.4" customHeight="1" x14ac:dyDescent="0.3">
      <c r="A544" s="406" t="s">
        <v>590</v>
      </c>
      <c r="B544" s="407" t="s">
        <v>2824</v>
      </c>
      <c r="C544" s="408" t="s">
        <v>1561</v>
      </c>
      <c r="D544" s="409" t="s">
        <v>2843</v>
      </c>
      <c r="E544" s="408" t="s">
        <v>405</v>
      </c>
      <c r="F544" s="409" t="s">
        <v>2857</v>
      </c>
      <c r="G544" s="408" t="s">
        <v>1213</v>
      </c>
      <c r="H544" s="408" t="s">
        <v>1398</v>
      </c>
      <c r="I544" s="408" t="s">
        <v>1398</v>
      </c>
      <c r="J544" s="408" t="s">
        <v>1249</v>
      </c>
      <c r="K544" s="408" t="s">
        <v>1399</v>
      </c>
      <c r="L544" s="410">
        <v>408.94963462439807</v>
      </c>
      <c r="M544" s="410">
        <v>27</v>
      </c>
      <c r="N544" s="411">
        <v>11041.640134858748</v>
      </c>
    </row>
    <row r="545" spans="1:14" ht="14.4" customHeight="1" x14ac:dyDescent="0.3">
      <c r="A545" s="406" t="s">
        <v>590</v>
      </c>
      <c r="B545" s="407" t="s">
        <v>2824</v>
      </c>
      <c r="C545" s="408" t="s">
        <v>1561</v>
      </c>
      <c r="D545" s="409" t="s">
        <v>2843</v>
      </c>
      <c r="E545" s="408" t="s">
        <v>405</v>
      </c>
      <c r="F545" s="409" t="s">
        <v>2857</v>
      </c>
      <c r="G545" s="408" t="s">
        <v>1213</v>
      </c>
      <c r="H545" s="408" t="s">
        <v>1400</v>
      </c>
      <c r="I545" s="408" t="s">
        <v>1400</v>
      </c>
      <c r="J545" s="408" t="s">
        <v>1401</v>
      </c>
      <c r="K545" s="408" t="s">
        <v>1402</v>
      </c>
      <c r="L545" s="410">
        <v>67.840506090085725</v>
      </c>
      <c r="M545" s="410">
        <v>360</v>
      </c>
      <c r="N545" s="411">
        <v>24422.582192430862</v>
      </c>
    </row>
    <row r="546" spans="1:14" ht="14.4" customHeight="1" x14ac:dyDescent="0.3">
      <c r="A546" s="406" t="s">
        <v>590</v>
      </c>
      <c r="B546" s="407" t="s">
        <v>2824</v>
      </c>
      <c r="C546" s="408" t="s">
        <v>1561</v>
      </c>
      <c r="D546" s="409" t="s">
        <v>2843</v>
      </c>
      <c r="E546" s="408" t="s">
        <v>405</v>
      </c>
      <c r="F546" s="409" t="s">
        <v>2857</v>
      </c>
      <c r="G546" s="408" t="s">
        <v>1213</v>
      </c>
      <c r="H546" s="408" t="s">
        <v>1403</v>
      </c>
      <c r="I546" s="408" t="s">
        <v>1403</v>
      </c>
      <c r="J546" s="408" t="s">
        <v>1249</v>
      </c>
      <c r="K546" s="408" t="s">
        <v>1355</v>
      </c>
      <c r="L546" s="410">
        <v>301.46984073236007</v>
      </c>
      <c r="M546" s="410">
        <v>41</v>
      </c>
      <c r="N546" s="411">
        <v>12360.263470026763</v>
      </c>
    </row>
    <row r="547" spans="1:14" ht="14.4" customHeight="1" x14ac:dyDescent="0.3">
      <c r="A547" s="406" t="s">
        <v>590</v>
      </c>
      <c r="B547" s="407" t="s">
        <v>2824</v>
      </c>
      <c r="C547" s="408" t="s">
        <v>1561</v>
      </c>
      <c r="D547" s="409" t="s">
        <v>2843</v>
      </c>
      <c r="E547" s="408" t="s">
        <v>405</v>
      </c>
      <c r="F547" s="409" t="s">
        <v>2857</v>
      </c>
      <c r="G547" s="408" t="s">
        <v>1213</v>
      </c>
      <c r="H547" s="408" t="s">
        <v>1404</v>
      </c>
      <c r="I547" s="408" t="s">
        <v>1404</v>
      </c>
      <c r="J547" s="408" t="s">
        <v>1249</v>
      </c>
      <c r="K547" s="408" t="s">
        <v>1397</v>
      </c>
      <c r="L547" s="410">
        <v>630.66004890156421</v>
      </c>
      <c r="M547" s="410">
        <v>13</v>
      </c>
      <c r="N547" s="411">
        <v>8198.5806357203346</v>
      </c>
    </row>
    <row r="548" spans="1:14" ht="14.4" customHeight="1" x14ac:dyDescent="0.3">
      <c r="A548" s="406" t="s">
        <v>590</v>
      </c>
      <c r="B548" s="407" t="s">
        <v>2824</v>
      </c>
      <c r="C548" s="408" t="s">
        <v>1561</v>
      </c>
      <c r="D548" s="409" t="s">
        <v>2843</v>
      </c>
      <c r="E548" s="408" t="s">
        <v>405</v>
      </c>
      <c r="F548" s="409" t="s">
        <v>2857</v>
      </c>
      <c r="G548" s="408" t="s">
        <v>1213</v>
      </c>
      <c r="H548" s="408" t="s">
        <v>1897</v>
      </c>
      <c r="I548" s="408" t="s">
        <v>1897</v>
      </c>
      <c r="J548" s="408" t="s">
        <v>1898</v>
      </c>
      <c r="K548" s="408" t="s">
        <v>1899</v>
      </c>
      <c r="L548" s="410">
        <v>63.109871397381603</v>
      </c>
      <c r="M548" s="410">
        <v>2</v>
      </c>
      <c r="N548" s="411">
        <v>126.21974279476321</v>
      </c>
    </row>
    <row r="549" spans="1:14" ht="14.4" customHeight="1" x14ac:dyDescent="0.3">
      <c r="A549" s="406" t="s">
        <v>590</v>
      </c>
      <c r="B549" s="407" t="s">
        <v>2824</v>
      </c>
      <c r="C549" s="408" t="s">
        <v>1561</v>
      </c>
      <c r="D549" s="409" t="s">
        <v>2843</v>
      </c>
      <c r="E549" s="408" t="s">
        <v>405</v>
      </c>
      <c r="F549" s="409" t="s">
        <v>2857</v>
      </c>
      <c r="G549" s="408" t="s">
        <v>1213</v>
      </c>
      <c r="H549" s="408" t="s">
        <v>1900</v>
      </c>
      <c r="I549" s="408" t="s">
        <v>1900</v>
      </c>
      <c r="J549" s="408" t="s">
        <v>1901</v>
      </c>
      <c r="K549" s="408" t="s">
        <v>1902</v>
      </c>
      <c r="L549" s="410">
        <v>517.54</v>
      </c>
      <c r="M549" s="410">
        <v>1</v>
      </c>
      <c r="N549" s="411">
        <v>517.54</v>
      </c>
    </row>
    <row r="550" spans="1:14" ht="14.4" customHeight="1" x14ac:dyDescent="0.3">
      <c r="A550" s="406" t="s">
        <v>590</v>
      </c>
      <c r="B550" s="407" t="s">
        <v>2824</v>
      </c>
      <c r="C550" s="408" t="s">
        <v>1561</v>
      </c>
      <c r="D550" s="409" t="s">
        <v>2843</v>
      </c>
      <c r="E550" s="408" t="s">
        <v>1415</v>
      </c>
      <c r="F550" s="409" t="s">
        <v>2859</v>
      </c>
      <c r="G550" s="408" t="s">
        <v>406</v>
      </c>
      <c r="H550" s="408" t="s">
        <v>1903</v>
      </c>
      <c r="I550" s="408" t="s">
        <v>408</v>
      </c>
      <c r="J550" s="408" t="s">
        <v>1904</v>
      </c>
      <c r="K550" s="408" t="s">
        <v>1905</v>
      </c>
      <c r="L550" s="410">
        <v>185.64</v>
      </c>
      <c r="M550" s="410">
        <v>15</v>
      </c>
      <c r="N550" s="411">
        <v>2784.6</v>
      </c>
    </row>
    <row r="551" spans="1:14" ht="14.4" customHeight="1" x14ac:dyDescent="0.3">
      <c r="A551" s="406" t="s">
        <v>590</v>
      </c>
      <c r="B551" s="407" t="s">
        <v>2824</v>
      </c>
      <c r="C551" s="408" t="s">
        <v>1561</v>
      </c>
      <c r="D551" s="409" t="s">
        <v>2843</v>
      </c>
      <c r="E551" s="408" t="s">
        <v>1415</v>
      </c>
      <c r="F551" s="409" t="s">
        <v>2859</v>
      </c>
      <c r="G551" s="408" t="s">
        <v>406</v>
      </c>
      <c r="H551" s="408" t="s">
        <v>1906</v>
      </c>
      <c r="I551" s="408" t="s">
        <v>408</v>
      </c>
      <c r="J551" s="408" t="s">
        <v>1907</v>
      </c>
      <c r="K551" s="408"/>
      <c r="L551" s="410">
        <v>180.32999999999998</v>
      </c>
      <c r="M551" s="410">
        <v>15</v>
      </c>
      <c r="N551" s="411">
        <v>2704.95</v>
      </c>
    </row>
    <row r="552" spans="1:14" ht="14.4" customHeight="1" x14ac:dyDescent="0.3">
      <c r="A552" s="406" t="s">
        <v>590</v>
      </c>
      <c r="B552" s="407" t="s">
        <v>2824</v>
      </c>
      <c r="C552" s="408" t="s">
        <v>1561</v>
      </c>
      <c r="D552" s="409" t="s">
        <v>2843</v>
      </c>
      <c r="E552" s="408" t="s">
        <v>1415</v>
      </c>
      <c r="F552" s="409" t="s">
        <v>2859</v>
      </c>
      <c r="G552" s="408" t="s">
        <v>1213</v>
      </c>
      <c r="H552" s="408" t="s">
        <v>1908</v>
      </c>
      <c r="I552" s="408" t="s">
        <v>1909</v>
      </c>
      <c r="J552" s="408" t="s">
        <v>1910</v>
      </c>
      <c r="K552" s="408" t="s">
        <v>1911</v>
      </c>
      <c r="L552" s="410">
        <v>156.49</v>
      </c>
      <c r="M552" s="410">
        <v>14</v>
      </c>
      <c r="N552" s="411">
        <v>2190.86</v>
      </c>
    </row>
    <row r="553" spans="1:14" ht="14.4" customHeight="1" x14ac:dyDescent="0.3">
      <c r="A553" s="406" t="s">
        <v>590</v>
      </c>
      <c r="B553" s="407" t="s">
        <v>2824</v>
      </c>
      <c r="C553" s="408" t="s">
        <v>1561</v>
      </c>
      <c r="D553" s="409" t="s">
        <v>2843</v>
      </c>
      <c r="E553" s="408" t="s">
        <v>1415</v>
      </c>
      <c r="F553" s="409" t="s">
        <v>2859</v>
      </c>
      <c r="G553" s="408" t="s">
        <v>1213</v>
      </c>
      <c r="H553" s="408" t="s">
        <v>1912</v>
      </c>
      <c r="I553" s="408" t="s">
        <v>1912</v>
      </c>
      <c r="J553" s="408" t="s">
        <v>1913</v>
      </c>
      <c r="K553" s="408" t="s">
        <v>1914</v>
      </c>
      <c r="L553" s="410">
        <v>426.34030227689647</v>
      </c>
      <c r="M553" s="410">
        <v>12</v>
      </c>
      <c r="N553" s="411">
        <v>5116.0836273227578</v>
      </c>
    </row>
    <row r="554" spans="1:14" ht="14.4" customHeight="1" x14ac:dyDescent="0.3">
      <c r="A554" s="406" t="s">
        <v>590</v>
      </c>
      <c r="B554" s="407" t="s">
        <v>2824</v>
      </c>
      <c r="C554" s="408" t="s">
        <v>1561</v>
      </c>
      <c r="D554" s="409" t="s">
        <v>2843</v>
      </c>
      <c r="E554" s="408" t="s">
        <v>1415</v>
      </c>
      <c r="F554" s="409" t="s">
        <v>2859</v>
      </c>
      <c r="G554" s="408" t="s">
        <v>1213</v>
      </c>
      <c r="H554" s="408" t="s">
        <v>1915</v>
      </c>
      <c r="I554" s="408" t="s">
        <v>1916</v>
      </c>
      <c r="J554" s="408" t="s">
        <v>1917</v>
      </c>
      <c r="K554" s="408" t="s">
        <v>1918</v>
      </c>
      <c r="L554" s="410">
        <v>164.42843750000003</v>
      </c>
      <c r="M554" s="410">
        <v>10</v>
      </c>
      <c r="N554" s="411">
        <v>1644.2843750000002</v>
      </c>
    </row>
    <row r="555" spans="1:14" ht="14.4" customHeight="1" x14ac:dyDescent="0.3">
      <c r="A555" s="406" t="s">
        <v>590</v>
      </c>
      <c r="B555" s="407" t="s">
        <v>2824</v>
      </c>
      <c r="C555" s="408" t="s">
        <v>1561</v>
      </c>
      <c r="D555" s="409" t="s">
        <v>2843</v>
      </c>
      <c r="E555" s="408" t="s">
        <v>1415</v>
      </c>
      <c r="F555" s="409" t="s">
        <v>2859</v>
      </c>
      <c r="G555" s="408" t="s">
        <v>1213</v>
      </c>
      <c r="H555" s="408" t="s">
        <v>1919</v>
      </c>
      <c r="I555" s="408" t="s">
        <v>1919</v>
      </c>
      <c r="J555" s="408" t="s">
        <v>1920</v>
      </c>
      <c r="K555" s="408" t="s">
        <v>1921</v>
      </c>
      <c r="L555" s="410">
        <v>111.94892475173687</v>
      </c>
      <c r="M555" s="410">
        <v>1</v>
      </c>
      <c r="N555" s="411">
        <v>111.94892475173687</v>
      </c>
    </row>
    <row r="556" spans="1:14" ht="14.4" customHeight="1" x14ac:dyDescent="0.3">
      <c r="A556" s="406" t="s">
        <v>590</v>
      </c>
      <c r="B556" s="407" t="s">
        <v>2824</v>
      </c>
      <c r="C556" s="408" t="s">
        <v>1561</v>
      </c>
      <c r="D556" s="409" t="s">
        <v>2843</v>
      </c>
      <c r="E556" s="408" t="s">
        <v>1415</v>
      </c>
      <c r="F556" s="409" t="s">
        <v>2859</v>
      </c>
      <c r="G556" s="408" t="s">
        <v>1213</v>
      </c>
      <c r="H556" s="408" t="s">
        <v>1922</v>
      </c>
      <c r="I556" s="408" t="s">
        <v>1922</v>
      </c>
      <c r="J556" s="408" t="s">
        <v>1923</v>
      </c>
      <c r="K556" s="408" t="s">
        <v>1921</v>
      </c>
      <c r="L556" s="410">
        <v>111.94892475173687</v>
      </c>
      <c r="M556" s="410">
        <v>1</v>
      </c>
      <c r="N556" s="411">
        <v>111.94892475173687</v>
      </c>
    </row>
    <row r="557" spans="1:14" ht="14.4" customHeight="1" x14ac:dyDescent="0.3">
      <c r="A557" s="406" t="s">
        <v>590</v>
      </c>
      <c r="B557" s="407" t="s">
        <v>2824</v>
      </c>
      <c r="C557" s="408" t="s">
        <v>1561</v>
      </c>
      <c r="D557" s="409" t="s">
        <v>2843</v>
      </c>
      <c r="E557" s="408" t="s">
        <v>1415</v>
      </c>
      <c r="F557" s="409" t="s">
        <v>2859</v>
      </c>
      <c r="G557" s="408" t="s">
        <v>1213</v>
      </c>
      <c r="H557" s="408" t="s">
        <v>1924</v>
      </c>
      <c r="I557" s="408" t="s">
        <v>1924</v>
      </c>
      <c r="J557" s="408" t="s">
        <v>1925</v>
      </c>
      <c r="K557" s="408" t="s">
        <v>1431</v>
      </c>
      <c r="L557" s="410">
        <v>129.97</v>
      </c>
      <c r="M557" s="410">
        <v>3</v>
      </c>
      <c r="N557" s="411">
        <v>389.90999999999997</v>
      </c>
    </row>
    <row r="558" spans="1:14" ht="14.4" customHeight="1" x14ac:dyDescent="0.3">
      <c r="A558" s="406" t="s">
        <v>590</v>
      </c>
      <c r="B558" s="407" t="s">
        <v>2824</v>
      </c>
      <c r="C558" s="408" t="s">
        <v>1561</v>
      </c>
      <c r="D558" s="409" t="s">
        <v>2843</v>
      </c>
      <c r="E558" s="408" t="s">
        <v>1415</v>
      </c>
      <c r="F558" s="409" t="s">
        <v>2859</v>
      </c>
      <c r="G558" s="408" t="s">
        <v>1213</v>
      </c>
      <c r="H558" s="408" t="s">
        <v>1926</v>
      </c>
      <c r="I558" s="408" t="s">
        <v>1926</v>
      </c>
      <c r="J558" s="408" t="s">
        <v>1927</v>
      </c>
      <c r="K558" s="408" t="s">
        <v>1431</v>
      </c>
      <c r="L558" s="410">
        <v>129.96999999999997</v>
      </c>
      <c r="M558" s="410">
        <v>1</v>
      </c>
      <c r="N558" s="411">
        <v>129.96999999999997</v>
      </c>
    </row>
    <row r="559" spans="1:14" ht="14.4" customHeight="1" x14ac:dyDescent="0.3">
      <c r="A559" s="406" t="s">
        <v>590</v>
      </c>
      <c r="B559" s="407" t="s">
        <v>2824</v>
      </c>
      <c r="C559" s="408" t="s">
        <v>1561</v>
      </c>
      <c r="D559" s="409" t="s">
        <v>2843</v>
      </c>
      <c r="E559" s="408" t="s">
        <v>517</v>
      </c>
      <c r="F559" s="409" t="s">
        <v>2858</v>
      </c>
      <c r="G559" s="408"/>
      <c r="H559" s="408" t="s">
        <v>1432</v>
      </c>
      <c r="I559" s="408" t="s">
        <v>1432</v>
      </c>
      <c r="J559" s="408" t="s">
        <v>1433</v>
      </c>
      <c r="K559" s="408" t="s">
        <v>1434</v>
      </c>
      <c r="L559" s="410">
        <v>413.01700000000005</v>
      </c>
      <c r="M559" s="410">
        <v>6</v>
      </c>
      <c r="N559" s="411">
        <v>2478.1020000000003</v>
      </c>
    </row>
    <row r="560" spans="1:14" ht="14.4" customHeight="1" x14ac:dyDescent="0.3">
      <c r="A560" s="406" t="s">
        <v>590</v>
      </c>
      <c r="B560" s="407" t="s">
        <v>2824</v>
      </c>
      <c r="C560" s="408" t="s">
        <v>1561</v>
      </c>
      <c r="D560" s="409" t="s">
        <v>2843</v>
      </c>
      <c r="E560" s="408" t="s">
        <v>517</v>
      </c>
      <c r="F560" s="409" t="s">
        <v>2858</v>
      </c>
      <c r="G560" s="408" t="s">
        <v>406</v>
      </c>
      <c r="H560" s="408" t="s">
        <v>1438</v>
      </c>
      <c r="I560" s="408" t="s">
        <v>1438</v>
      </c>
      <c r="J560" s="408" t="s">
        <v>1439</v>
      </c>
      <c r="K560" s="408" t="s">
        <v>1440</v>
      </c>
      <c r="L560" s="410">
        <v>57.990209143841071</v>
      </c>
      <c r="M560" s="410">
        <v>3</v>
      </c>
      <c r="N560" s="411">
        <v>173.97062743152321</v>
      </c>
    </row>
    <row r="561" spans="1:14" ht="14.4" customHeight="1" x14ac:dyDescent="0.3">
      <c r="A561" s="406" t="s">
        <v>590</v>
      </c>
      <c r="B561" s="407" t="s">
        <v>2824</v>
      </c>
      <c r="C561" s="408" t="s">
        <v>1561</v>
      </c>
      <c r="D561" s="409" t="s">
        <v>2843</v>
      </c>
      <c r="E561" s="408" t="s">
        <v>517</v>
      </c>
      <c r="F561" s="409" t="s">
        <v>2858</v>
      </c>
      <c r="G561" s="408" t="s">
        <v>406</v>
      </c>
      <c r="H561" s="408" t="s">
        <v>1928</v>
      </c>
      <c r="I561" s="408" t="s">
        <v>1929</v>
      </c>
      <c r="J561" s="408" t="s">
        <v>1930</v>
      </c>
      <c r="K561" s="408" t="s">
        <v>1931</v>
      </c>
      <c r="L561" s="410">
        <v>25.690000000000005</v>
      </c>
      <c r="M561" s="410">
        <v>1</v>
      </c>
      <c r="N561" s="411">
        <v>25.690000000000005</v>
      </c>
    </row>
    <row r="562" spans="1:14" ht="14.4" customHeight="1" x14ac:dyDescent="0.3">
      <c r="A562" s="406" t="s">
        <v>590</v>
      </c>
      <c r="B562" s="407" t="s">
        <v>2824</v>
      </c>
      <c r="C562" s="408" t="s">
        <v>1561</v>
      </c>
      <c r="D562" s="409" t="s">
        <v>2843</v>
      </c>
      <c r="E562" s="408" t="s">
        <v>517</v>
      </c>
      <c r="F562" s="409" t="s">
        <v>2858</v>
      </c>
      <c r="G562" s="408" t="s">
        <v>406</v>
      </c>
      <c r="H562" s="408" t="s">
        <v>1445</v>
      </c>
      <c r="I562" s="408" t="s">
        <v>1446</v>
      </c>
      <c r="J562" s="408" t="s">
        <v>1447</v>
      </c>
      <c r="K562" s="408" t="s">
        <v>1448</v>
      </c>
      <c r="L562" s="410">
        <v>20.239813084112146</v>
      </c>
      <c r="M562" s="410">
        <v>107</v>
      </c>
      <c r="N562" s="411">
        <v>2165.66</v>
      </c>
    </row>
    <row r="563" spans="1:14" ht="14.4" customHeight="1" x14ac:dyDescent="0.3">
      <c r="A563" s="406" t="s">
        <v>590</v>
      </c>
      <c r="B563" s="407" t="s">
        <v>2824</v>
      </c>
      <c r="C563" s="408" t="s">
        <v>1561</v>
      </c>
      <c r="D563" s="409" t="s">
        <v>2843</v>
      </c>
      <c r="E563" s="408" t="s">
        <v>517</v>
      </c>
      <c r="F563" s="409" t="s">
        <v>2858</v>
      </c>
      <c r="G563" s="408" t="s">
        <v>406</v>
      </c>
      <c r="H563" s="408" t="s">
        <v>1932</v>
      </c>
      <c r="I563" s="408" t="s">
        <v>1933</v>
      </c>
      <c r="J563" s="408" t="s">
        <v>1934</v>
      </c>
      <c r="K563" s="408" t="s">
        <v>1935</v>
      </c>
      <c r="L563" s="410">
        <v>598.84</v>
      </c>
      <c r="M563" s="410">
        <v>3</v>
      </c>
      <c r="N563" s="411">
        <v>1796.52</v>
      </c>
    </row>
    <row r="564" spans="1:14" ht="14.4" customHeight="1" x14ac:dyDescent="0.3">
      <c r="A564" s="406" t="s">
        <v>590</v>
      </c>
      <c r="B564" s="407" t="s">
        <v>2824</v>
      </c>
      <c r="C564" s="408" t="s">
        <v>1561</v>
      </c>
      <c r="D564" s="409" t="s">
        <v>2843</v>
      </c>
      <c r="E564" s="408" t="s">
        <v>517</v>
      </c>
      <c r="F564" s="409" t="s">
        <v>2858</v>
      </c>
      <c r="G564" s="408" t="s">
        <v>406</v>
      </c>
      <c r="H564" s="408" t="s">
        <v>1452</v>
      </c>
      <c r="I564" s="408" t="s">
        <v>1453</v>
      </c>
      <c r="J564" s="408" t="s">
        <v>1454</v>
      </c>
      <c r="K564" s="408" t="s">
        <v>1455</v>
      </c>
      <c r="L564" s="410">
        <v>130.96249999999998</v>
      </c>
      <c r="M564" s="410">
        <v>28.799999999999997</v>
      </c>
      <c r="N564" s="411">
        <v>3771.7199999999993</v>
      </c>
    </row>
    <row r="565" spans="1:14" ht="14.4" customHeight="1" x14ac:dyDescent="0.3">
      <c r="A565" s="406" t="s">
        <v>590</v>
      </c>
      <c r="B565" s="407" t="s">
        <v>2824</v>
      </c>
      <c r="C565" s="408" t="s">
        <v>1561</v>
      </c>
      <c r="D565" s="409" t="s">
        <v>2843</v>
      </c>
      <c r="E565" s="408" t="s">
        <v>517</v>
      </c>
      <c r="F565" s="409" t="s">
        <v>2858</v>
      </c>
      <c r="G565" s="408" t="s">
        <v>406</v>
      </c>
      <c r="H565" s="408" t="s">
        <v>1456</v>
      </c>
      <c r="I565" s="408" t="s">
        <v>1457</v>
      </c>
      <c r="J565" s="408" t="s">
        <v>1458</v>
      </c>
      <c r="K565" s="408" t="s">
        <v>1459</v>
      </c>
      <c r="L565" s="410">
        <v>35.089999999999996</v>
      </c>
      <c r="M565" s="410">
        <v>20</v>
      </c>
      <c r="N565" s="411">
        <v>701.8</v>
      </c>
    </row>
    <row r="566" spans="1:14" ht="14.4" customHeight="1" x14ac:dyDescent="0.3">
      <c r="A566" s="406" t="s">
        <v>590</v>
      </c>
      <c r="B566" s="407" t="s">
        <v>2824</v>
      </c>
      <c r="C566" s="408" t="s">
        <v>1561</v>
      </c>
      <c r="D566" s="409" t="s">
        <v>2843</v>
      </c>
      <c r="E566" s="408" t="s">
        <v>517</v>
      </c>
      <c r="F566" s="409" t="s">
        <v>2858</v>
      </c>
      <c r="G566" s="408" t="s">
        <v>406</v>
      </c>
      <c r="H566" s="408" t="s">
        <v>1936</v>
      </c>
      <c r="I566" s="408" t="s">
        <v>1937</v>
      </c>
      <c r="J566" s="408" t="s">
        <v>1938</v>
      </c>
      <c r="K566" s="408" t="s">
        <v>1939</v>
      </c>
      <c r="L566" s="410">
        <v>54.21</v>
      </c>
      <c r="M566" s="410">
        <v>1</v>
      </c>
      <c r="N566" s="411">
        <v>54.21</v>
      </c>
    </row>
    <row r="567" spans="1:14" ht="14.4" customHeight="1" x14ac:dyDescent="0.3">
      <c r="A567" s="406" t="s">
        <v>590</v>
      </c>
      <c r="B567" s="407" t="s">
        <v>2824</v>
      </c>
      <c r="C567" s="408" t="s">
        <v>1561</v>
      </c>
      <c r="D567" s="409" t="s">
        <v>2843</v>
      </c>
      <c r="E567" s="408" t="s">
        <v>517</v>
      </c>
      <c r="F567" s="409" t="s">
        <v>2858</v>
      </c>
      <c r="G567" s="408" t="s">
        <v>406</v>
      </c>
      <c r="H567" s="408" t="s">
        <v>1940</v>
      </c>
      <c r="I567" s="408" t="s">
        <v>1941</v>
      </c>
      <c r="J567" s="408" t="s">
        <v>1942</v>
      </c>
      <c r="K567" s="408" t="s">
        <v>1943</v>
      </c>
      <c r="L567" s="410">
        <v>633.06994594594596</v>
      </c>
      <c r="M567" s="410">
        <v>1.8499999999999999</v>
      </c>
      <c r="N567" s="411">
        <v>1171.1794</v>
      </c>
    </row>
    <row r="568" spans="1:14" ht="14.4" customHeight="1" x14ac:dyDescent="0.3">
      <c r="A568" s="406" t="s">
        <v>590</v>
      </c>
      <c r="B568" s="407" t="s">
        <v>2824</v>
      </c>
      <c r="C568" s="408" t="s">
        <v>1561</v>
      </c>
      <c r="D568" s="409" t="s">
        <v>2843</v>
      </c>
      <c r="E568" s="408" t="s">
        <v>517</v>
      </c>
      <c r="F568" s="409" t="s">
        <v>2858</v>
      </c>
      <c r="G568" s="408" t="s">
        <v>406</v>
      </c>
      <c r="H568" s="408" t="s">
        <v>1944</v>
      </c>
      <c r="I568" s="408" t="s">
        <v>1945</v>
      </c>
      <c r="J568" s="408" t="s">
        <v>1177</v>
      </c>
      <c r="K568" s="408" t="s">
        <v>1946</v>
      </c>
      <c r="L568" s="410">
        <v>235.76999999999998</v>
      </c>
      <c r="M568" s="410">
        <v>4</v>
      </c>
      <c r="N568" s="411">
        <v>943.07999999999993</v>
      </c>
    </row>
    <row r="569" spans="1:14" ht="14.4" customHeight="1" x14ac:dyDescent="0.3">
      <c r="A569" s="406" t="s">
        <v>590</v>
      </c>
      <c r="B569" s="407" t="s">
        <v>2824</v>
      </c>
      <c r="C569" s="408" t="s">
        <v>1561</v>
      </c>
      <c r="D569" s="409" t="s">
        <v>2843</v>
      </c>
      <c r="E569" s="408" t="s">
        <v>517</v>
      </c>
      <c r="F569" s="409" t="s">
        <v>2858</v>
      </c>
      <c r="G569" s="408" t="s">
        <v>406</v>
      </c>
      <c r="H569" s="408" t="s">
        <v>1487</v>
      </c>
      <c r="I569" s="408" t="s">
        <v>1487</v>
      </c>
      <c r="J569" s="408" t="s">
        <v>1488</v>
      </c>
      <c r="K569" s="408" t="s">
        <v>1489</v>
      </c>
      <c r="L569" s="410">
        <v>462</v>
      </c>
      <c r="M569" s="410">
        <v>5.2</v>
      </c>
      <c r="N569" s="411">
        <v>2402.4</v>
      </c>
    </row>
    <row r="570" spans="1:14" ht="14.4" customHeight="1" x14ac:dyDescent="0.3">
      <c r="A570" s="406" t="s">
        <v>590</v>
      </c>
      <c r="B570" s="407" t="s">
        <v>2824</v>
      </c>
      <c r="C570" s="408" t="s">
        <v>1561</v>
      </c>
      <c r="D570" s="409" t="s">
        <v>2843</v>
      </c>
      <c r="E570" s="408" t="s">
        <v>517</v>
      </c>
      <c r="F570" s="409" t="s">
        <v>2858</v>
      </c>
      <c r="G570" s="408" t="s">
        <v>406</v>
      </c>
      <c r="H570" s="408" t="s">
        <v>1490</v>
      </c>
      <c r="I570" s="408" t="s">
        <v>1490</v>
      </c>
      <c r="J570" s="408" t="s">
        <v>1491</v>
      </c>
      <c r="K570" s="408" t="s">
        <v>1492</v>
      </c>
      <c r="L570" s="410">
        <v>166.09702702702702</v>
      </c>
      <c r="M570" s="410">
        <v>22.20000000000001</v>
      </c>
      <c r="N570" s="411">
        <v>3687.3540000000016</v>
      </c>
    </row>
    <row r="571" spans="1:14" ht="14.4" customHeight="1" x14ac:dyDescent="0.3">
      <c r="A571" s="406" t="s">
        <v>590</v>
      </c>
      <c r="B571" s="407" t="s">
        <v>2824</v>
      </c>
      <c r="C571" s="408" t="s">
        <v>1561</v>
      </c>
      <c r="D571" s="409" t="s">
        <v>2843</v>
      </c>
      <c r="E571" s="408" t="s">
        <v>517</v>
      </c>
      <c r="F571" s="409" t="s">
        <v>2858</v>
      </c>
      <c r="G571" s="408" t="s">
        <v>406</v>
      </c>
      <c r="H571" s="408" t="s">
        <v>1947</v>
      </c>
      <c r="I571" s="408" t="s">
        <v>1947</v>
      </c>
      <c r="J571" s="408" t="s">
        <v>1948</v>
      </c>
      <c r="K571" s="408" t="s">
        <v>1949</v>
      </c>
      <c r="L571" s="410">
        <v>2530</v>
      </c>
      <c r="M571" s="410">
        <v>2.4</v>
      </c>
      <c r="N571" s="411">
        <v>6072</v>
      </c>
    </row>
    <row r="572" spans="1:14" ht="14.4" customHeight="1" x14ac:dyDescent="0.3">
      <c r="A572" s="406" t="s">
        <v>590</v>
      </c>
      <c r="B572" s="407" t="s">
        <v>2824</v>
      </c>
      <c r="C572" s="408" t="s">
        <v>1561</v>
      </c>
      <c r="D572" s="409" t="s">
        <v>2843</v>
      </c>
      <c r="E572" s="408" t="s">
        <v>517</v>
      </c>
      <c r="F572" s="409" t="s">
        <v>2858</v>
      </c>
      <c r="G572" s="408" t="s">
        <v>406</v>
      </c>
      <c r="H572" s="408" t="s">
        <v>1950</v>
      </c>
      <c r="I572" s="408" t="s">
        <v>1950</v>
      </c>
      <c r="J572" s="408" t="s">
        <v>1951</v>
      </c>
      <c r="K572" s="408" t="s">
        <v>1952</v>
      </c>
      <c r="L572" s="410">
        <v>142.32999999999998</v>
      </c>
      <c r="M572" s="410">
        <v>6</v>
      </c>
      <c r="N572" s="411">
        <v>853.9799999999999</v>
      </c>
    </row>
    <row r="573" spans="1:14" ht="14.4" customHeight="1" x14ac:dyDescent="0.3">
      <c r="A573" s="406" t="s">
        <v>590</v>
      </c>
      <c r="B573" s="407" t="s">
        <v>2824</v>
      </c>
      <c r="C573" s="408" t="s">
        <v>1561</v>
      </c>
      <c r="D573" s="409" t="s">
        <v>2843</v>
      </c>
      <c r="E573" s="408" t="s">
        <v>517</v>
      </c>
      <c r="F573" s="409" t="s">
        <v>2858</v>
      </c>
      <c r="G573" s="408" t="s">
        <v>406</v>
      </c>
      <c r="H573" s="408" t="s">
        <v>1496</v>
      </c>
      <c r="I573" s="408" t="s">
        <v>1496</v>
      </c>
      <c r="J573" s="408" t="s">
        <v>1497</v>
      </c>
      <c r="K573" s="408" t="s">
        <v>1498</v>
      </c>
      <c r="L573" s="410">
        <v>152.9</v>
      </c>
      <c r="M573" s="410">
        <v>0.6</v>
      </c>
      <c r="N573" s="411">
        <v>91.74</v>
      </c>
    </row>
    <row r="574" spans="1:14" ht="14.4" customHeight="1" x14ac:dyDescent="0.3">
      <c r="A574" s="406" t="s">
        <v>590</v>
      </c>
      <c r="B574" s="407" t="s">
        <v>2824</v>
      </c>
      <c r="C574" s="408" t="s">
        <v>1561</v>
      </c>
      <c r="D574" s="409" t="s">
        <v>2843</v>
      </c>
      <c r="E574" s="408" t="s">
        <v>517</v>
      </c>
      <c r="F574" s="409" t="s">
        <v>2858</v>
      </c>
      <c r="G574" s="408" t="s">
        <v>406</v>
      </c>
      <c r="H574" s="408" t="s">
        <v>1499</v>
      </c>
      <c r="I574" s="408" t="s">
        <v>1499</v>
      </c>
      <c r="J574" s="408" t="s">
        <v>1500</v>
      </c>
      <c r="K574" s="408" t="s">
        <v>1501</v>
      </c>
      <c r="L574" s="410">
        <v>286</v>
      </c>
      <c r="M574" s="410">
        <v>4.9000000000000004</v>
      </c>
      <c r="N574" s="411">
        <v>1401.4</v>
      </c>
    </row>
    <row r="575" spans="1:14" ht="14.4" customHeight="1" x14ac:dyDescent="0.3">
      <c r="A575" s="406" t="s">
        <v>590</v>
      </c>
      <c r="B575" s="407" t="s">
        <v>2824</v>
      </c>
      <c r="C575" s="408" t="s">
        <v>1561</v>
      </c>
      <c r="D575" s="409" t="s">
        <v>2843</v>
      </c>
      <c r="E575" s="408" t="s">
        <v>517</v>
      </c>
      <c r="F575" s="409" t="s">
        <v>2858</v>
      </c>
      <c r="G575" s="408" t="s">
        <v>406</v>
      </c>
      <c r="H575" s="408" t="s">
        <v>1502</v>
      </c>
      <c r="I575" s="408" t="s">
        <v>1503</v>
      </c>
      <c r="J575" s="408" t="s">
        <v>1504</v>
      </c>
      <c r="K575" s="408" t="s">
        <v>1505</v>
      </c>
      <c r="L575" s="410">
        <v>264</v>
      </c>
      <c r="M575" s="410">
        <v>1</v>
      </c>
      <c r="N575" s="411">
        <v>264</v>
      </c>
    </row>
    <row r="576" spans="1:14" ht="14.4" customHeight="1" x14ac:dyDescent="0.3">
      <c r="A576" s="406" t="s">
        <v>590</v>
      </c>
      <c r="B576" s="407" t="s">
        <v>2824</v>
      </c>
      <c r="C576" s="408" t="s">
        <v>1561</v>
      </c>
      <c r="D576" s="409" t="s">
        <v>2843</v>
      </c>
      <c r="E576" s="408" t="s">
        <v>517</v>
      </c>
      <c r="F576" s="409" t="s">
        <v>2858</v>
      </c>
      <c r="G576" s="408" t="s">
        <v>406</v>
      </c>
      <c r="H576" s="408" t="s">
        <v>1953</v>
      </c>
      <c r="I576" s="408" t="s">
        <v>1953</v>
      </c>
      <c r="J576" s="408" t="s">
        <v>1954</v>
      </c>
      <c r="K576" s="408" t="s">
        <v>1955</v>
      </c>
      <c r="L576" s="410">
        <v>107.35922636323704</v>
      </c>
      <c r="M576" s="410">
        <v>1</v>
      </c>
      <c r="N576" s="411">
        <v>107.35922636323704</v>
      </c>
    </row>
    <row r="577" spans="1:14" ht="14.4" customHeight="1" x14ac:dyDescent="0.3">
      <c r="A577" s="406" t="s">
        <v>590</v>
      </c>
      <c r="B577" s="407" t="s">
        <v>2824</v>
      </c>
      <c r="C577" s="408" t="s">
        <v>1561</v>
      </c>
      <c r="D577" s="409" t="s">
        <v>2843</v>
      </c>
      <c r="E577" s="408" t="s">
        <v>517</v>
      </c>
      <c r="F577" s="409" t="s">
        <v>2858</v>
      </c>
      <c r="G577" s="408" t="s">
        <v>406</v>
      </c>
      <c r="H577" s="408" t="s">
        <v>1506</v>
      </c>
      <c r="I577" s="408" t="s">
        <v>1506</v>
      </c>
      <c r="J577" s="408" t="s">
        <v>1507</v>
      </c>
      <c r="K577" s="408" t="s">
        <v>1508</v>
      </c>
      <c r="L577" s="410">
        <v>411.28999999999996</v>
      </c>
      <c r="M577" s="410">
        <v>3</v>
      </c>
      <c r="N577" s="411">
        <v>1233.8699999999999</v>
      </c>
    </row>
    <row r="578" spans="1:14" ht="14.4" customHeight="1" x14ac:dyDescent="0.3">
      <c r="A578" s="406" t="s">
        <v>590</v>
      </c>
      <c r="B578" s="407" t="s">
        <v>2824</v>
      </c>
      <c r="C578" s="408" t="s">
        <v>1561</v>
      </c>
      <c r="D578" s="409" t="s">
        <v>2843</v>
      </c>
      <c r="E578" s="408" t="s">
        <v>517</v>
      </c>
      <c r="F578" s="409" t="s">
        <v>2858</v>
      </c>
      <c r="G578" s="408" t="s">
        <v>406</v>
      </c>
      <c r="H578" s="408" t="s">
        <v>1509</v>
      </c>
      <c r="I578" s="408" t="s">
        <v>1509</v>
      </c>
      <c r="J578" s="408" t="s">
        <v>1510</v>
      </c>
      <c r="K578" s="408" t="s">
        <v>1511</v>
      </c>
      <c r="L578" s="410">
        <v>264</v>
      </c>
      <c r="M578" s="410">
        <v>3</v>
      </c>
      <c r="N578" s="411">
        <v>792</v>
      </c>
    </row>
    <row r="579" spans="1:14" ht="14.4" customHeight="1" x14ac:dyDescent="0.3">
      <c r="A579" s="406" t="s">
        <v>590</v>
      </c>
      <c r="B579" s="407" t="s">
        <v>2824</v>
      </c>
      <c r="C579" s="408" t="s">
        <v>1561</v>
      </c>
      <c r="D579" s="409" t="s">
        <v>2843</v>
      </c>
      <c r="E579" s="408" t="s">
        <v>517</v>
      </c>
      <c r="F579" s="409" t="s">
        <v>2858</v>
      </c>
      <c r="G579" s="408" t="s">
        <v>406</v>
      </c>
      <c r="H579" s="408" t="s">
        <v>1512</v>
      </c>
      <c r="I579" s="408" t="s">
        <v>1512</v>
      </c>
      <c r="J579" s="408" t="s">
        <v>1513</v>
      </c>
      <c r="K579" s="408" t="s">
        <v>1514</v>
      </c>
      <c r="L579" s="410">
        <v>230.99999999999997</v>
      </c>
      <c r="M579" s="410">
        <v>3</v>
      </c>
      <c r="N579" s="411">
        <v>692.99999999999989</v>
      </c>
    </row>
    <row r="580" spans="1:14" ht="14.4" customHeight="1" x14ac:dyDescent="0.3">
      <c r="A580" s="406" t="s">
        <v>590</v>
      </c>
      <c r="B580" s="407" t="s">
        <v>2824</v>
      </c>
      <c r="C580" s="408" t="s">
        <v>1561</v>
      </c>
      <c r="D580" s="409" t="s">
        <v>2843</v>
      </c>
      <c r="E580" s="408" t="s">
        <v>517</v>
      </c>
      <c r="F580" s="409" t="s">
        <v>2858</v>
      </c>
      <c r="G580" s="408" t="s">
        <v>1213</v>
      </c>
      <c r="H580" s="408" t="s">
        <v>1956</v>
      </c>
      <c r="I580" s="408" t="s">
        <v>1957</v>
      </c>
      <c r="J580" s="408" t="s">
        <v>1958</v>
      </c>
      <c r="K580" s="408" t="s">
        <v>1959</v>
      </c>
      <c r="L580" s="410">
        <v>52.880000904730728</v>
      </c>
      <c r="M580" s="410">
        <v>2</v>
      </c>
      <c r="N580" s="411">
        <v>105.76000180946146</v>
      </c>
    </row>
    <row r="581" spans="1:14" ht="14.4" customHeight="1" x14ac:dyDescent="0.3">
      <c r="A581" s="406" t="s">
        <v>590</v>
      </c>
      <c r="B581" s="407" t="s">
        <v>2824</v>
      </c>
      <c r="C581" s="408" t="s">
        <v>1561</v>
      </c>
      <c r="D581" s="409" t="s">
        <v>2843</v>
      </c>
      <c r="E581" s="408" t="s">
        <v>517</v>
      </c>
      <c r="F581" s="409" t="s">
        <v>2858</v>
      </c>
      <c r="G581" s="408" t="s">
        <v>1213</v>
      </c>
      <c r="H581" s="408" t="s">
        <v>1960</v>
      </c>
      <c r="I581" s="408" t="s">
        <v>1961</v>
      </c>
      <c r="J581" s="408" t="s">
        <v>1962</v>
      </c>
      <c r="K581" s="408" t="s">
        <v>1963</v>
      </c>
      <c r="L581" s="410">
        <v>12209.669999999998</v>
      </c>
      <c r="M581" s="410">
        <v>0.99999999999999967</v>
      </c>
      <c r="N581" s="411">
        <v>12209.669999999995</v>
      </c>
    </row>
    <row r="582" spans="1:14" ht="14.4" customHeight="1" x14ac:dyDescent="0.3">
      <c r="A582" s="406" t="s">
        <v>590</v>
      </c>
      <c r="B582" s="407" t="s">
        <v>2824</v>
      </c>
      <c r="C582" s="408" t="s">
        <v>1561</v>
      </c>
      <c r="D582" s="409" t="s">
        <v>2843</v>
      </c>
      <c r="E582" s="408" t="s">
        <v>517</v>
      </c>
      <c r="F582" s="409" t="s">
        <v>2858</v>
      </c>
      <c r="G582" s="408" t="s">
        <v>1213</v>
      </c>
      <c r="H582" s="408" t="s">
        <v>1964</v>
      </c>
      <c r="I582" s="408" t="s">
        <v>1964</v>
      </c>
      <c r="J582" s="408" t="s">
        <v>1965</v>
      </c>
      <c r="K582" s="408" t="s">
        <v>1966</v>
      </c>
      <c r="L582" s="410">
        <v>55.204838709677418</v>
      </c>
      <c r="M582" s="410">
        <v>62</v>
      </c>
      <c r="N582" s="411">
        <v>3422.7</v>
      </c>
    </row>
    <row r="583" spans="1:14" ht="14.4" customHeight="1" x14ac:dyDescent="0.3">
      <c r="A583" s="406" t="s">
        <v>590</v>
      </c>
      <c r="B583" s="407" t="s">
        <v>2824</v>
      </c>
      <c r="C583" s="408" t="s">
        <v>1561</v>
      </c>
      <c r="D583" s="409" t="s">
        <v>2843</v>
      </c>
      <c r="E583" s="408" t="s">
        <v>517</v>
      </c>
      <c r="F583" s="409" t="s">
        <v>2858</v>
      </c>
      <c r="G583" s="408" t="s">
        <v>1213</v>
      </c>
      <c r="H583" s="408" t="s">
        <v>1526</v>
      </c>
      <c r="I583" s="408" t="s">
        <v>1526</v>
      </c>
      <c r="J583" s="408" t="s">
        <v>1527</v>
      </c>
      <c r="K583" s="408" t="s">
        <v>1492</v>
      </c>
      <c r="L583" s="410">
        <v>938.3</v>
      </c>
      <c r="M583" s="410">
        <v>2</v>
      </c>
      <c r="N583" s="411">
        <v>1876.6</v>
      </c>
    </row>
    <row r="584" spans="1:14" ht="14.4" customHeight="1" x14ac:dyDescent="0.3">
      <c r="A584" s="406" t="s">
        <v>590</v>
      </c>
      <c r="B584" s="407" t="s">
        <v>2824</v>
      </c>
      <c r="C584" s="408" t="s">
        <v>1561</v>
      </c>
      <c r="D584" s="409" t="s">
        <v>2843</v>
      </c>
      <c r="E584" s="408" t="s">
        <v>1528</v>
      </c>
      <c r="F584" s="409" t="s">
        <v>2860</v>
      </c>
      <c r="G584" s="408" t="s">
        <v>1213</v>
      </c>
      <c r="H584" s="408" t="s">
        <v>1967</v>
      </c>
      <c r="I584" s="408" t="s">
        <v>1968</v>
      </c>
      <c r="J584" s="408" t="s">
        <v>1969</v>
      </c>
      <c r="K584" s="408" t="s">
        <v>1970</v>
      </c>
      <c r="L584" s="410">
        <v>2825.2602812706423</v>
      </c>
      <c r="M584" s="410">
        <v>11</v>
      </c>
      <c r="N584" s="411">
        <v>31077.863093977063</v>
      </c>
    </row>
    <row r="585" spans="1:14" ht="14.4" customHeight="1" x14ac:dyDescent="0.3">
      <c r="A585" s="406" t="s">
        <v>590</v>
      </c>
      <c r="B585" s="407" t="s">
        <v>2824</v>
      </c>
      <c r="C585" s="408" t="s">
        <v>1561</v>
      </c>
      <c r="D585" s="409" t="s">
        <v>2843</v>
      </c>
      <c r="E585" s="408" t="s">
        <v>1528</v>
      </c>
      <c r="F585" s="409" t="s">
        <v>2860</v>
      </c>
      <c r="G585" s="408" t="s">
        <v>1213</v>
      </c>
      <c r="H585" s="408" t="s">
        <v>1971</v>
      </c>
      <c r="I585" s="408" t="s">
        <v>1971</v>
      </c>
      <c r="J585" s="408" t="s">
        <v>1972</v>
      </c>
      <c r="K585" s="408" t="s">
        <v>1973</v>
      </c>
      <c r="L585" s="410">
        <v>159.5</v>
      </c>
      <c r="M585" s="410">
        <v>7.1999999999999993</v>
      </c>
      <c r="N585" s="411">
        <v>1148.3999999999999</v>
      </c>
    </row>
    <row r="586" spans="1:14" ht="14.4" customHeight="1" x14ac:dyDescent="0.3">
      <c r="A586" s="406" t="s">
        <v>590</v>
      </c>
      <c r="B586" s="407" t="s">
        <v>2824</v>
      </c>
      <c r="C586" s="408" t="s">
        <v>1561</v>
      </c>
      <c r="D586" s="409" t="s">
        <v>2843</v>
      </c>
      <c r="E586" s="408" t="s">
        <v>1974</v>
      </c>
      <c r="F586" s="409" t="s">
        <v>2862</v>
      </c>
      <c r="G586" s="408"/>
      <c r="H586" s="408"/>
      <c r="I586" s="408" t="s">
        <v>1975</v>
      </c>
      <c r="J586" s="408" t="s">
        <v>1976</v>
      </c>
      <c r="K586" s="408"/>
      <c r="L586" s="410">
        <v>8233.5</v>
      </c>
      <c r="M586" s="410">
        <v>1</v>
      </c>
      <c r="N586" s="411">
        <v>8233.5</v>
      </c>
    </row>
    <row r="587" spans="1:14" ht="14.4" customHeight="1" x14ac:dyDescent="0.3">
      <c r="A587" s="406" t="s">
        <v>590</v>
      </c>
      <c r="B587" s="407" t="s">
        <v>2824</v>
      </c>
      <c r="C587" s="408" t="s">
        <v>1561</v>
      </c>
      <c r="D587" s="409" t="s">
        <v>2843</v>
      </c>
      <c r="E587" s="408" t="s">
        <v>1974</v>
      </c>
      <c r="F587" s="409" t="s">
        <v>2862</v>
      </c>
      <c r="G587" s="408"/>
      <c r="H587" s="408"/>
      <c r="I587" s="408" t="s">
        <v>1977</v>
      </c>
      <c r="J587" s="408" t="s">
        <v>1978</v>
      </c>
      <c r="K587" s="408" t="s">
        <v>1979</v>
      </c>
      <c r="L587" s="410">
        <v>1287</v>
      </c>
      <c r="M587" s="410">
        <v>114</v>
      </c>
      <c r="N587" s="411">
        <v>146718</v>
      </c>
    </row>
    <row r="588" spans="1:14" ht="14.4" customHeight="1" x14ac:dyDescent="0.3">
      <c r="A588" s="406" t="s">
        <v>590</v>
      </c>
      <c r="B588" s="407" t="s">
        <v>2824</v>
      </c>
      <c r="C588" s="408" t="s">
        <v>1561</v>
      </c>
      <c r="D588" s="409" t="s">
        <v>2843</v>
      </c>
      <c r="E588" s="408" t="s">
        <v>1974</v>
      </c>
      <c r="F588" s="409" t="s">
        <v>2862</v>
      </c>
      <c r="G588" s="408"/>
      <c r="H588" s="408"/>
      <c r="I588" s="408" t="s">
        <v>1980</v>
      </c>
      <c r="J588" s="408" t="s">
        <v>1981</v>
      </c>
      <c r="K588" s="408"/>
      <c r="L588" s="410">
        <v>4305.3999999999996</v>
      </c>
      <c r="M588" s="410">
        <v>2</v>
      </c>
      <c r="N588" s="411">
        <v>8610.7999999999993</v>
      </c>
    </row>
    <row r="589" spans="1:14" ht="14.4" customHeight="1" x14ac:dyDescent="0.3">
      <c r="A589" s="406" t="s">
        <v>590</v>
      </c>
      <c r="B589" s="407" t="s">
        <v>2824</v>
      </c>
      <c r="C589" s="408" t="s">
        <v>1561</v>
      </c>
      <c r="D589" s="409" t="s">
        <v>2843</v>
      </c>
      <c r="E589" s="408" t="s">
        <v>1974</v>
      </c>
      <c r="F589" s="409" t="s">
        <v>2862</v>
      </c>
      <c r="G589" s="408"/>
      <c r="H589" s="408"/>
      <c r="I589" s="408" t="s">
        <v>1982</v>
      </c>
      <c r="J589" s="408" t="s">
        <v>1983</v>
      </c>
      <c r="K589" s="408"/>
      <c r="L589" s="410">
        <v>2945.8</v>
      </c>
      <c r="M589" s="410">
        <v>5</v>
      </c>
      <c r="N589" s="411">
        <v>14729</v>
      </c>
    </row>
    <row r="590" spans="1:14" ht="14.4" customHeight="1" x14ac:dyDescent="0.3">
      <c r="A590" s="406" t="s">
        <v>590</v>
      </c>
      <c r="B590" s="407" t="s">
        <v>2824</v>
      </c>
      <c r="C590" s="408" t="s">
        <v>1561</v>
      </c>
      <c r="D590" s="409" t="s">
        <v>2843</v>
      </c>
      <c r="E590" s="408" t="s">
        <v>1541</v>
      </c>
      <c r="F590" s="409" t="s">
        <v>2861</v>
      </c>
      <c r="G590" s="408" t="s">
        <v>406</v>
      </c>
      <c r="H590" s="408" t="s">
        <v>1984</v>
      </c>
      <c r="I590" s="408" t="s">
        <v>1985</v>
      </c>
      <c r="J590" s="408" t="s">
        <v>1986</v>
      </c>
      <c r="K590" s="408" t="s">
        <v>567</v>
      </c>
      <c r="L590" s="410">
        <v>309.89</v>
      </c>
      <c r="M590" s="410">
        <v>10</v>
      </c>
      <c r="N590" s="411">
        <v>3098.8999999999996</v>
      </c>
    </row>
    <row r="591" spans="1:14" ht="14.4" customHeight="1" x14ac:dyDescent="0.3">
      <c r="A591" s="406" t="s">
        <v>590</v>
      </c>
      <c r="B591" s="407" t="s">
        <v>2824</v>
      </c>
      <c r="C591" s="408" t="s">
        <v>1561</v>
      </c>
      <c r="D591" s="409" t="s">
        <v>2843</v>
      </c>
      <c r="E591" s="408" t="s">
        <v>1541</v>
      </c>
      <c r="F591" s="409" t="s">
        <v>2861</v>
      </c>
      <c r="G591" s="408" t="s">
        <v>406</v>
      </c>
      <c r="H591" s="408" t="s">
        <v>1542</v>
      </c>
      <c r="I591" s="408" t="s">
        <v>1543</v>
      </c>
      <c r="J591" s="408" t="s">
        <v>1544</v>
      </c>
      <c r="K591" s="408" t="s">
        <v>1545</v>
      </c>
      <c r="L591" s="410">
        <v>2719.2</v>
      </c>
      <c r="M591" s="410">
        <v>14</v>
      </c>
      <c r="N591" s="411">
        <v>38068.799999999996</v>
      </c>
    </row>
    <row r="592" spans="1:14" ht="14.4" customHeight="1" x14ac:dyDescent="0.3">
      <c r="A592" s="406" t="s">
        <v>590</v>
      </c>
      <c r="B592" s="407" t="s">
        <v>2824</v>
      </c>
      <c r="C592" s="408" t="s">
        <v>1561</v>
      </c>
      <c r="D592" s="409" t="s">
        <v>2843</v>
      </c>
      <c r="E592" s="408" t="s">
        <v>1541</v>
      </c>
      <c r="F592" s="409" t="s">
        <v>2861</v>
      </c>
      <c r="G592" s="408" t="s">
        <v>406</v>
      </c>
      <c r="H592" s="408" t="s">
        <v>1987</v>
      </c>
      <c r="I592" s="408" t="s">
        <v>1987</v>
      </c>
      <c r="J592" s="408" t="s">
        <v>1988</v>
      </c>
      <c r="K592" s="408" t="s">
        <v>1989</v>
      </c>
      <c r="L592" s="410">
        <v>3521</v>
      </c>
      <c r="M592" s="410">
        <v>1</v>
      </c>
      <c r="N592" s="411">
        <v>3521</v>
      </c>
    </row>
    <row r="593" spans="1:14" ht="14.4" customHeight="1" x14ac:dyDescent="0.3">
      <c r="A593" s="406" t="s">
        <v>590</v>
      </c>
      <c r="B593" s="407" t="s">
        <v>2824</v>
      </c>
      <c r="C593" s="408" t="s">
        <v>1561</v>
      </c>
      <c r="D593" s="409" t="s">
        <v>2843</v>
      </c>
      <c r="E593" s="408" t="s">
        <v>1541</v>
      </c>
      <c r="F593" s="409" t="s">
        <v>2861</v>
      </c>
      <c r="G593" s="408" t="s">
        <v>406</v>
      </c>
      <c r="H593" s="408" t="s">
        <v>1990</v>
      </c>
      <c r="I593" s="408" t="s">
        <v>1991</v>
      </c>
      <c r="J593" s="408" t="s">
        <v>1992</v>
      </c>
      <c r="K593" s="408" t="s">
        <v>1989</v>
      </c>
      <c r="L593" s="410">
        <v>1680.5800000000002</v>
      </c>
      <c r="M593" s="410">
        <v>3</v>
      </c>
      <c r="N593" s="411">
        <v>5041.7400000000007</v>
      </c>
    </row>
    <row r="594" spans="1:14" ht="14.4" customHeight="1" x14ac:dyDescent="0.3">
      <c r="A594" s="406" t="s">
        <v>590</v>
      </c>
      <c r="B594" s="407" t="s">
        <v>2824</v>
      </c>
      <c r="C594" s="408" t="s">
        <v>1561</v>
      </c>
      <c r="D594" s="409" t="s">
        <v>2843</v>
      </c>
      <c r="E594" s="408" t="s">
        <v>1541</v>
      </c>
      <c r="F594" s="409" t="s">
        <v>2861</v>
      </c>
      <c r="G594" s="408" t="s">
        <v>406</v>
      </c>
      <c r="H594" s="408" t="s">
        <v>1993</v>
      </c>
      <c r="I594" s="408" t="s">
        <v>1994</v>
      </c>
      <c r="J594" s="408" t="s">
        <v>1995</v>
      </c>
      <c r="K594" s="408" t="s">
        <v>1989</v>
      </c>
      <c r="L594" s="410">
        <v>1329.4610440680476</v>
      </c>
      <c r="M594" s="410">
        <v>18</v>
      </c>
      <c r="N594" s="411">
        <v>23930.298793224858</v>
      </c>
    </row>
    <row r="595" spans="1:14" ht="14.4" customHeight="1" x14ac:dyDescent="0.3">
      <c r="A595" s="406" t="s">
        <v>590</v>
      </c>
      <c r="B595" s="407" t="s">
        <v>2824</v>
      </c>
      <c r="C595" s="408" t="s">
        <v>1561</v>
      </c>
      <c r="D595" s="409" t="s">
        <v>2843</v>
      </c>
      <c r="E595" s="408" t="s">
        <v>1541</v>
      </c>
      <c r="F595" s="409" t="s">
        <v>2861</v>
      </c>
      <c r="G595" s="408" t="s">
        <v>406</v>
      </c>
      <c r="H595" s="408" t="s">
        <v>1550</v>
      </c>
      <c r="I595" s="408" t="s">
        <v>1550</v>
      </c>
      <c r="J595" s="408" t="s">
        <v>1551</v>
      </c>
      <c r="K595" s="408" t="s">
        <v>1552</v>
      </c>
      <c r="L595" s="410">
        <v>3524.8400000000006</v>
      </c>
      <c r="M595" s="410">
        <v>22</v>
      </c>
      <c r="N595" s="411">
        <v>77546.48000000001</v>
      </c>
    </row>
    <row r="596" spans="1:14" ht="14.4" customHeight="1" x14ac:dyDescent="0.3">
      <c r="A596" s="406" t="s">
        <v>590</v>
      </c>
      <c r="B596" s="407" t="s">
        <v>2824</v>
      </c>
      <c r="C596" s="408" t="s">
        <v>1996</v>
      </c>
      <c r="D596" s="409" t="s">
        <v>2844</v>
      </c>
      <c r="E596" s="408" t="s">
        <v>405</v>
      </c>
      <c r="F596" s="409" t="s">
        <v>2857</v>
      </c>
      <c r="G596" s="408"/>
      <c r="H596" s="408" t="s">
        <v>600</v>
      </c>
      <c r="I596" s="408" t="s">
        <v>601</v>
      </c>
      <c r="J596" s="408" t="s">
        <v>602</v>
      </c>
      <c r="K596" s="408" t="s">
        <v>603</v>
      </c>
      <c r="L596" s="410">
        <v>120.99167637581897</v>
      </c>
      <c r="M596" s="410">
        <v>16</v>
      </c>
      <c r="N596" s="411">
        <v>1935.8668220131035</v>
      </c>
    </row>
    <row r="597" spans="1:14" ht="14.4" customHeight="1" x14ac:dyDescent="0.3">
      <c r="A597" s="406" t="s">
        <v>590</v>
      </c>
      <c r="B597" s="407" t="s">
        <v>2824</v>
      </c>
      <c r="C597" s="408" t="s">
        <v>1996</v>
      </c>
      <c r="D597" s="409" t="s">
        <v>2844</v>
      </c>
      <c r="E597" s="408" t="s">
        <v>405</v>
      </c>
      <c r="F597" s="409" t="s">
        <v>2857</v>
      </c>
      <c r="G597" s="408" t="s">
        <v>406</v>
      </c>
      <c r="H597" s="408" t="s">
        <v>614</v>
      </c>
      <c r="I597" s="408" t="s">
        <v>614</v>
      </c>
      <c r="J597" s="408" t="s">
        <v>615</v>
      </c>
      <c r="K597" s="408" t="s">
        <v>616</v>
      </c>
      <c r="L597" s="410">
        <v>171.59999999999997</v>
      </c>
      <c r="M597" s="410">
        <v>17</v>
      </c>
      <c r="N597" s="411">
        <v>2917.1999999999994</v>
      </c>
    </row>
    <row r="598" spans="1:14" ht="14.4" customHeight="1" x14ac:dyDescent="0.3">
      <c r="A598" s="406" t="s">
        <v>590</v>
      </c>
      <c r="B598" s="407" t="s">
        <v>2824</v>
      </c>
      <c r="C598" s="408" t="s">
        <v>1996</v>
      </c>
      <c r="D598" s="409" t="s">
        <v>2844</v>
      </c>
      <c r="E598" s="408" t="s">
        <v>405</v>
      </c>
      <c r="F598" s="409" t="s">
        <v>2857</v>
      </c>
      <c r="G598" s="408" t="s">
        <v>406</v>
      </c>
      <c r="H598" s="408" t="s">
        <v>1562</v>
      </c>
      <c r="I598" s="408" t="s">
        <v>1562</v>
      </c>
      <c r="J598" s="408" t="s">
        <v>621</v>
      </c>
      <c r="K598" s="408" t="s">
        <v>1563</v>
      </c>
      <c r="L598" s="410">
        <v>126.5</v>
      </c>
      <c r="M598" s="410">
        <v>14</v>
      </c>
      <c r="N598" s="411">
        <v>1771</v>
      </c>
    </row>
    <row r="599" spans="1:14" ht="14.4" customHeight="1" x14ac:dyDescent="0.3">
      <c r="A599" s="406" t="s">
        <v>590</v>
      </c>
      <c r="B599" s="407" t="s">
        <v>2824</v>
      </c>
      <c r="C599" s="408" t="s">
        <v>1996</v>
      </c>
      <c r="D599" s="409" t="s">
        <v>2844</v>
      </c>
      <c r="E599" s="408" t="s">
        <v>405</v>
      </c>
      <c r="F599" s="409" t="s">
        <v>2857</v>
      </c>
      <c r="G599" s="408" t="s">
        <v>406</v>
      </c>
      <c r="H599" s="408" t="s">
        <v>1564</v>
      </c>
      <c r="I599" s="408" t="s">
        <v>1564</v>
      </c>
      <c r="J599" s="408" t="s">
        <v>615</v>
      </c>
      <c r="K599" s="408" t="s">
        <v>1565</v>
      </c>
      <c r="L599" s="410">
        <v>93.5</v>
      </c>
      <c r="M599" s="410">
        <v>24</v>
      </c>
      <c r="N599" s="411">
        <v>2244</v>
      </c>
    </row>
    <row r="600" spans="1:14" ht="14.4" customHeight="1" x14ac:dyDescent="0.3">
      <c r="A600" s="406" t="s">
        <v>590</v>
      </c>
      <c r="B600" s="407" t="s">
        <v>2824</v>
      </c>
      <c r="C600" s="408" t="s">
        <v>1996</v>
      </c>
      <c r="D600" s="409" t="s">
        <v>2844</v>
      </c>
      <c r="E600" s="408" t="s">
        <v>405</v>
      </c>
      <c r="F600" s="409" t="s">
        <v>2857</v>
      </c>
      <c r="G600" s="408" t="s">
        <v>406</v>
      </c>
      <c r="H600" s="408" t="s">
        <v>426</v>
      </c>
      <c r="I600" s="408" t="s">
        <v>427</v>
      </c>
      <c r="J600" s="408" t="s">
        <v>428</v>
      </c>
      <c r="K600" s="408" t="s">
        <v>429</v>
      </c>
      <c r="L600" s="410">
        <v>87.03</v>
      </c>
      <c r="M600" s="410">
        <v>20</v>
      </c>
      <c r="N600" s="411">
        <v>1740.6</v>
      </c>
    </row>
    <row r="601" spans="1:14" ht="14.4" customHeight="1" x14ac:dyDescent="0.3">
      <c r="A601" s="406" t="s">
        <v>590</v>
      </c>
      <c r="B601" s="407" t="s">
        <v>2824</v>
      </c>
      <c r="C601" s="408" t="s">
        <v>1996</v>
      </c>
      <c r="D601" s="409" t="s">
        <v>2844</v>
      </c>
      <c r="E601" s="408" t="s">
        <v>405</v>
      </c>
      <c r="F601" s="409" t="s">
        <v>2857</v>
      </c>
      <c r="G601" s="408" t="s">
        <v>406</v>
      </c>
      <c r="H601" s="408" t="s">
        <v>637</v>
      </c>
      <c r="I601" s="408" t="s">
        <v>638</v>
      </c>
      <c r="J601" s="408" t="s">
        <v>639</v>
      </c>
      <c r="K601" s="408" t="s">
        <v>640</v>
      </c>
      <c r="L601" s="410">
        <v>100.76</v>
      </c>
      <c r="M601" s="410">
        <v>16</v>
      </c>
      <c r="N601" s="411">
        <v>1612.16</v>
      </c>
    </row>
    <row r="602" spans="1:14" ht="14.4" customHeight="1" x14ac:dyDescent="0.3">
      <c r="A602" s="406" t="s">
        <v>590</v>
      </c>
      <c r="B602" s="407" t="s">
        <v>2824</v>
      </c>
      <c r="C602" s="408" t="s">
        <v>1996</v>
      </c>
      <c r="D602" s="409" t="s">
        <v>2844</v>
      </c>
      <c r="E602" s="408" t="s">
        <v>405</v>
      </c>
      <c r="F602" s="409" t="s">
        <v>2857</v>
      </c>
      <c r="G602" s="408" t="s">
        <v>406</v>
      </c>
      <c r="H602" s="408" t="s">
        <v>430</v>
      </c>
      <c r="I602" s="408" t="s">
        <v>431</v>
      </c>
      <c r="J602" s="408" t="s">
        <v>432</v>
      </c>
      <c r="K602" s="408" t="s">
        <v>433</v>
      </c>
      <c r="L602" s="410">
        <v>167.60999999999996</v>
      </c>
      <c r="M602" s="410">
        <v>2</v>
      </c>
      <c r="N602" s="411">
        <v>335.21999999999991</v>
      </c>
    </row>
    <row r="603" spans="1:14" ht="14.4" customHeight="1" x14ac:dyDescent="0.3">
      <c r="A603" s="406" t="s">
        <v>590</v>
      </c>
      <c r="B603" s="407" t="s">
        <v>2824</v>
      </c>
      <c r="C603" s="408" t="s">
        <v>1996</v>
      </c>
      <c r="D603" s="409" t="s">
        <v>2844</v>
      </c>
      <c r="E603" s="408" t="s">
        <v>405</v>
      </c>
      <c r="F603" s="409" t="s">
        <v>2857</v>
      </c>
      <c r="G603" s="408" t="s">
        <v>406</v>
      </c>
      <c r="H603" s="408" t="s">
        <v>641</v>
      </c>
      <c r="I603" s="408" t="s">
        <v>642</v>
      </c>
      <c r="J603" s="408" t="s">
        <v>643</v>
      </c>
      <c r="K603" s="408" t="s">
        <v>644</v>
      </c>
      <c r="L603" s="410">
        <v>64.539999999999992</v>
      </c>
      <c r="M603" s="410">
        <v>1</v>
      </c>
      <c r="N603" s="411">
        <v>64.539999999999992</v>
      </c>
    </row>
    <row r="604" spans="1:14" ht="14.4" customHeight="1" x14ac:dyDescent="0.3">
      <c r="A604" s="406" t="s">
        <v>590</v>
      </c>
      <c r="B604" s="407" t="s">
        <v>2824</v>
      </c>
      <c r="C604" s="408" t="s">
        <v>1996</v>
      </c>
      <c r="D604" s="409" t="s">
        <v>2844</v>
      </c>
      <c r="E604" s="408" t="s">
        <v>405</v>
      </c>
      <c r="F604" s="409" t="s">
        <v>2857</v>
      </c>
      <c r="G604" s="408" t="s">
        <v>406</v>
      </c>
      <c r="H604" s="408" t="s">
        <v>434</v>
      </c>
      <c r="I604" s="408" t="s">
        <v>435</v>
      </c>
      <c r="J604" s="408" t="s">
        <v>436</v>
      </c>
      <c r="K604" s="408" t="s">
        <v>437</v>
      </c>
      <c r="L604" s="410">
        <v>73.364679323579821</v>
      </c>
      <c r="M604" s="410">
        <v>6</v>
      </c>
      <c r="N604" s="411">
        <v>440.18807594147893</v>
      </c>
    </row>
    <row r="605" spans="1:14" ht="14.4" customHeight="1" x14ac:dyDescent="0.3">
      <c r="A605" s="406" t="s">
        <v>590</v>
      </c>
      <c r="B605" s="407" t="s">
        <v>2824</v>
      </c>
      <c r="C605" s="408" t="s">
        <v>1996</v>
      </c>
      <c r="D605" s="409" t="s">
        <v>2844</v>
      </c>
      <c r="E605" s="408" t="s">
        <v>405</v>
      </c>
      <c r="F605" s="409" t="s">
        <v>2857</v>
      </c>
      <c r="G605" s="408" t="s">
        <v>406</v>
      </c>
      <c r="H605" s="408" t="s">
        <v>657</v>
      </c>
      <c r="I605" s="408" t="s">
        <v>658</v>
      </c>
      <c r="J605" s="408" t="s">
        <v>659</v>
      </c>
      <c r="K605" s="408" t="s">
        <v>660</v>
      </c>
      <c r="L605" s="410">
        <v>27.75</v>
      </c>
      <c r="M605" s="410">
        <v>4</v>
      </c>
      <c r="N605" s="411">
        <v>111</v>
      </c>
    </row>
    <row r="606" spans="1:14" ht="14.4" customHeight="1" x14ac:dyDescent="0.3">
      <c r="A606" s="406" t="s">
        <v>590</v>
      </c>
      <c r="B606" s="407" t="s">
        <v>2824</v>
      </c>
      <c r="C606" s="408" t="s">
        <v>1996</v>
      </c>
      <c r="D606" s="409" t="s">
        <v>2844</v>
      </c>
      <c r="E606" s="408" t="s">
        <v>405</v>
      </c>
      <c r="F606" s="409" t="s">
        <v>2857</v>
      </c>
      <c r="G606" s="408" t="s">
        <v>406</v>
      </c>
      <c r="H606" s="408" t="s">
        <v>1997</v>
      </c>
      <c r="I606" s="408" t="s">
        <v>1998</v>
      </c>
      <c r="J606" s="408" t="s">
        <v>1999</v>
      </c>
      <c r="K606" s="408" t="s">
        <v>2000</v>
      </c>
      <c r="L606" s="410">
        <v>115.94000000000004</v>
      </c>
      <c r="M606" s="410">
        <v>13</v>
      </c>
      <c r="N606" s="411">
        <v>1507.2200000000005</v>
      </c>
    </row>
    <row r="607" spans="1:14" ht="14.4" customHeight="1" x14ac:dyDescent="0.3">
      <c r="A607" s="406" t="s">
        <v>590</v>
      </c>
      <c r="B607" s="407" t="s">
        <v>2824</v>
      </c>
      <c r="C607" s="408" t="s">
        <v>1996</v>
      </c>
      <c r="D607" s="409" t="s">
        <v>2844</v>
      </c>
      <c r="E607" s="408" t="s">
        <v>405</v>
      </c>
      <c r="F607" s="409" t="s">
        <v>2857</v>
      </c>
      <c r="G607" s="408" t="s">
        <v>406</v>
      </c>
      <c r="H607" s="408" t="s">
        <v>698</v>
      </c>
      <c r="I607" s="408" t="s">
        <v>699</v>
      </c>
      <c r="J607" s="408" t="s">
        <v>700</v>
      </c>
      <c r="K607" s="408" t="s">
        <v>701</v>
      </c>
      <c r="L607" s="410">
        <v>353.62999999999994</v>
      </c>
      <c r="M607" s="410">
        <v>2</v>
      </c>
      <c r="N607" s="411">
        <v>707.25999999999988</v>
      </c>
    </row>
    <row r="608" spans="1:14" ht="14.4" customHeight="1" x14ac:dyDescent="0.3">
      <c r="A608" s="406" t="s">
        <v>590</v>
      </c>
      <c r="B608" s="407" t="s">
        <v>2824</v>
      </c>
      <c r="C608" s="408" t="s">
        <v>1996</v>
      </c>
      <c r="D608" s="409" t="s">
        <v>2844</v>
      </c>
      <c r="E608" s="408" t="s">
        <v>405</v>
      </c>
      <c r="F608" s="409" t="s">
        <v>2857</v>
      </c>
      <c r="G608" s="408" t="s">
        <v>406</v>
      </c>
      <c r="H608" s="408" t="s">
        <v>2001</v>
      </c>
      <c r="I608" s="408" t="s">
        <v>2002</v>
      </c>
      <c r="J608" s="408" t="s">
        <v>2003</v>
      </c>
      <c r="K608" s="408" t="s">
        <v>468</v>
      </c>
      <c r="L608" s="410">
        <v>239.79999999999998</v>
      </c>
      <c r="M608" s="410">
        <v>1</v>
      </c>
      <c r="N608" s="411">
        <v>239.79999999999998</v>
      </c>
    </row>
    <row r="609" spans="1:14" ht="14.4" customHeight="1" x14ac:dyDescent="0.3">
      <c r="A609" s="406" t="s">
        <v>590</v>
      </c>
      <c r="B609" s="407" t="s">
        <v>2824</v>
      </c>
      <c r="C609" s="408" t="s">
        <v>1996</v>
      </c>
      <c r="D609" s="409" t="s">
        <v>2844</v>
      </c>
      <c r="E609" s="408" t="s">
        <v>405</v>
      </c>
      <c r="F609" s="409" t="s">
        <v>2857</v>
      </c>
      <c r="G609" s="408" t="s">
        <v>406</v>
      </c>
      <c r="H609" s="408" t="s">
        <v>2004</v>
      </c>
      <c r="I609" s="408" t="s">
        <v>2005</v>
      </c>
      <c r="J609" s="408" t="s">
        <v>964</v>
      </c>
      <c r="K609" s="408" t="s">
        <v>2006</v>
      </c>
      <c r="L609" s="410">
        <v>185.61000000000004</v>
      </c>
      <c r="M609" s="410">
        <v>43</v>
      </c>
      <c r="N609" s="411">
        <v>7981.2300000000014</v>
      </c>
    </row>
    <row r="610" spans="1:14" ht="14.4" customHeight="1" x14ac:dyDescent="0.3">
      <c r="A610" s="406" t="s">
        <v>590</v>
      </c>
      <c r="B610" s="407" t="s">
        <v>2824</v>
      </c>
      <c r="C610" s="408" t="s">
        <v>1996</v>
      </c>
      <c r="D610" s="409" t="s">
        <v>2844</v>
      </c>
      <c r="E610" s="408" t="s">
        <v>405</v>
      </c>
      <c r="F610" s="409" t="s">
        <v>2857</v>
      </c>
      <c r="G610" s="408" t="s">
        <v>406</v>
      </c>
      <c r="H610" s="408" t="s">
        <v>730</v>
      </c>
      <c r="I610" s="408" t="s">
        <v>730</v>
      </c>
      <c r="J610" s="408" t="s">
        <v>731</v>
      </c>
      <c r="K610" s="408" t="s">
        <v>732</v>
      </c>
      <c r="L610" s="410">
        <v>36.530013340702531</v>
      </c>
      <c r="M610" s="410">
        <v>30</v>
      </c>
      <c r="N610" s="411">
        <v>1095.9004002210759</v>
      </c>
    </row>
    <row r="611" spans="1:14" ht="14.4" customHeight="1" x14ac:dyDescent="0.3">
      <c r="A611" s="406" t="s">
        <v>590</v>
      </c>
      <c r="B611" s="407" t="s">
        <v>2824</v>
      </c>
      <c r="C611" s="408" t="s">
        <v>1996</v>
      </c>
      <c r="D611" s="409" t="s">
        <v>2844</v>
      </c>
      <c r="E611" s="408" t="s">
        <v>405</v>
      </c>
      <c r="F611" s="409" t="s">
        <v>2857</v>
      </c>
      <c r="G611" s="408" t="s">
        <v>406</v>
      </c>
      <c r="H611" s="408" t="s">
        <v>758</v>
      </c>
      <c r="I611" s="408" t="s">
        <v>759</v>
      </c>
      <c r="J611" s="408" t="s">
        <v>760</v>
      </c>
      <c r="K611" s="408" t="s">
        <v>761</v>
      </c>
      <c r="L611" s="410">
        <v>270.6103045753872</v>
      </c>
      <c r="M611" s="410">
        <v>2</v>
      </c>
      <c r="N611" s="411">
        <v>541.22060915077441</v>
      </c>
    </row>
    <row r="612" spans="1:14" ht="14.4" customHeight="1" x14ac:dyDescent="0.3">
      <c r="A612" s="406" t="s">
        <v>590</v>
      </c>
      <c r="B612" s="407" t="s">
        <v>2824</v>
      </c>
      <c r="C612" s="408" t="s">
        <v>1996</v>
      </c>
      <c r="D612" s="409" t="s">
        <v>2844</v>
      </c>
      <c r="E612" s="408" t="s">
        <v>405</v>
      </c>
      <c r="F612" s="409" t="s">
        <v>2857</v>
      </c>
      <c r="G612" s="408" t="s">
        <v>406</v>
      </c>
      <c r="H612" s="408" t="s">
        <v>812</v>
      </c>
      <c r="I612" s="408" t="s">
        <v>813</v>
      </c>
      <c r="J612" s="408" t="s">
        <v>814</v>
      </c>
      <c r="K612" s="408" t="s">
        <v>815</v>
      </c>
      <c r="L612" s="410">
        <v>359.67744763607777</v>
      </c>
      <c r="M612" s="410">
        <v>1</v>
      </c>
      <c r="N612" s="411">
        <v>359.67744763607777</v>
      </c>
    </row>
    <row r="613" spans="1:14" ht="14.4" customHeight="1" x14ac:dyDescent="0.3">
      <c r="A613" s="406" t="s">
        <v>590</v>
      </c>
      <c r="B613" s="407" t="s">
        <v>2824</v>
      </c>
      <c r="C613" s="408" t="s">
        <v>1996</v>
      </c>
      <c r="D613" s="409" t="s">
        <v>2844</v>
      </c>
      <c r="E613" s="408" t="s">
        <v>405</v>
      </c>
      <c r="F613" s="409" t="s">
        <v>2857</v>
      </c>
      <c r="G613" s="408" t="s">
        <v>406</v>
      </c>
      <c r="H613" s="408" t="s">
        <v>1585</v>
      </c>
      <c r="I613" s="408" t="s">
        <v>1586</v>
      </c>
      <c r="J613" s="408" t="s">
        <v>1587</v>
      </c>
      <c r="K613" s="408" t="s">
        <v>1588</v>
      </c>
      <c r="L613" s="410">
        <v>60.67</v>
      </c>
      <c r="M613" s="410">
        <v>1</v>
      </c>
      <c r="N613" s="411">
        <v>60.67</v>
      </c>
    </row>
    <row r="614" spans="1:14" ht="14.4" customHeight="1" x14ac:dyDescent="0.3">
      <c r="A614" s="406" t="s">
        <v>590</v>
      </c>
      <c r="B614" s="407" t="s">
        <v>2824</v>
      </c>
      <c r="C614" s="408" t="s">
        <v>1996</v>
      </c>
      <c r="D614" s="409" t="s">
        <v>2844</v>
      </c>
      <c r="E614" s="408" t="s">
        <v>405</v>
      </c>
      <c r="F614" s="409" t="s">
        <v>2857</v>
      </c>
      <c r="G614" s="408" t="s">
        <v>406</v>
      </c>
      <c r="H614" s="408" t="s">
        <v>834</v>
      </c>
      <c r="I614" s="408" t="s">
        <v>835</v>
      </c>
      <c r="J614" s="408" t="s">
        <v>836</v>
      </c>
      <c r="K614" s="408" t="s">
        <v>837</v>
      </c>
      <c r="L614" s="410">
        <v>375.79988995273152</v>
      </c>
      <c r="M614" s="410">
        <v>216</v>
      </c>
      <c r="N614" s="411">
        <v>81172.776229790004</v>
      </c>
    </row>
    <row r="615" spans="1:14" ht="14.4" customHeight="1" x14ac:dyDescent="0.3">
      <c r="A615" s="406" t="s">
        <v>590</v>
      </c>
      <c r="B615" s="407" t="s">
        <v>2824</v>
      </c>
      <c r="C615" s="408" t="s">
        <v>1996</v>
      </c>
      <c r="D615" s="409" t="s">
        <v>2844</v>
      </c>
      <c r="E615" s="408" t="s">
        <v>405</v>
      </c>
      <c r="F615" s="409" t="s">
        <v>2857</v>
      </c>
      <c r="G615" s="408" t="s">
        <v>406</v>
      </c>
      <c r="H615" s="408" t="s">
        <v>1609</v>
      </c>
      <c r="I615" s="408" t="s">
        <v>1610</v>
      </c>
      <c r="J615" s="408" t="s">
        <v>1611</v>
      </c>
      <c r="K615" s="408"/>
      <c r="L615" s="410">
        <v>132.46097560975608</v>
      </c>
      <c r="M615" s="410">
        <v>41</v>
      </c>
      <c r="N615" s="411">
        <v>5430.9</v>
      </c>
    </row>
    <row r="616" spans="1:14" ht="14.4" customHeight="1" x14ac:dyDescent="0.3">
      <c r="A616" s="406" t="s">
        <v>590</v>
      </c>
      <c r="B616" s="407" t="s">
        <v>2824</v>
      </c>
      <c r="C616" s="408" t="s">
        <v>1996</v>
      </c>
      <c r="D616" s="409" t="s">
        <v>2844</v>
      </c>
      <c r="E616" s="408" t="s">
        <v>405</v>
      </c>
      <c r="F616" s="409" t="s">
        <v>2857</v>
      </c>
      <c r="G616" s="408" t="s">
        <v>406</v>
      </c>
      <c r="H616" s="408" t="s">
        <v>2007</v>
      </c>
      <c r="I616" s="408" t="s">
        <v>2008</v>
      </c>
      <c r="J616" s="408" t="s">
        <v>895</v>
      </c>
      <c r="K616" s="408" t="s">
        <v>2009</v>
      </c>
      <c r="L616" s="410">
        <v>107.88923439017026</v>
      </c>
      <c r="M616" s="410">
        <v>1</v>
      </c>
      <c r="N616" s="411">
        <v>107.88923439017026</v>
      </c>
    </row>
    <row r="617" spans="1:14" ht="14.4" customHeight="1" x14ac:dyDescent="0.3">
      <c r="A617" s="406" t="s">
        <v>590</v>
      </c>
      <c r="B617" s="407" t="s">
        <v>2824</v>
      </c>
      <c r="C617" s="408" t="s">
        <v>1996</v>
      </c>
      <c r="D617" s="409" t="s">
        <v>2844</v>
      </c>
      <c r="E617" s="408" t="s">
        <v>405</v>
      </c>
      <c r="F617" s="409" t="s">
        <v>2857</v>
      </c>
      <c r="G617" s="408" t="s">
        <v>406</v>
      </c>
      <c r="H617" s="408" t="s">
        <v>554</v>
      </c>
      <c r="I617" s="408" t="s">
        <v>408</v>
      </c>
      <c r="J617" s="408" t="s">
        <v>555</v>
      </c>
      <c r="K617" s="408" t="s">
        <v>556</v>
      </c>
      <c r="L617" s="410">
        <v>202.49366826563391</v>
      </c>
      <c r="M617" s="410">
        <v>2</v>
      </c>
      <c r="N617" s="411">
        <v>404.98733653126783</v>
      </c>
    </row>
    <row r="618" spans="1:14" ht="14.4" customHeight="1" x14ac:dyDescent="0.3">
      <c r="A618" s="406" t="s">
        <v>590</v>
      </c>
      <c r="B618" s="407" t="s">
        <v>2824</v>
      </c>
      <c r="C618" s="408" t="s">
        <v>1996</v>
      </c>
      <c r="D618" s="409" t="s">
        <v>2844</v>
      </c>
      <c r="E618" s="408" t="s">
        <v>405</v>
      </c>
      <c r="F618" s="409" t="s">
        <v>2857</v>
      </c>
      <c r="G618" s="408" t="s">
        <v>406</v>
      </c>
      <c r="H618" s="408" t="s">
        <v>444</v>
      </c>
      <c r="I618" s="408" t="s">
        <v>445</v>
      </c>
      <c r="J618" s="408" t="s">
        <v>446</v>
      </c>
      <c r="K618" s="408"/>
      <c r="L618" s="410">
        <v>423.96089590199426</v>
      </c>
      <c r="M618" s="410">
        <v>8</v>
      </c>
      <c r="N618" s="411">
        <v>3391.6871672159541</v>
      </c>
    </row>
    <row r="619" spans="1:14" ht="14.4" customHeight="1" x14ac:dyDescent="0.3">
      <c r="A619" s="406" t="s">
        <v>590</v>
      </c>
      <c r="B619" s="407" t="s">
        <v>2824</v>
      </c>
      <c r="C619" s="408" t="s">
        <v>1996</v>
      </c>
      <c r="D619" s="409" t="s">
        <v>2844</v>
      </c>
      <c r="E619" s="408" t="s">
        <v>405</v>
      </c>
      <c r="F619" s="409" t="s">
        <v>2857</v>
      </c>
      <c r="G619" s="408" t="s">
        <v>406</v>
      </c>
      <c r="H619" s="408" t="s">
        <v>1630</v>
      </c>
      <c r="I619" s="408" t="s">
        <v>1630</v>
      </c>
      <c r="J619" s="408" t="s">
        <v>615</v>
      </c>
      <c r="K619" s="408" t="s">
        <v>1631</v>
      </c>
      <c r="L619" s="410">
        <v>192.50033189108723</v>
      </c>
      <c r="M619" s="410">
        <v>20</v>
      </c>
      <c r="N619" s="411">
        <v>3850.0066378217443</v>
      </c>
    </row>
    <row r="620" spans="1:14" ht="14.4" customHeight="1" x14ac:dyDescent="0.3">
      <c r="A620" s="406" t="s">
        <v>590</v>
      </c>
      <c r="B620" s="407" t="s">
        <v>2824</v>
      </c>
      <c r="C620" s="408" t="s">
        <v>1996</v>
      </c>
      <c r="D620" s="409" t="s">
        <v>2844</v>
      </c>
      <c r="E620" s="408" t="s">
        <v>405</v>
      </c>
      <c r="F620" s="409" t="s">
        <v>2857</v>
      </c>
      <c r="G620" s="408" t="s">
        <v>406</v>
      </c>
      <c r="H620" s="408" t="s">
        <v>935</v>
      </c>
      <c r="I620" s="408" t="s">
        <v>936</v>
      </c>
      <c r="J620" s="408" t="s">
        <v>937</v>
      </c>
      <c r="K620" s="408" t="s">
        <v>429</v>
      </c>
      <c r="L620" s="410">
        <v>124.35060629490789</v>
      </c>
      <c r="M620" s="410">
        <v>98</v>
      </c>
      <c r="N620" s="411">
        <v>12186.359416900974</v>
      </c>
    </row>
    <row r="621" spans="1:14" ht="14.4" customHeight="1" x14ac:dyDescent="0.3">
      <c r="A621" s="406" t="s">
        <v>590</v>
      </c>
      <c r="B621" s="407" t="s">
        <v>2824</v>
      </c>
      <c r="C621" s="408" t="s">
        <v>1996</v>
      </c>
      <c r="D621" s="409" t="s">
        <v>2844</v>
      </c>
      <c r="E621" s="408" t="s">
        <v>405</v>
      </c>
      <c r="F621" s="409" t="s">
        <v>2857</v>
      </c>
      <c r="G621" s="408" t="s">
        <v>406</v>
      </c>
      <c r="H621" s="408" t="s">
        <v>962</v>
      </c>
      <c r="I621" s="408" t="s">
        <v>963</v>
      </c>
      <c r="J621" s="408" t="s">
        <v>964</v>
      </c>
      <c r="K621" s="408" t="s">
        <v>965</v>
      </c>
      <c r="L621" s="410">
        <v>241.99999931608005</v>
      </c>
      <c r="M621" s="410">
        <v>30</v>
      </c>
      <c r="N621" s="411">
        <v>7259.9999794824016</v>
      </c>
    </row>
    <row r="622" spans="1:14" ht="14.4" customHeight="1" x14ac:dyDescent="0.3">
      <c r="A622" s="406" t="s">
        <v>590</v>
      </c>
      <c r="B622" s="407" t="s">
        <v>2824</v>
      </c>
      <c r="C622" s="408" t="s">
        <v>1996</v>
      </c>
      <c r="D622" s="409" t="s">
        <v>2844</v>
      </c>
      <c r="E622" s="408" t="s">
        <v>405</v>
      </c>
      <c r="F622" s="409" t="s">
        <v>2857</v>
      </c>
      <c r="G622" s="408" t="s">
        <v>406</v>
      </c>
      <c r="H622" s="408" t="s">
        <v>984</v>
      </c>
      <c r="I622" s="408" t="s">
        <v>985</v>
      </c>
      <c r="J622" s="408" t="s">
        <v>986</v>
      </c>
      <c r="K622" s="408" t="s">
        <v>987</v>
      </c>
      <c r="L622" s="410">
        <v>188.8799994381088</v>
      </c>
      <c r="M622" s="410">
        <v>30</v>
      </c>
      <c r="N622" s="411">
        <v>5666.3999831432639</v>
      </c>
    </row>
    <row r="623" spans="1:14" ht="14.4" customHeight="1" x14ac:dyDescent="0.3">
      <c r="A623" s="406" t="s">
        <v>590</v>
      </c>
      <c r="B623" s="407" t="s">
        <v>2824</v>
      </c>
      <c r="C623" s="408" t="s">
        <v>1996</v>
      </c>
      <c r="D623" s="409" t="s">
        <v>2844</v>
      </c>
      <c r="E623" s="408" t="s">
        <v>405</v>
      </c>
      <c r="F623" s="409" t="s">
        <v>2857</v>
      </c>
      <c r="G623" s="408" t="s">
        <v>406</v>
      </c>
      <c r="H623" s="408" t="s">
        <v>992</v>
      </c>
      <c r="I623" s="408" t="s">
        <v>993</v>
      </c>
      <c r="J623" s="408" t="s">
        <v>566</v>
      </c>
      <c r="K623" s="408" t="s">
        <v>994</v>
      </c>
      <c r="L623" s="410">
        <v>20.759959565389359</v>
      </c>
      <c r="M623" s="410">
        <v>160</v>
      </c>
      <c r="N623" s="411">
        <v>3321.5935304622972</v>
      </c>
    </row>
    <row r="624" spans="1:14" ht="14.4" customHeight="1" x14ac:dyDescent="0.3">
      <c r="A624" s="406" t="s">
        <v>590</v>
      </c>
      <c r="B624" s="407" t="s">
        <v>2824</v>
      </c>
      <c r="C624" s="408" t="s">
        <v>1996</v>
      </c>
      <c r="D624" s="409" t="s">
        <v>2844</v>
      </c>
      <c r="E624" s="408" t="s">
        <v>405</v>
      </c>
      <c r="F624" s="409" t="s">
        <v>2857</v>
      </c>
      <c r="G624" s="408" t="s">
        <v>406</v>
      </c>
      <c r="H624" s="408" t="s">
        <v>2010</v>
      </c>
      <c r="I624" s="408" t="s">
        <v>408</v>
      </c>
      <c r="J624" s="408" t="s">
        <v>2011</v>
      </c>
      <c r="K624" s="408"/>
      <c r="L624" s="410">
        <v>67.759994286911208</v>
      </c>
      <c r="M624" s="410">
        <v>2</v>
      </c>
      <c r="N624" s="411">
        <v>135.51998857382242</v>
      </c>
    </row>
    <row r="625" spans="1:14" ht="14.4" customHeight="1" x14ac:dyDescent="0.3">
      <c r="A625" s="406" t="s">
        <v>590</v>
      </c>
      <c r="B625" s="407" t="s">
        <v>2824</v>
      </c>
      <c r="C625" s="408" t="s">
        <v>1996</v>
      </c>
      <c r="D625" s="409" t="s">
        <v>2844</v>
      </c>
      <c r="E625" s="408" t="s">
        <v>405</v>
      </c>
      <c r="F625" s="409" t="s">
        <v>2857</v>
      </c>
      <c r="G625" s="408" t="s">
        <v>406</v>
      </c>
      <c r="H625" s="408" t="s">
        <v>1014</v>
      </c>
      <c r="I625" s="408" t="s">
        <v>1015</v>
      </c>
      <c r="J625" s="408" t="s">
        <v>432</v>
      </c>
      <c r="K625" s="408" t="s">
        <v>1016</v>
      </c>
      <c r="L625" s="410">
        <v>69.60251886816971</v>
      </c>
      <c r="M625" s="410">
        <v>21</v>
      </c>
      <c r="N625" s="411">
        <v>1461.6528962315638</v>
      </c>
    </row>
    <row r="626" spans="1:14" ht="14.4" customHeight="1" x14ac:dyDescent="0.3">
      <c r="A626" s="406" t="s">
        <v>590</v>
      </c>
      <c r="B626" s="407" t="s">
        <v>2824</v>
      </c>
      <c r="C626" s="408" t="s">
        <v>1996</v>
      </c>
      <c r="D626" s="409" t="s">
        <v>2844</v>
      </c>
      <c r="E626" s="408" t="s">
        <v>405</v>
      </c>
      <c r="F626" s="409" t="s">
        <v>2857</v>
      </c>
      <c r="G626" s="408" t="s">
        <v>406</v>
      </c>
      <c r="H626" s="408" t="s">
        <v>2012</v>
      </c>
      <c r="I626" s="408" t="s">
        <v>2013</v>
      </c>
      <c r="J626" s="408" t="s">
        <v>2014</v>
      </c>
      <c r="K626" s="408" t="s">
        <v>2015</v>
      </c>
      <c r="L626" s="410">
        <v>294.46999999999991</v>
      </c>
      <c r="M626" s="410">
        <v>2</v>
      </c>
      <c r="N626" s="411">
        <v>588.93999999999983</v>
      </c>
    </row>
    <row r="627" spans="1:14" ht="14.4" customHeight="1" x14ac:dyDescent="0.3">
      <c r="A627" s="406" t="s">
        <v>590</v>
      </c>
      <c r="B627" s="407" t="s">
        <v>2824</v>
      </c>
      <c r="C627" s="408" t="s">
        <v>1996</v>
      </c>
      <c r="D627" s="409" t="s">
        <v>2844</v>
      </c>
      <c r="E627" s="408" t="s">
        <v>405</v>
      </c>
      <c r="F627" s="409" t="s">
        <v>2857</v>
      </c>
      <c r="G627" s="408" t="s">
        <v>406</v>
      </c>
      <c r="H627" s="408" t="s">
        <v>1652</v>
      </c>
      <c r="I627" s="408" t="s">
        <v>1653</v>
      </c>
      <c r="J627" s="408" t="s">
        <v>1654</v>
      </c>
      <c r="K627" s="408" t="s">
        <v>1655</v>
      </c>
      <c r="L627" s="410">
        <v>2866.38</v>
      </c>
      <c r="M627" s="410">
        <v>1</v>
      </c>
      <c r="N627" s="411">
        <v>2866.38</v>
      </c>
    </row>
    <row r="628" spans="1:14" ht="14.4" customHeight="1" x14ac:dyDescent="0.3">
      <c r="A628" s="406" t="s">
        <v>590</v>
      </c>
      <c r="B628" s="407" t="s">
        <v>2824</v>
      </c>
      <c r="C628" s="408" t="s">
        <v>1996</v>
      </c>
      <c r="D628" s="409" t="s">
        <v>2844</v>
      </c>
      <c r="E628" s="408" t="s">
        <v>405</v>
      </c>
      <c r="F628" s="409" t="s">
        <v>2857</v>
      </c>
      <c r="G628" s="408" t="s">
        <v>406</v>
      </c>
      <c r="H628" s="408" t="s">
        <v>1658</v>
      </c>
      <c r="I628" s="408" t="s">
        <v>1659</v>
      </c>
      <c r="J628" s="408" t="s">
        <v>1660</v>
      </c>
      <c r="K628" s="408" t="s">
        <v>1568</v>
      </c>
      <c r="L628" s="410">
        <v>71.010000000000005</v>
      </c>
      <c r="M628" s="410">
        <v>7</v>
      </c>
      <c r="N628" s="411">
        <v>497.07000000000005</v>
      </c>
    </row>
    <row r="629" spans="1:14" ht="14.4" customHeight="1" x14ac:dyDescent="0.3">
      <c r="A629" s="406" t="s">
        <v>590</v>
      </c>
      <c r="B629" s="407" t="s">
        <v>2824</v>
      </c>
      <c r="C629" s="408" t="s">
        <v>1996</v>
      </c>
      <c r="D629" s="409" t="s">
        <v>2844</v>
      </c>
      <c r="E629" s="408" t="s">
        <v>405</v>
      </c>
      <c r="F629" s="409" t="s">
        <v>2857</v>
      </c>
      <c r="G629" s="408" t="s">
        <v>406</v>
      </c>
      <c r="H629" s="408" t="s">
        <v>1661</v>
      </c>
      <c r="I629" s="408" t="s">
        <v>1662</v>
      </c>
      <c r="J629" s="408" t="s">
        <v>1663</v>
      </c>
      <c r="K629" s="408" t="s">
        <v>1664</v>
      </c>
      <c r="L629" s="410">
        <v>40.779928771784704</v>
      </c>
      <c r="M629" s="410">
        <v>14</v>
      </c>
      <c r="N629" s="411">
        <v>570.91900280498589</v>
      </c>
    </row>
    <row r="630" spans="1:14" ht="14.4" customHeight="1" x14ac:dyDescent="0.3">
      <c r="A630" s="406" t="s">
        <v>590</v>
      </c>
      <c r="B630" s="407" t="s">
        <v>2824</v>
      </c>
      <c r="C630" s="408" t="s">
        <v>1996</v>
      </c>
      <c r="D630" s="409" t="s">
        <v>2844</v>
      </c>
      <c r="E630" s="408" t="s">
        <v>405</v>
      </c>
      <c r="F630" s="409" t="s">
        <v>2857</v>
      </c>
      <c r="G630" s="408" t="s">
        <v>406</v>
      </c>
      <c r="H630" s="408" t="s">
        <v>1677</v>
      </c>
      <c r="I630" s="408" t="s">
        <v>1678</v>
      </c>
      <c r="J630" s="408" t="s">
        <v>1679</v>
      </c>
      <c r="K630" s="408" t="s">
        <v>1065</v>
      </c>
      <c r="L630" s="410">
        <v>30.322427184466015</v>
      </c>
      <c r="M630" s="410">
        <v>103</v>
      </c>
      <c r="N630" s="411">
        <v>3123.2099999999996</v>
      </c>
    </row>
    <row r="631" spans="1:14" ht="14.4" customHeight="1" x14ac:dyDescent="0.3">
      <c r="A631" s="406" t="s">
        <v>590</v>
      </c>
      <c r="B631" s="407" t="s">
        <v>2824</v>
      </c>
      <c r="C631" s="408" t="s">
        <v>1996</v>
      </c>
      <c r="D631" s="409" t="s">
        <v>2844</v>
      </c>
      <c r="E631" s="408" t="s">
        <v>405</v>
      </c>
      <c r="F631" s="409" t="s">
        <v>2857</v>
      </c>
      <c r="G631" s="408" t="s">
        <v>406</v>
      </c>
      <c r="H631" s="408" t="s">
        <v>1680</v>
      </c>
      <c r="I631" s="408" t="s">
        <v>1681</v>
      </c>
      <c r="J631" s="408" t="s">
        <v>1682</v>
      </c>
      <c r="K631" s="408" t="s">
        <v>1683</v>
      </c>
      <c r="L631" s="410">
        <v>1333.4977416747868</v>
      </c>
      <c r="M631" s="410">
        <v>5</v>
      </c>
      <c r="N631" s="411">
        <v>6667.4887083739341</v>
      </c>
    </row>
    <row r="632" spans="1:14" ht="14.4" customHeight="1" x14ac:dyDescent="0.3">
      <c r="A632" s="406" t="s">
        <v>590</v>
      </c>
      <c r="B632" s="407" t="s">
        <v>2824</v>
      </c>
      <c r="C632" s="408" t="s">
        <v>1996</v>
      </c>
      <c r="D632" s="409" t="s">
        <v>2844</v>
      </c>
      <c r="E632" s="408" t="s">
        <v>405</v>
      </c>
      <c r="F632" s="409" t="s">
        <v>2857</v>
      </c>
      <c r="G632" s="408" t="s">
        <v>406</v>
      </c>
      <c r="H632" s="408" t="s">
        <v>2016</v>
      </c>
      <c r="I632" s="408" t="s">
        <v>408</v>
      </c>
      <c r="J632" s="408" t="s">
        <v>2017</v>
      </c>
      <c r="K632" s="408" t="s">
        <v>2018</v>
      </c>
      <c r="L632" s="410">
        <v>443.93333333333334</v>
      </c>
      <c r="M632" s="410">
        <v>3</v>
      </c>
      <c r="N632" s="411">
        <v>1331.8</v>
      </c>
    </row>
    <row r="633" spans="1:14" ht="14.4" customHeight="1" x14ac:dyDescent="0.3">
      <c r="A633" s="406" t="s">
        <v>590</v>
      </c>
      <c r="B633" s="407" t="s">
        <v>2824</v>
      </c>
      <c r="C633" s="408" t="s">
        <v>1996</v>
      </c>
      <c r="D633" s="409" t="s">
        <v>2844</v>
      </c>
      <c r="E633" s="408" t="s">
        <v>405</v>
      </c>
      <c r="F633" s="409" t="s">
        <v>2857</v>
      </c>
      <c r="G633" s="408" t="s">
        <v>406</v>
      </c>
      <c r="H633" s="408" t="s">
        <v>2019</v>
      </c>
      <c r="I633" s="408" t="s">
        <v>2020</v>
      </c>
      <c r="J633" s="408" t="s">
        <v>2021</v>
      </c>
      <c r="K633" s="408" t="s">
        <v>1635</v>
      </c>
      <c r="L633" s="410">
        <v>57.939915372206386</v>
      </c>
      <c r="M633" s="410">
        <v>2</v>
      </c>
      <c r="N633" s="411">
        <v>115.87983074441277</v>
      </c>
    </row>
    <row r="634" spans="1:14" ht="14.4" customHeight="1" x14ac:dyDescent="0.3">
      <c r="A634" s="406" t="s">
        <v>590</v>
      </c>
      <c r="B634" s="407" t="s">
        <v>2824</v>
      </c>
      <c r="C634" s="408" t="s">
        <v>1996</v>
      </c>
      <c r="D634" s="409" t="s">
        <v>2844</v>
      </c>
      <c r="E634" s="408" t="s">
        <v>405</v>
      </c>
      <c r="F634" s="409" t="s">
        <v>2857</v>
      </c>
      <c r="G634" s="408" t="s">
        <v>406</v>
      </c>
      <c r="H634" s="408" t="s">
        <v>1694</v>
      </c>
      <c r="I634" s="408" t="s">
        <v>1695</v>
      </c>
      <c r="J634" s="408" t="s">
        <v>1696</v>
      </c>
      <c r="K634" s="408" t="s">
        <v>1697</v>
      </c>
      <c r="L634" s="410">
        <v>257.8987396694215</v>
      </c>
      <c r="M634" s="410">
        <v>242</v>
      </c>
      <c r="N634" s="411">
        <v>62411.495000000003</v>
      </c>
    </row>
    <row r="635" spans="1:14" ht="14.4" customHeight="1" x14ac:dyDescent="0.3">
      <c r="A635" s="406" t="s">
        <v>590</v>
      </c>
      <c r="B635" s="407" t="s">
        <v>2824</v>
      </c>
      <c r="C635" s="408" t="s">
        <v>1996</v>
      </c>
      <c r="D635" s="409" t="s">
        <v>2844</v>
      </c>
      <c r="E635" s="408" t="s">
        <v>405</v>
      </c>
      <c r="F635" s="409" t="s">
        <v>2857</v>
      </c>
      <c r="G635" s="408" t="s">
        <v>406</v>
      </c>
      <c r="H635" s="408" t="s">
        <v>1698</v>
      </c>
      <c r="I635" s="408" t="s">
        <v>1699</v>
      </c>
      <c r="J635" s="408" t="s">
        <v>1700</v>
      </c>
      <c r="K635" s="408" t="s">
        <v>1701</v>
      </c>
      <c r="L635" s="410">
        <v>285.99999999999989</v>
      </c>
      <c r="M635" s="410">
        <v>1</v>
      </c>
      <c r="N635" s="411">
        <v>285.99999999999989</v>
      </c>
    </row>
    <row r="636" spans="1:14" ht="14.4" customHeight="1" x14ac:dyDescent="0.3">
      <c r="A636" s="406" t="s">
        <v>590</v>
      </c>
      <c r="B636" s="407" t="s">
        <v>2824</v>
      </c>
      <c r="C636" s="408" t="s">
        <v>1996</v>
      </c>
      <c r="D636" s="409" t="s">
        <v>2844</v>
      </c>
      <c r="E636" s="408" t="s">
        <v>405</v>
      </c>
      <c r="F636" s="409" t="s">
        <v>2857</v>
      </c>
      <c r="G636" s="408" t="s">
        <v>406</v>
      </c>
      <c r="H636" s="408" t="s">
        <v>1702</v>
      </c>
      <c r="I636" s="408" t="s">
        <v>1703</v>
      </c>
      <c r="J636" s="408" t="s">
        <v>1704</v>
      </c>
      <c r="K636" s="408" t="s">
        <v>1705</v>
      </c>
      <c r="L636" s="410">
        <v>58.87</v>
      </c>
      <c r="M636" s="410">
        <v>50</v>
      </c>
      <c r="N636" s="411">
        <v>2943.5</v>
      </c>
    </row>
    <row r="637" spans="1:14" ht="14.4" customHeight="1" x14ac:dyDescent="0.3">
      <c r="A637" s="406" t="s">
        <v>590</v>
      </c>
      <c r="B637" s="407" t="s">
        <v>2824</v>
      </c>
      <c r="C637" s="408" t="s">
        <v>1996</v>
      </c>
      <c r="D637" s="409" t="s">
        <v>2844</v>
      </c>
      <c r="E637" s="408" t="s">
        <v>405</v>
      </c>
      <c r="F637" s="409" t="s">
        <v>2857</v>
      </c>
      <c r="G637" s="408" t="s">
        <v>406</v>
      </c>
      <c r="H637" s="408" t="s">
        <v>2022</v>
      </c>
      <c r="I637" s="408" t="s">
        <v>408</v>
      </c>
      <c r="J637" s="408" t="s">
        <v>2023</v>
      </c>
      <c r="K637" s="408"/>
      <c r="L637" s="410">
        <v>385.83671671258679</v>
      </c>
      <c r="M637" s="410">
        <v>3</v>
      </c>
      <c r="N637" s="411">
        <v>1157.5101501377603</v>
      </c>
    </row>
    <row r="638" spans="1:14" ht="14.4" customHeight="1" x14ac:dyDescent="0.3">
      <c r="A638" s="406" t="s">
        <v>590</v>
      </c>
      <c r="B638" s="407" t="s">
        <v>2824</v>
      </c>
      <c r="C638" s="408" t="s">
        <v>1996</v>
      </c>
      <c r="D638" s="409" t="s">
        <v>2844</v>
      </c>
      <c r="E638" s="408" t="s">
        <v>405</v>
      </c>
      <c r="F638" s="409" t="s">
        <v>2857</v>
      </c>
      <c r="G638" s="408" t="s">
        <v>406</v>
      </c>
      <c r="H638" s="408" t="s">
        <v>410</v>
      </c>
      <c r="I638" s="408" t="s">
        <v>408</v>
      </c>
      <c r="J638" s="408" t="s">
        <v>411</v>
      </c>
      <c r="K638" s="408"/>
      <c r="L638" s="410">
        <v>285.72234606795746</v>
      </c>
      <c r="M638" s="410">
        <v>3</v>
      </c>
      <c r="N638" s="411">
        <v>857.16703820387238</v>
      </c>
    </row>
    <row r="639" spans="1:14" ht="14.4" customHeight="1" x14ac:dyDescent="0.3">
      <c r="A639" s="406" t="s">
        <v>590</v>
      </c>
      <c r="B639" s="407" t="s">
        <v>2824</v>
      </c>
      <c r="C639" s="408" t="s">
        <v>1996</v>
      </c>
      <c r="D639" s="409" t="s">
        <v>2844</v>
      </c>
      <c r="E639" s="408" t="s">
        <v>405</v>
      </c>
      <c r="F639" s="409" t="s">
        <v>2857</v>
      </c>
      <c r="G639" s="408" t="s">
        <v>406</v>
      </c>
      <c r="H639" s="408" t="s">
        <v>455</v>
      </c>
      <c r="I639" s="408" t="s">
        <v>456</v>
      </c>
      <c r="J639" s="408" t="s">
        <v>457</v>
      </c>
      <c r="K639" s="408" t="s">
        <v>458</v>
      </c>
      <c r="L639" s="410">
        <v>104.07</v>
      </c>
      <c r="M639" s="410">
        <v>1</v>
      </c>
      <c r="N639" s="411">
        <v>104.07</v>
      </c>
    </row>
    <row r="640" spans="1:14" ht="14.4" customHeight="1" x14ac:dyDescent="0.3">
      <c r="A640" s="406" t="s">
        <v>590</v>
      </c>
      <c r="B640" s="407" t="s">
        <v>2824</v>
      </c>
      <c r="C640" s="408" t="s">
        <v>1996</v>
      </c>
      <c r="D640" s="409" t="s">
        <v>2844</v>
      </c>
      <c r="E640" s="408" t="s">
        <v>405</v>
      </c>
      <c r="F640" s="409" t="s">
        <v>2857</v>
      </c>
      <c r="G640" s="408" t="s">
        <v>406</v>
      </c>
      <c r="H640" s="408" t="s">
        <v>412</v>
      </c>
      <c r="I640" s="408" t="s">
        <v>408</v>
      </c>
      <c r="J640" s="408" t="s">
        <v>413</v>
      </c>
      <c r="K640" s="408" t="s">
        <v>414</v>
      </c>
      <c r="L640" s="410">
        <v>23.700039931682799</v>
      </c>
      <c r="M640" s="410">
        <v>450</v>
      </c>
      <c r="N640" s="411">
        <v>10665.01796925726</v>
      </c>
    </row>
    <row r="641" spans="1:14" ht="14.4" customHeight="1" x14ac:dyDescent="0.3">
      <c r="A641" s="406" t="s">
        <v>590</v>
      </c>
      <c r="B641" s="407" t="s">
        <v>2824</v>
      </c>
      <c r="C641" s="408" t="s">
        <v>1996</v>
      </c>
      <c r="D641" s="409" t="s">
        <v>2844</v>
      </c>
      <c r="E641" s="408" t="s">
        <v>405</v>
      </c>
      <c r="F641" s="409" t="s">
        <v>2857</v>
      </c>
      <c r="G641" s="408" t="s">
        <v>406</v>
      </c>
      <c r="H641" s="408" t="s">
        <v>2024</v>
      </c>
      <c r="I641" s="408" t="s">
        <v>2025</v>
      </c>
      <c r="J641" s="408" t="s">
        <v>1595</v>
      </c>
      <c r="K641" s="408" t="s">
        <v>2026</v>
      </c>
      <c r="L641" s="410">
        <v>451.31016931859875</v>
      </c>
      <c r="M641" s="410">
        <v>12</v>
      </c>
      <c r="N641" s="411">
        <v>5415.7220318231848</v>
      </c>
    </row>
    <row r="642" spans="1:14" ht="14.4" customHeight="1" x14ac:dyDescent="0.3">
      <c r="A642" s="406" t="s">
        <v>590</v>
      </c>
      <c r="B642" s="407" t="s">
        <v>2824</v>
      </c>
      <c r="C642" s="408" t="s">
        <v>1996</v>
      </c>
      <c r="D642" s="409" t="s">
        <v>2844</v>
      </c>
      <c r="E642" s="408" t="s">
        <v>405</v>
      </c>
      <c r="F642" s="409" t="s">
        <v>2857</v>
      </c>
      <c r="G642" s="408" t="s">
        <v>406</v>
      </c>
      <c r="H642" s="408" t="s">
        <v>1746</v>
      </c>
      <c r="I642" s="408" t="s">
        <v>1747</v>
      </c>
      <c r="J642" s="408" t="s">
        <v>1748</v>
      </c>
      <c r="K642" s="408" t="s">
        <v>1749</v>
      </c>
      <c r="L642" s="410">
        <v>136.620004629352</v>
      </c>
      <c r="M642" s="410">
        <v>13</v>
      </c>
      <c r="N642" s="411">
        <v>1776.0600601815759</v>
      </c>
    </row>
    <row r="643" spans="1:14" ht="14.4" customHeight="1" x14ac:dyDescent="0.3">
      <c r="A643" s="406" t="s">
        <v>590</v>
      </c>
      <c r="B643" s="407" t="s">
        <v>2824</v>
      </c>
      <c r="C643" s="408" t="s">
        <v>1996</v>
      </c>
      <c r="D643" s="409" t="s">
        <v>2844</v>
      </c>
      <c r="E643" s="408" t="s">
        <v>405</v>
      </c>
      <c r="F643" s="409" t="s">
        <v>2857</v>
      </c>
      <c r="G643" s="408" t="s">
        <v>406</v>
      </c>
      <c r="H643" s="408" t="s">
        <v>466</v>
      </c>
      <c r="I643" s="408" t="s">
        <v>467</v>
      </c>
      <c r="J643" s="408" t="s">
        <v>453</v>
      </c>
      <c r="K643" s="408" t="s">
        <v>468</v>
      </c>
      <c r="L643" s="410">
        <v>201.3</v>
      </c>
      <c r="M643" s="410">
        <v>49</v>
      </c>
      <c r="N643" s="411">
        <v>9863.7000000000007</v>
      </c>
    </row>
    <row r="644" spans="1:14" ht="14.4" customHeight="1" x14ac:dyDescent="0.3">
      <c r="A644" s="406" t="s">
        <v>590</v>
      </c>
      <c r="B644" s="407" t="s">
        <v>2824</v>
      </c>
      <c r="C644" s="408" t="s">
        <v>1996</v>
      </c>
      <c r="D644" s="409" t="s">
        <v>2844</v>
      </c>
      <c r="E644" s="408" t="s">
        <v>405</v>
      </c>
      <c r="F644" s="409" t="s">
        <v>2857</v>
      </c>
      <c r="G644" s="408" t="s">
        <v>406</v>
      </c>
      <c r="H644" s="408" t="s">
        <v>531</v>
      </c>
      <c r="I644" s="408" t="s">
        <v>408</v>
      </c>
      <c r="J644" s="408" t="s">
        <v>532</v>
      </c>
      <c r="K644" s="408"/>
      <c r="L644" s="410">
        <v>31.871394917022421</v>
      </c>
      <c r="M644" s="410">
        <v>2</v>
      </c>
      <c r="N644" s="411">
        <v>63.742789834044842</v>
      </c>
    </row>
    <row r="645" spans="1:14" ht="14.4" customHeight="1" x14ac:dyDescent="0.3">
      <c r="A645" s="406" t="s">
        <v>590</v>
      </c>
      <c r="B645" s="407" t="s">
        <v>2824</v>
      </c>
      <c r="C645" s="408" t="s">
        <v>1996</v>
      </c>
      <c r="D645" s="409" t="s">
        <v>2844</v>
      </c>
      <c r="E645" s="408" t="s">
        <v>405</v>
      </c>
      <c r="F645" s="409" t="s">
        <v>2857</v>
      </c>
      <c r="G645" s="408" t="s">
        <v>406</v>
      </c>
      <c r="H645" s="408" t="s">
        <v>1769</v>
      </c>
      <c r="I645" s="408" t="s">
        <v>1770</v>
      </c>
      <c r="J645" s="408" t="s">
        <v>1771</v>
      </c>
      <c r="K645" s="408" t="s">
        <v>528</v>
      </c>
      <c r="L645" s="410">
        <v>2799.9994539085919</v>
      </c>
      <c r="M645" s="410">
        <v>8</v>
      </c>
      <c r="N645" s="411">
        <v>22399.995631268735</v>
      </c>
    </row>
    <row r="646" spans="1:14" ht="14.4" customHeight="1" x14ac:dyDescent="0.3">
      <c r="A646" s="406" t="s">
        <v>590</v>
      </c>
      <c r="B646" s="407" t="s">
        <v>2824</v>
      </c>
      <c r="C646" s="408" t="s">
        <v>1996</v>
      </c>
      <c r="D646" s="409" t="s">
        <v>2844</v>
      </c>
      <c r="E646" s="408" t="s">
        <v>405</v>
      </c>
      <c r="F646" s="409" t="s">
        <v>2857</v>
      </c>
      <c r="G646" s="408" t="s">
        <v>406</v>
      </c>
      <c r="H646" s="408" t="s">
        <v>2027</v>
      </c>
      <c r="I646" s="408" t="s">
        <v>2028</v>
      </c>
      <c r="J646" s="408" t="s">
        <v>2029</v>
      </c>
      <c r="K646" s="408" t="s">
        <v>2030</v>
      </c>
      <c r="L646" s="410">
        <v>8136.1000000000013</v>
      </c>
      <c r="M646" s="410">
        <v>2</v>
      </c>
      <c r="N646" s="411">
        <v>16272.200000000003</v>
      </c>
    </row>
    <row r="647" spans="1:14" ht="14.4" customHeight="1" x14ac:dyDescent="0.3">
      <c r="A647" s="406" t="s">
        <v>590</v>
      </c>
      <c r="B647" s="407" t="s">
        <v>2824</v>
      </c>
      <c r="C647" s="408" t="s">
        <v>1996</v>
      </c>
      <c r="D647" s="409" t="s">
        <v>2844</v>
      </c>
      <c r="E647" s="408" t="s">
        <v>405</v>
      </c>
      <c r="F647" s="409" t="s">
        <v>2857</v>
      </c>
      <c r="G647" s="408" t="s">
        <v>406</v>
      </c>
      <c r="H647" s="408" t="s">
        <v>2031</v>
      </c>
      <c r="I647" s="408" t="s">
        <v>2032</v>
      </c>
      <c r="J647" s="408" t="s">
        <v>2029</v>
      </c>
      <c r="K647" s="408" t="s">
        <v>2033</v>
      </c>
      <c r="L647" s="410">
        <v>1393.462</v>
      </c>
      <c r="M647" s="410">
        <v>5</v>
      </c>
      <c r="N647" s="411">
        <v>6967.31</v>
      </c>
    </row>
    <row r="648" spans="1:14" ht="14.4" customHeight="1" x14ac:dyDescent="0.3">
      <c r="A648" s="406" t="s">
        <v>590</v>
      </c>
      <c r="B648" s="407" t="s">
        <v>2824</v>
      </c>
      <c r="C648" s="408" t="s">
        <v>1996</v>
      </c>
      <c r="D648" s="409" t="s">
        <v>2844</v>
      </c>
      <c r="E648" s="408" t="s">
        <v>405</v>
      </c>
      <c r="F648" s="409" t="s">
        <v>2857</v>
      </c>
      <c r="G648" s="408" t="s">
        <v>406</v>
      </c>
      <c r="H648" s="408" t="s">
        <v>1774</v>
      </c>
      <c r="I648" s="408" t="s">
        <v>1774</v>
      </c>
      <c r="J648" s="408" t="s">
        <v>1775</v>
      </c>
      <c r="K648" s="408" t="s">
        <v>1776</v>
      </c>
      <c r="L648" s="410">
        <v>179.80999999999997</v>
      </c>
      <c r="M648" s="410">
        <v>4</v>
      </c>
      <c r="N648" s="411">
        <v>719.2399999999999</v>
      </c>
    </row>
    <row r="649" spans="1:14" ht="14.4" customHeight="1" x14ac:dyDescent="0.3">
      <c r="A649" s="406" t="s">
        <v>590</v>
      </c>
      <c r="B649" s="407" t="s">
        <v>2824</v>
      </c>
      <c r="C649" s="408" t="s">
        <v>1996</v>
      </c>
      <c r="D649" s="409" t="s">
        <v>2844</v>
      </c>
      <c r="E649" s="408" t="s">
        <v>405</v>
      </c>
      <c r="F649" s="409" t="s">
        <v>2857</v>
      </c>
      <c r="G649" s="408" t="s">
        <v>406</v>
      </c>
      <c r="H649" s="408" t="s">
        <v>1777</v>
      </c>
      <c r="I649" s="408" t="s">
        <v>1778</v>
      </c>
      <c r="J649" s="408" t="s">
        <v>1779</v>
      </c>
      <c r="K649" s="408" t="s">
        <v>1780</v>
      </c>
      <c r="L649" s="410">
        <v>34.739822089274114</v>
      </c>
      <c r="M649" s="410">
        <v>140</v>
      </c>
      <c r="N649" s="411">
        <v>4863.5750924983759</v>
      </c>
    </row>
    <row r="650" spans="1:14" ht="14.4" customHeight="1" x14ac:dyDescent="0.3">
      <c r="A650" s="406" t="s">
        <v>590</v>
      </c>
      <c r="B650" s="407" t="s">
        <v>2824</v>
      </c>
      <c r="C650" s="408" t="s">
        <v>1996</v>
      </c>
      <c r="D650" s="409" t="s">
        <v>2844</v>
      </c>
      <c r="E650" s="408" t="s">
        <v>405</v>
      </c>
      <c r="F650" s="409" t="s">
        <v>2857</v>
      </c>
      <c r="G650" s="408" t="s">
        <v>406</v>
      </c>
      <c r="H650" s="408" t="s">
        <v>1783</v>
      </c>
      <c r="I650" s="408" t="s">
        <v>1784</v>
      </c>
      <c r="J650" s="408" t="s">
        <v>1785</v>
      </c>
      <c r="K650" s="408" t="s">
        <v>528</v>
      </c>
      <c r="L650" s="410">
        <v>2838</v>
      </c>
      <c r="M650" s="410">
        <v>1</v>
      </c>
      <c r="N650" s="411">
        <v>2838</v>
      </c>
    </row>
    <row r="651" spans="1:14" ht="14.4" customHeight="1" x14ac:dyDescent="0.3">
      <c r="A651" s="406" t="s">
        <v>590</v>
      </c>
      <c r="B651" s="407" t="s">
        <v>2824</v>
      </c>
      <c r="C651" s="408" t="s">
        <v>1996</v>
      </c>
      <c r="D651" s="409" t="s">
        <v>2844</v>
      </c>
      <c r="E651" s="408" t="s">
        <v>405</v>
      </c>
      <c r="F651" s="409" t="s">
        <v>2857</v>
      </c>
      <c r="G651" s="408" t="s">
        <v>406</v>
      </c>
      <c r="H651" s="408" t="s">
        <v>483</v>
      </c>
      <c r="I651" s="408" t="s">
        <v>484</v>
      </c>
      <c r="J651" s="408" t="s">
        <v>485</v>
      </c>
      <c r="K651" s="408" t="s">
        <v>486</v>
      </c>
      <c r="L651" s="410">
        <v>83.129999999999967</v>
      </c>
      <c r="M651" s="410">
        <v>1</v>
      </c>
      <c r="N651" s="411">
        <v>83.129999999999967</v>
      </c>
    </row>
    <row r="652" spans="1:14" ht="14.4" customHeight="1" x14ac:dyDescent="0.3">
      <c r="A652" s="406" t="s">
        <v>590</v>
      </c>
      <c r="B652" s="407" t="s">
        <v>2824</v>
      </c>
      <c r="C652" s="408" t="s">
        <v>1996</v>
      </c>
      <c r="D652" s="409" t="s">
        <v>2844</v>
      </c>
      <c r="E652" s="408" t="s">
        <v>405</v>
      </c>
      <c r="F652" s="409" t="s">
        <v>2857</v>
      </c>
      <c r="G652" s="408" t="s">
        <v>406</v>
      </c>
      <c r="H652" s="408" t="s">
        <v>1096</v>
      </c>
      <c r="I652" s="408" t="s">
        <v>1097</v>
      </c>
      <c r="J652" s="408" t="s">
        <v>1098</v>
      </c>
      <c r="K652" s="408" t="s">
        <v>1099</v>
      </c>
      <c r="L652" s="410">
        <v>197.1199976005411</v>
      </c>
      <c r="M652" s="410">
        <v>10</v>
      </c>
      <c r="N652" s="411">
        <v>1971.1999760054109</v>
      </c>
    </row>
    <row r="653" spans="1:14" ht="14.4" customHeight="1" x14ac:dyDescent="0.3">
      <c r="A653" s="406" t="s">
        <v>590</v>
      </c>
      <c r="B653" s="407" t="s">
        <v>2824</v>
      </c>
      <c r="C653" s="408" t="s">
        <v>1996</v>
      </c>
      <c r="D653" s="409" t="s">
        <v>2844</v>
      </c>
      <c r="E653" s="408" t="s">
        <v>405</v>
      </c>
      <c r="F653" s="409" t="s">
        <v>2857</v>
      </c>
      <c r="G653" s="408" t="s">
        <v>406</v>
      </c>
      <c r="H653" s="408" t="s">
        <v>2034</v>
      </c>
      <c r="I653" s="408" t="s">
        <v>2035</v>
      </c>
      <c r="J653" s="408" t="s">
        <v>2036</v>
      </c>
      <c r="K653" s="408" t="s">
        <v>2037</v>
      </c>
      <c r="L653" s="410">
        <v>539.39</v>
      </c>
      <c r="M653" s="410">
        <v>1</v>
      </c>
      <c r="N653" s="411">
        <v>539.39</v>
      </c>
    </row>
    <row r="654" spans="1:14" ht="14.4" customHeight="1" x14ac:dyDescent="0.3">
      <c r="A654" s="406" t="s">
        <v>590</v>
      </c>
      <c r="B654" s="407" t="s">
        <v>2824</v>
      </c>
      <c r="C654" s="408" t="s">
        <v>1996</v>
      </c>
      <c r="D654" s="409" t="s">
        <v>2844</v>
      </c>
      <c r="E654" s="408" t="s">
        <v>405</v>
      </c>
      <c r="F654" s="409" t="s">
        <v>2857</v>
      </c>
      <c r="G654" s="408" t="s">
        <v>406</v>
      </c>
      <c r="H654" s="408" t="s">
        <v>1796</v>
      </c>
      <c r="I654" s="408" t="s">
        <v>1797</v>
      </c>
      <c r="J654" s="408" t="s">
        <v>1798</v>
      </c>
      <c r="K654" s="408" t="s">
        <v>1799</v>
      </c>
      <c r="L654" s="410">
        <v>99.482561983471072</v>
      </c>
      <c r="M654" s="410">
        <v>33</v>
      </c>
      <c r="N654" s="411">
        <v>3282.9245454545453</v>
      </c>
    </row>
    <row r="655" spans="1:14" ht="14.4" customHeight="1" x14ac:dyDescent="0.3">
      <c r="A655" s="406" t="s">
        <v>590</v>
      </c>
      <c r="B655" s="407" t="s">
        <v>2824</v>
      </c>
      <c r="C655" s="408" t="s">
        <v>1996</v>
      </c>
      <c r="D655" s="409" t="s">
        <v>2844</v>
      </c>
      <c r="E655" s="408" t="s">
        <v>405</v>
      </c>
      <c r="F655" s="409" t="s">
        <v>2857</v>
      </c>
      <c r="G655" s="408" t="s">
        <v>406</v>
      </c>
      <c r="H655" s="408" t="s">
        <v>2038</v>
      </c>
      <c r="I655" s="408" t="s">
        <v>408</v>
      </c>
      <c r="J655" s="408" t="s">
        <v>2039</v>
      </c>
      <c r="K655" s="408" t="s">
        <v>2040</v>
      </c>
      <c r="L655" s="410">
        <v>64.63422222222222</v>
      </c>
      <c r="M655" s="410">
        <v>6</v>
      </c>
      <c r="N655" s="411">
        <v>387.80533333333329</v>
      </c>
    </row>
    <row r="656" spans="1:14" ht="14.4" customHeight="1" x14ac:dyDescent="0.3">
      <c r="A656" s="406" t="s">
        <v>590</v>
      </c>
      <c r="B656" s="407" t="s">
        <v>2824</v>
      </c>
      <c r="C656" s="408" t="s">
        <v>1996</v>
      </c>
      <c r="D656" s="409" t="s">
        <v>2844</v>
      </c>
      <c r="E656" s="408" t="s">
        <v>405</v>
      </c>
      <c r="F656" s="409" t="s">
        <v>2857</v>
      </c>
      <c r="G656" s="408" t="s">
        <v>406</v>
      </c>
      <c r="H656" s="408" t="s">
        <v>1806</v>
      </c>
      <c r="I656" s="408" t="s">
        <v>1807</v>
      </c>
      <c r="J656" s="408" t="s">
        <v>1808</v>
      </c>
      <c r="K656" s="408"/>
      <c r="L656" s="410">
        <v>458.47958122638573</v>
      </c>
      <c r="M656" s="410">
        <v>63</v>
      </c>
      <c r="N656" s="411">
        <v>28884.2136172623</v>
      </c>
    </row>
    <row r="657" spans="1:14" ht="14.4" customHeight="1" x14ac:dyDescent="0.3">
      <c r="A657" s="406" t="s">
        <v>590</v>
      </c>
      <c r="B657" s="407" t="s">
        <v>2824</v>
      </c>
      <c r="C657" s="408" t="s">
        <v>1996</v>
      </c>
      <c r="D657" s="409" t="s">
        <v>2844</v>
      </c>
      <c r="E657" s="408" t="s">
        <v>405</v>
      </c>
      <c r="F657" s="409" t="s">
        <v>2857</v>
      </c>
      <c r="G657" s="408" t="s">
        <v>406</v>
      </c>
      <c r="H657" s="408" t="s">
        <v>2041</v>
      </c>
      <c r="I657" s="408" t="s">
        <v>2042</v>
      </c>
      <c r="J657" s="408" t="s">
        <v>2043</v>
      </c>
      <c r="K657" s="408" t="s">
        <v>2044</v>
      </c>
      <c r="L657" s="410">
        <v>128.57499999999999</v>
      </c>
      <c r="M657" s="410">
        <v>8</v>
      </c>
      <c r="N657" s="411">
        <v>1028.5999999999999</v>
      </c>
    </row>
    <row r="658" spans="1:14" ht="14.4" customHeight="1" x14ac:dyDescent="0.3">
      <c r="A658" s="406" t="s">
        <v>590</v>
      </c>
      <c r="B658" s="407" t="s">
        <v>2824</v>
      </c>
      <c r="C658" s="408" t="s">
        <v>1996</v>
      </c>
      <c r="D658" s="409" t="s">
        <v>2844</v>
      </c>
      <c r="E658" s="408" t="s">
        <v>405</v>
      </c>
      <c r="F658" s="409" t="s">
        <v>2857</v>
      </c>
      <c r="G658" s="408" t="s">
        <v>406</v>
      </c>
      <c r="H658" s="408" t="s">
        <v>2045</v>
      </c>
      <c r="I658" s="408" t="s">
        <v>408</v>
      </c>
      <c r="J658" s="408" t="s">
        <v>2046</v>
      </c>
      <c r="K658" s="408"/>
      <c r="L658" s="410">
        <v>447.69999999999987</v>
      </c>
      <c r="M658" s="410">
        <v>15</v>
      </c>
      <c r="N658" s="411">
        <v>6715.4999999999982</v>
      </c>
    </row>
    <row r="659" spans="1:14" ht="14.4" customHeight="1" x14ac:dyDescent="0.3">
      <c r="A659" s="406" t="s">
        <v>590</v>
      </c>
      <c r="B659" s="407" t="s">
        <v>2824</v>
      </c>
      <c r="C659" s="408" t="s">
        <v>1996</v>
      </c>
      <c r="D659" s="409" t="s">
        <v>2844</v>
      </c>
      <c r="E659" s="408" t="s">
        <v>405</v>
      </c>
      <c r="F659" s="409" t="s">
        <v>2857</v>
      </c>
      <c r="G659" s="408" t="s">
        <v>406</v>
      </c>
      <c r="H659" s="408" t="s">
        <v>495</v>
      </c>
      <c r="I659" s="408" t="s">
        <v>408</v>
      </c>
      <c r="J659" s="408" t="s">
        <v>496</v>
      </c>
      <c r="K659" s="408"/>
      <c r="L659" s="410">
        <v>53.698037885382128</v>
      </c>
      <c r="M659" s="410">
        <v>51</v>
      </c>
      <c r="N659" s="411">
        <v>2738.5999321544887</v>
      </c>
    </row>
    <row r="660" spans="1:14" ht="14.4" customHeight="1" x14ac:dyDescent="0.3">
      <c r="A660" s="406" t="s">
        <v>590</v>
      </c>
      <c r="B660" s="407" t="s">
        <v>2824</v>
      </c>
      <c r="C660" s="408" t="s">
        <v>1996</v>
      </c>
      <c r="D660" s="409" t="s">
        <v>2844</v>
      </c>
      <c r="E660" s="408" t="s">
        <v>405</v>
      </c>
      <c r="F660" s="409" t="s">
        <v>2857</v>
      </c>
      <c r="G660" s="408" t="s">
        <v>406</v>
      </c>
      <c r="H660" s="408" t="s">
        <v>2047</v>
      </c>
      <c r="I660" s="408" t="s">
        <v>2048</v>
      </c>
      <c r="J660" s="408" t="s">
        <v>2049</v>
      </c>
      <c r="K660" s="408" t="s">
        <v>2050</v>
      </c>
      <c r="L660" s="410">
        <v>157.90471428571428</v>
      </c>
      <c r="M660" s="410">
        <v>280</v>
      </c>
      <c r="N660" s="411">
        <v>44213.32</v>
      </c>
    </row>
    <row r="661" spans="1:14" ht="14.4" customHeight="1" x14ac:dyDescent="0.3">
      <c r="A661" s="406" t="s">
        <v>590</v>
      </c>
      <c r="B661" s="407" t="s">
        <v>2824</v>
      </c>
      <c r="C661" s="408" t="s">
        <v>1996</v>
      </c>
      <c r="D661" s="409" t="s">
        <v>2844</v>
      </c>
      <c r="E661" s="408" t="s">
        <v>405</v>
      </c>
      <c r="F661" s="409" t="s">
        <v>2857</v>
      </c>
      <c r="G661" s="408" t="s">
        <v>406</v>
      </c>
      <c r="H661" s="408" t="s">
        <v>2051</v>
      </c>
      <c r="I661" s="408" t="s">
        <v>2051</v>
      </c>
      <c r="J661" s="408" t="s">
        <v>1068</v>
      </c>
      <c r="K661" s="408" t="s">
        <v>2052</v>
      </c>
      <c r="L661" s="410">
        <v>396</v>
      </c>
      <c r="M661" s="410">
        <v>3</v>
      </c>
      <c r="N661" s="411">
        <v>1188</v>
      </c>
    </row>
    <row r="662" spans="1:14" ht="14.4" customHeight="1" x14ac:dyDescent="0.3">
      <c r="A662" s="406" t="s">
        <v>590</v>
      </c>
      <c r="B662" s="407" t="s">
        <v>2824</v>
      </c>
      <c r="C662" s="408" t="s">
        <v>1996</v>
      </c>
      <c r="D662" s="409" t="s">
        <v>2844</v>
      </c>
      <c r="E662" s="408" t="s">
        <v>405</v>
      </c>
      <c r="F662" s="409" t="s">
        <v>2857</v>
      </c>
      <c r="G662" s="408" t="s">
        <v>406</v>
      </c>
      <c r="H662" s="408" t="s">
        <v>1849</v>
      </c>
      <c r="I662" s="408" t="s">
        <v>408</v>
      </c>
      <c r="J662" s="408" t="s">
        <v>1850</v>
      </c>
      <c r="K662" s="408"/>
      <c r="L662" s="410">
        <v>30.779999999999994</v>
      </c>
      <c r="M662" s="410">
        <v>1</v>
      </c>
      <c r="N662" s="411">
        <v>30.779999999999994</v>
      </c>
    </row>
    <row r="663" spans="1:14" ht="14.4" customHeight="1" x14ac:dyDescent="0.3">
      <c r="A663" s="406" t="s">
        <v>590</v>
      </c>
      <c r="B663" s="407" t="s">
        <v>2824</v>
      </c>
      <c r="C663" s="408" t="s">
        <v>1996</v>
      </c>
      <c r="D663" s="409" t="s">
        <v>2844</v>
      </c>
      <c r="E663" s="408" t="s">
        <v>405</v>
      </c>
      <c r="F663" s="409" t="s">
        <v>2857</v>
      </c>
      <c r="G663" s="408" t="s">
        <v>406</v>
      </c>
      <c r="H663" s="408" t="s">
        <v>2053</v>
      </c>
      <c r="I663" s="408" t="s">
        <v>2053</v>
      </c>
      <c r="J663" s="408" t="s">
        <v>2054</v>
      </c>
      <c r="K663" s="408" t="s">
        <v>732</v>
      </c>
      <c r="L663" s="410">
        <v>62.210000000000008</v>
      </c>
      <c r="M663" s="410">
        <v>12</v>
      </c>
      <c r="N663" s="411">
        <v>746.5200000000001</v>
      </c>
    </row>
    <row r="664" spans="1:14" ht="14.4" customHeight="1" x14ac:dyDescent="0.3">
      <c r="A664" s="406" t="s">
        <v>590</v>
      </c>
      <c r="B664" s="407" t="s">
        <v>2824</v>
      </c>
      <c r="C664" s="408" t="s">
        <v>1996</v>
      </c>
      <c r="D664" s="409" t="s">
        <v>2844</v>
      </c>
      <c r="E664" s="408" t="s">
        <v>405</v>
      </c>
      <c r="F664" s="409" t="s">
        <v>2857</v>
      </c>
      <c r="G664" s="408" t="s">
        <v>406</v>
      </c>
      <c r="H664" s="408" t="s">
        <v>1174</v>
      </c>
      <c r="I664" s="408" t="s">
        <v>408</v>
      </c>
      <c r="J664" s="408" t="s">
        <v>1175</v>
      </c>
      <c r="K664" s="408"/>
      <c r="L664" s="410">
        <v>45.830000000000005</v>
      </c>
      <c r="M664" s="410">
        <v>6</v>
      </c>
      <c r="N664" s="411">
        <v>274.98</v>
      </c>
    </row>
    <row r="665" spans="1:14" ht="14.4" customHeight="1" x14ac:dyDescent="0.3">
      <c r="A665" s="406" t="s">
        <v>590</v>
      </c>
      <c r="B665" s="407" t="s">
        <v>2824</v>
      </c>
      <c r="C665" s="408" t="s">
        <v>1996</v>
      </c>
      <c r="D665" s="409" t="s">
        <v>2844</v>
      </c>
      <c r="E665" s="408" t="s">
        <v>405</v>
      </c>
      <c r="F665" s="409" t="s">
        <v>2857</v>
      </c>
      <c r="G665" s="408" t="s">
        <v>406</v>
      </c>
      <c r="H665" s="408" t="s">
        <v>2055</v>
      </c>
      <c r="I665" s="408" t="s">
        <v>2055</v>
      </c>
      <c r="J665" s="408" t="s">
        <v>2056</v>
      </c>
      <c r="K665" s="408" t="s">
        <v>2057</v>
      </c>
      <c r="L665" s="410">
        <v>199.97844581571744</v>
      </c>
      <c r="M665" s="410">
        <v>7</v>
      </c>
      <c r="N665" s="411">
        <v>1399.8491207100221</v>
      </c>
    </row>
    <row r="666" spans="1:14" ht="14.4" customHeight="1" x14ac:dyDescent="0.3">
      <c r="A666" s="406" t="s">
        <v>590</v>
      </c>
      <c r="B666" s="407" t="s">
        <v>2824</v>
      </c>
      <c r="C666" s="408" t="s">
        <v>1996</v>
      </c>
      <c r="D666" s="409" t="s">
        <v>2844</v>
      </c>
      <c r="E666" s="408" t="s">
        <v>405</v>
      </c>
      <c r="F666" s="409" t="s">
        <v>2857</v>
      </c>
      <c r="G666" s="408" t="s">
        <v>1213</v>
      </c>
      <c r="H666" s="408" t="s">
        <v>1312</v>
      </c>
      <c r="I666" s="408" t="s">
        <v>1313</v>
      </c>
      <c r="J666" s="408" t="s">
        <v>1226</v>
      </c>
      <c r="K666" s="408" t="s">
        <v>1314</v>
      </c>
      <c r="L666" s="410">
        <v>129.32999999999996</v>
      </c>
      <c r="M666" s="410">
        <v>1</v>
      </c>
      <c r="N666" s="411">
        <v>129.32999999999996</v>
      </c>
    </row>
    <row r="667" spans="1:14" ht="14.4" customHeight="1" x14ac:dyDescent="0.3">
      <c r="A667" s="406" t="s">
        <v>590</v>
      </c>
      <c r="B667" s="407" t="s">
        <v>2824</v>
      </c>
      <c r="C667" s="408" t="s">
        <v>1996</v>
      </c>
      <c r="D667" s="409" t="s">
        <v>2844</v>
      </c>
      <c r="E667" s="408" t="s">
        <v>405</v>
      </c>
      <c r="F667" s="409" t="s">
        <v>2857</v>
      </c>
      <c r="G667" s="408" t="s">
        <v>1213</v>
      </c>
      <c r="H667" s="408" t="s">
        <v>1869</v>
      </c>
      <c r="I667" s="408" t="s">
        <v>1870</v>
      </c>
      <c r="J667" s="408" t="s">
        <v>1871</v>
      </c>
      <c r="K667" s="408" t="s">
        <v>1872</v>
      </c>
      <c r="L667" s="410">
        <v>102.65004368846094</v>
      </c>
      <c r="M667" s="410">
        <v>38</v>
      </c>
      <c r="N667" s="411">
        <v>3900.701660161516</v>
      </c>
    </row>
    <row r="668" spans="1:14" ht="14.4" customHeight="1" x14ac:dyDescent="0.3">
      <c r="A668" s="406" t="s">
        <v>590</v>
      </c>
      <c r="B668" s="407" t="s">
        <v>2824</v>
      </c>
      <c r="C668" s="408" t="s">
        <v>1996</v>
      </c>
      <c r="D668" s="409" t="s">
        <v>2844</v>
      </c>
      <c r="E668" s="408" t="s">
        <v>405</v>
      </c>
      <c r="F668" s="409" t="s">
        <v>2857</v>
      </c>
      <c r="G668" s="408" t="s">
        <v>1213</v>
      </c>
      <c r="H668" s="408" t="s">
        <v>2058</v>
      </c>
      <c r="I668" s="408" t="s">
        <v>2059</v>
      </c>
      <c r="J668" s="408" t="s">
        <v>1222</v>
      </c>
      <c r="K668" s="408" t="s">
        <v>2060</v>
      </c>
      <c r="L668" s="410">
        <v>171.75425000000001</v>
      </c>
      <c r="M668" s="410">
        <v>4</v>
      </c>
      <c r="N668" s="411">
        <v>687.01700000000005</v>
      </c>
    </row>
    <row r="669" spans="1:14" ht="14.4" customHeight="1" x14ac:dyDescent="0.3">
      <c r="A669" s="406" t="s">
        <v>590</v>
      </c>
      <c r="B669" s="407" t="s">
        <v>2824</v>
      </c>
      <c r="C669" s="408" t="s">
        <v>1996</v>
      </c>
      <c r="D669" s="409" t="s">
        <v>2844</v>
      </c>
      <c r="E669" s="408" t="s">
        <v>405</v>
      </c>
      <c r="F669" s="409" t="s">
        <v>2857</v>
      </c>
      <c r="G669" s="408" t="s">
        <v>1213</v>
      </c>
      <c r="H669" s="408" t="s">
        <v>1877</v>
      </c>
      <c r="I669" s="408" t="s">
        <v>1878</v>
      </c>
      <c r="J669" s="408" t="s">
        <v>1879</v>
      </c>
      <c r="K669" s="408" t="s">
        <v>1880</v>
      </c>
      <c r="L669" s="410">
        <v>159.79307692307691</v>
      </c>
      <c r="M669" s="410">
        <v>13</v>
      </c>
      <c r="N669" s="411">
        <v>2077.31</v>
      </c>
    </row>
    <row r="670" spans="1:14" ht="14.4" customHeight="1" x14ac:dyDescent="0.3">
      <c r="A670" s="406" t="s">
        <v>590</v>
      </c>
      <c r="B670" s="407" t="s">
        <v>2824</v>
      </c>
      <c r="C670" s="408" t="s">
        <v>1996</v>
      </c>
      <c r="D670" s="409" t="s">
        <v>2844</v>
      </c>
      <c r="E670" s="408" t="s">
        <v>405</v>
      </c>
      <c r="F670" s="409" t="s">
        <v>2857</v>
      </c>
      <c r="G670" s="408" t="s">
        <v>1213</v>
      </c>
      <c r="H670" s="408" t="s">
        <v>1881</v>
      </c>
      <c r="I670" s="408" t="s">
        <v>1882</v>
      </c>
      <c r="J670" s="408" t="s">
        <v>1883</v>
      </c>
      <c r="K670" s="408" t="s">
        <v>1884</v>
      </c>
      <c r="L670" s="410">
        <v>691.44963154213212</v>
      </c>
      <c r="M670" s="410">
        <v>48</v>
      </c>
      <c r="N670" s="411">
        <v>33189.582314022344</v>
      </c>
    </row>
    <row r="671" spans="1:14" ht="14.4" customHeight="1" x14ac:dyDescent="0.3">
      <c r="A671" s="406" t="s">
        <v>590</v>
      </c>
      <c r="B671" s="407" t="s">
        <v>2824</v>
      </c>
      <c r="C671" s="408" t="s">
        <v>1996</v>
      </c>
      <c r="D671" s="409" t="s">
        <v>2844</v>
      </c>
      <c r="E671" s="408" t="s">
        <v>405</v>
      </c>
      <c r="F671" s="409" t="s">
        <v>2857</v>
      </c>
      <c r="G671" s="408" t="s">
        <v>1213</v>
      </c>
      <c r="H671" s="408" t="s">
        <v>1885</v>
      </c>
      <c r="I671" s="408" t="s">
        <v>1886</v>
      </c>
      <c r="J671" s="408" t="s">
        <v>1887</v>
      </c>
      <c r="K671" s="408" t="s">
        <v>1888</v>
      </c>
      <c r="L671" s="410">
        <v>298.92938055286379</v>
      </c>
      <c r="M671" s="410">
        <v>2</v>
      </c>
      <c r="N671" s="411">
        <v>597.85876110572758</v>
      </c>
    </row>
    <row r="672" spans="1:14" ht="14.4" customHeight="1" x14ac:dyDescent="0.3">
      <c r="A672" s="406" t="s">
        <v>590</v>
      </c>
      <c r="B672" s="407" t="s">
        <v>2824</v>
      </c>
      <c r="C672" s="408" t="s">
        <v>1996</v>
      </c>
      <c r="D672" s="409" t="s">
        <v>2844</v>
      </c>
      <c r="E672" s="408" t="s">
        <v>405</v>
      </c>
      <c r="F672" s="409" t="s">
        <v>2857</v>
      </c>
      <c r="G672" s="408" t="s">
        <v>1213</v>
      </c>
      <c r="H672" s="408" t="s">
        <v>2061</v>
      </c>
      <c r="I672" s="408" t="s">
        <v>2061</v>
      </c>
      <c r="J672" s="408" t="s">
        <v>2062</v>
      </c>
      <c r="K672" s="408" t="s">
        <v>2063</v>
      </c>
      <c r="L672" s="410">
        <v>2420</v>
      </c>
      <c r="M672" s="410">
        <v>11</v>
      </c>
      <c r="N672" s="411">
        <v>26620</v>
      </c>
    </row>
    <row r="673" spans="1:14" ht="14.4" customHeight="1" x14ac:dyDescent="0.3">
      <c r="A673" s="406" t="s">
        <v>590</v>
      </c>
      <c r="B673" s="407" t="s">
        <v>2824</v>
      </c>
      <c r="C673" s="408" t="s">
        <v>1996</v>
      </c>
      <c r="D673" s="409" t="s">
        <v>2844</v>
      </c>
      <c r="E673" s="408" t="s">
        <v>517</v>
      </c>
      <c r="F673" s="409" t="s">
        <v>2858</v>
      </c>
      <c r="G673" s="408" t="s">
        <v>406</v>
      </c>
      <c r="H673" s="408" t="s">
        <v>518</v>
      </c>
      <c r="I673" s="408" t="s">
        <v>518</v>
      </c>
      <c r="J673" s="408" t="s">
        <v>519</v>
      </c>
      <c r="K673" s="408" t="s">
        <v>520</v>
      </c>
      <c r="L673" s="410">
        <v>1936.22</v>
      </c>
      <c r="M673" s="410">
        <v>5</v>
      </c>
      <c r="N673" s="411">
        <v>9681.1</v>
      </c>
    </row>
    <row r="674" spans="1:14" ht="14.4" customHeight="1" x14ac:dyDescent="0.3">
      <c r="A674" s="406" t="s">
        <v>2064</v>
      </c>
      <c r="B674" s="407" t="s">
        <v>2825</v>
      </c>
      <c r="C674" s="408" t="s">
        <v>2065</v>
      </c>
      <c r="D674" s="409" t="s">
        <v>2825</v>
      </c>
      <c r="E674" s="408" t="s">
        <v>405</v>
      </c>
      <c r="F674" s="409" t="s">
        <v>2857</v>
      </c>
      <c r="G674" s="408" t="s">
        <v>406</v>
      </c>
      <c r="H674" s="408" t="s">
        <v>2066</v>
      </c>
      <c r="I674" s="408" t="s">
        <v>408</v>
      </c>
      <c r="J674" s="408" t="s">
        <v>2067</v>
      </c>
      <c r="K674" s="408"/>
      <c r="L674" s="410">
        <v>50.608657946192274</v>
      </c>
      <c r="M674" s="410">
        <v>3</v>
      </c>
      <c r="N674" s="411">
        <v>151.82597383857683</v>
      </c>
    </row>
    <row r="675" spans="1:14" ht="14.4" customHeight="1" x14ac:dyDescent="0.3">
      <c r="A675" s="406" t="s">
        <v>2068</v>
      </c>
      <c r="B675" s="407" t="s">
        <v>2826</v>
      </c>
      <c r="C675" s="408" t="s">
        <v>2069</v>
      </c>
      <c r="D675" s="409" t="s">
        <v>2845</v>
      </c>
      <c r="E675" s="408" t="s">
        <v>405</v>
      </c>
      <c r="F675" s="409" t="s">
        <v>2857</v>
      </c>
      <c r="G675" s="408" t="s">
        <v>406</v>
      </c>
      <c r="H675" s="408" t="s">
        <v>2070</v>
      </c>
      <c r="I675" s="408" t="s">
        <v>408</v>
      </c>
      <c r="J675" s="408" t="s">
        <v>2071</v>
      </c>
      <c r="K675" s="408"/>
      <c r="L675" s="410">
        <v>97.446564705882338</v>
      </c>
      <c r="M675" s="410">
        <v>68</v>
      </c>
      <c r="N675" s="411">
        <v>6626.366399999999</v>
      </c>
    </row>
    <row r="676" spans="1:14" ht="14.4" customHeight="1" x14ac:dyDescent="0.3">
      <c r="A676" s="406" t="s">
        <v>2068</v>
      </c>
      <c r="B676" s="407" t="s">
        <v>2826</v>
      </c>
      <c r="C676" s="408" t="s">
        <v>2069</v>
      </c>
      <c r="D676" s="409" t="s">
        <v>2845</v>
      </c>
      <c r="E676" s="408" t="s">
        <v>405</v>
      </c>
      <c r="F676" s="409" t="s">
        <v>2857</v>
      </c>
      <c r="G676" s="408" t="s">
        <v>406</v>
      </c>
      <c r="H676" s="408" t="s">
        <v>2072</v>
      </c>
      <c r="I676" s="408" t="s">
        <v>408</v>
      </c>
      <c r="J676" s="408" t="s">
        <v>2073</v>
      </c>
      <c r="K676" s="408" t="s">
        <v>2074</v>
      </c>
      <c r="L676" s="410">
        <v>75.020024909183206</v>
      </c>
      <c r="M676" s="410">
        <v>4</v>
      </c>
      <c r="N676" s="411">
        <v>300.08009963673283</v>
      </c>
    </row>
    <row r="677" spans="1:14" ht="14.4" customHeight="1" x14ac:dyDescent="0.3">
      <c r="A677" s="406" t="s">
        <v>2068</v>
      </c>
      <c r="B677" s="407" t="s">
        <v>2826</v>
      </c>
      <c r="C677" s="408" t="s">
        <v>2069</v>
      </c>
      <c r="D677" s="409" t="s">
        <v>2845</v>
      </c>
      <c r="E677" s="408" t="s">
        <v>405</v>
      </c>
      <c r="F677" s="409" t="s">
        <v>2857</v>
      </c>
      <c r="G677" s="408" t="s">
        <v>406</v>
      </c>
      <c r="H677" s="408" t="s">
        <v>2075</v>
      </c>
      <c r="I677" s="408" t="s">
        <v>408</v>
      </c>
      <c r="J677" s="408" t="s">
        <v>2076</v>
      </c>
      <c r="K677" s="408" t="s">
        <v>584</v>
      </c>
      <c r="L677" s="410">
        <v>75.01998223176345</v>
      </c>
      <c r="M677" s="410">
        <v>3</v>
      </c>
      <c r="N677" s="411">
        <v>225.05994669529036</v>
      </c>
    </row>
    <row r="678" spans="1:14" ht="14.4" customHeight="1" x14ac:dyDescent="0.3">
      <c r="A678" s="406" t="s">
        <v>2068</v>
      </c>
      <c r="B678" s="407" t="s">
        <v>2826</v>
      </c>
      <c r="C678" s="408" t="s">
        <v>2069</v>
      </c>
      <c r="D678" s="409" t="s">
        <v>2845</v>
      </c>
      <c r="E678" s="408" t="s">
        <v>405</v>
      </c>
      <c r="F678" s="409" t="s">
        <v>2857</v>
      </c>
      <c r="G678" s="408" t="s">
        <v>406</v>
      </c>
      <c r="H678" s="408" t="s">
        <v>2077</v>
      </c>
      <c r="I678" s="408" t="s">
        <v>408</v>
      </c>
      <c r="J678" s="408" t="s">
        <v>2078</v>
      </c>
      <c r="K678" s="408"/>
      <c r="L678" s="410">
        <v>202.22870944229962</v>
      </c>
      <c r="M678" s="410">
        <v>68</v>
      </c>
      <c r="N678" s="411">
        <v>13751.552242076374</v>
      </c>
    </row>
    <row r="679" spans="1:14" ht="14.4" customHeight="1" x14ac:dyDescent="0.3">
      <c r="A679" s="406" t="s">
        <v>2079</v>
      </c>
      <c r="B679" s="407" t="s">
        <v>2827</v>
      </c>
      <c r="C679" s="408" t="s">
        <v>2080</v>
      </c>
      <c r="D679" s="409" t="s">
        <v>2846</v>
      </c>
      <c r="E679" s="408" t="s">
        <v>405</v>
      </c>
      <c r="F679" s="409" t="s">
        <v>2857</v>
      </c>
      <c r="G679" s="408"/>
      <c r="H679" s="408" t="s">
        <v>2081</v>
      </c>
      <c r="I679" s="408" t="s">
        <v>2082</v>
      </c>
      <c r="J679" s="408" t="s">
        <v>2083</v>
      </c>
      <c r="K679" s="408" t="s">
        <v>2084</v>
      </c>
      <c r="L679" s="410">
        <v>68.779999999999987</v>
      </c>
      <c r="M679" s="410">
        <v>2</v>
      </c>
      <c r="N679" s="411">
        <v>137.55999999999997</v>
      </c>
    </row>
    <row r="680" spans="1:14" ht="14.4" customHeight="1" x14ac:dyDescent="0.3">
      <c r="A680" s="406" t="s">
        <v>2079</v>
      </c>
      <c r="B680" s="407" t="s">
        <v>2827</v>
      </c>
      <c r="C680" s="408" t="s">
        <v>2080</v>
      </c>
      <c r="D680" s="409" t="s">
        <v>2846</v>
      </c>
      <c r="E680" s="408" t="s">
        <v>405</v>
      </c>
      <c r="F680" s="409" t="s">
        <v>2857</v>
      </c>
      <c r="G680" s="408"/>
      <c r="H680" s="408" t="s">
        <v>2085</v>
      </c>
      <c r="I680" s="408" t="s">
        <v>2086</v>
      </c>
      <c r="J680" s="408" t="s">
        <v>2087</v>
      </c>
      <c r="K680" s="408" t="s">
        <v>2088</v>
      </c>
      <c r="L680" s="410">
        <v>186.73240000000001</v>
      </c>
      <c r="M680" s="410">
        <v>50</v>
      </c>
      <c r="N680" s="411">
        <v>9336.6200000000008</v>
      </c>
    </row>
    <row r="681" spans="1:14" ht="14.4" customHeight="1" x14ac:dyDescent="0.3">
      <c r="A681" s="406" t="s">
        <v>2079</v>
      </c>
      <c r="B681" s="407" t="s">
        <v>2827</v>
      </c>
      <c r="C681" s="408" t="s">
        <v>2080</v>
      </c>
      <c r="D681" s="409" t="s">
        <v>2846</v>
      </c>
      <c r="E681" s="408" t="s">
        <v>405</v>
      </c>
      <c r="F681" s="409" t="s">
        <v>2857</v>
      </c>
      <c r="G681" s="408"/>
      <c r="H681" s="408" t="s">
        <v>2089</v>
      </c>
      <c r="I681" s="408" t="s">
        <v>2089</v>
      </c>
      <c r="J681" s="408" t="s">
        <v>2090</v>
      </c>
      <c r="K681" s="408" t="s">
        <v>2091</v>
      </c>
      <c r="L681" s="410">
        <v>496.19808695652176</v>
      </c>
      <c r="M681" s="410">
        <v>23</v>
      </c>
      <c r="N681" s="411">
        <v>11412.556</v>
      </c>
    </row>
    <row r="682" spans="1:14" ht="14.4" customHeight="1" x14ac:dyDescent="0.3">
      <c r="A682" s="406" t="s">
        <v>2079</v>
      </c>
      <c r="B682" s="407" t="s">
        <v>2827</v>
      </c>
      <c r="C682" s="408" t="s">
        <v>2080</v>
      </c>
      <c r="D682" s="409" t="s">
        <v>2846</v>
      </c>
      <c r="E682" s="408" t="s">
        <v>405</v>
      </c>
      <c r="F682" s="409" t="s">
        <v>2857</v>
      </c>
      <c r="G682" s="408"/>
      <c r="H682" s="408" t="s">
        <v>2092</v>
      </c>
      <c r="I682" s="408" t="s">
        <v>2092</v>
      </c>
      <c r="J682" s="408" t="s">
        <v>2093</v>
      </c>
      <c r="K682" s="408" t="s">
        <v>2094</v>
      </c>
      <c r="L682" s="410">
        <v>75.040000000000035</v>
      </c>
      <c r="M682" s="410">
        <v>1</v>
      </c>
      <c r="N682" s="411">
        <v>75.040000000000035</v>
      </c>
    </row>
    <row r="683" spans="1:14" ht="14.4" customHeight="1" x14ac:dyDescent="0.3">
      <c r="A683" s="406" t="s">
        <v>2079</v>
      </c>
      <c r="B683" s="407" t="s">
        <v>2827</v>
      </c>
      <c r="C683" s="408" t="s">
        <v>2080</v>
      </c>
      <c r="D683" s="409" t="s">
        <v>2846</v>
      </c>
      <c r="E683" s="408" t="s">
        <v>405</v>
      </c>
      <c r="F683" s="409" t="s">
        <v>2857</v>
      </c>
      <c r="G683" s="408"/>
      <c r="H683" s="408" t="s">
        <v>2095</v>
      </c>
      <c r="I683" s="408" t="s">
        <v>2095</v>
      </c>
      <c r="J683" s="408" t="s">
        <v>1821</v>
      </c>
      <c r="K683" s="408" t="s">
        <v>2096</v>
      </c>
      <c r="L683" s="410">
        <v>103.32000000000002</v>
      </c>
      <c r="M683" s="410">
        <v>1</v>
      </c>
      <c r="N683" s="411">
        <v>103.32000000000002</v>
      </c>
    </row>
    <row r="684" spans="1:14" ht="14.4" customHeight="1" x14ac:dyDescent="0.3">
      <c r="A684" s="406" t="s">
        <v>2079</v>
      </c>
      <c r="B684" s="407" t="s">
        <v>2827</v>
      </c>
      <c r="C684" s="408" t="s">
        <v>2080</v>
      </c>
      <c r="D684" s="409" t="s">
        <v>2846</v>
      </c>
      <c r="E684" s="408" t="s">
        <v>405</v>
      </c>
      <c r="F684" s="409" t="s">
        <v>2857</v>
      </c>
      <c r="G684" s="408" t="s">
        <v>406</v>
      </c>
      <c r="H684" s="408" t="s">
        <v>614</v>
      </c>
      <c r="I684" s="408" t="s">
        <v>614</v>
      </c>
      <c r="J684" s="408" t="s">
        <v>615</v>
      </c>
      <c r="K684" s="408" t="s">
        <v>616</v>
      </c>
      <c r="L684" s="410">
        <v>171.6</v>
      </c>
      <c r="M684" s="410">
        <v>41</v>
      </c>
      <c r="N684" s="411">
        <v>7035.5999999999995</v>
      </c>
    </row>
    <row r="685" spans="1:14" ht="14.4" customHeight="1" x14ac:dyDescent="0.3">
      <c r="A685" s="406" t="s">
        <v>2079</v>
      </c>
      <c r="B685" s="407" t="s">
        <v>2827</v>
      </c>
      <c r="C685" s="408" t="s">
        <v>2080</v>
      </c>
      <c r="D685" s="409" t="s">
        <v>2846</v>
      </c>
      <c r="E685" s="408" t="s">
        <v>405</v>
      </c>
      <c r="F685" s="409" t="s">
        <v>2857</v>
      </c>
      <c r="G685" s="408" t="s">
        <v>406</v>
      </c>
      <c r="H685" s="408" t="s">
        <v>617</v>
      </c>
      <c r="I685" s="408" t="s">
        <v>617</v>
      </c>
      <c r="J685" s="408" t="s">
        <v>618</v>
      </c>
      <c r="K685" s="408" t="s">
        <v>619</v>
      </c>
      <c r="L685" s="410">
        <v>173.68999999999994</v>
      </c>
      <c r="M685" s="410">
        <v>63</v>
      </c>
      <c r="N685" s="411">
        <v>10942.469999999996</v>
      </c>
    </row>
    <row r="686" spans="1:14" ht="14.4" customHeight="1" x14ac:dyDescent="0.3">
      <c r="A686" s="406" t="s">
        <v>2079</v>
      </c>
      <c r="B686" s="407" t="s">
        <v>2827</v>
      </c>
      <c r="C686" s="408" t="s">
        <v>2080</v>
      </c>
      <c r="D686" s="409" t="s">
        <v>2846</v>
      </c>
      <c r="E686" s="408" t="s">
        <v>405</v>
      </c>
      <c r="F686" s="409" t="s">
        <v>2857</v>
      </c>
      <c r="G686" s="408" t="s">
        <v>406</v>
      </c>
      <c r="H686" s="408" t="s">
        <v>620</v>
      </c>
      <c r="I686" s="408" t="s">
        <v>620</v>
      </c>
      <c r="J686" s="408" t="s">
        <v>621</v>
      </c>
      <c r="K686" s="408" t="s">
        <v>619</v>
      </c>
      <c r="L686" s="410">
        <v>143</v>
      </c>
      <c r="M686" s="410">
        <v>12</v>
      </c>
      <c r="N686" s="411">
        <v>1716</v>
      </c>
    </row>
    <row r="687" spans="1:14" ht="14.4" customHeight="1" x14ac:dyDescent="0.3">
      <c r="A687" s="406" t="s">
        <v>2079</v>
      </c>
      <c r="B687" s="407" t="s">
        <v>2827</v>
      </c>
      <c r="C687" s="408" t="s">
        <v>2080</v>
      </c>
      <c r="D687" s="409" t="s">
        <v>2846</v>
      </c>
      <c r="E687" s="408" t="s">
        <v>405</v>
      </c>
      <c r="F687" s="409" t="s">
        <v>2857</v>
      </c>
      <c r="G687" s="408" t="s">
        <v>406</v>
      </c>
      <c r="H687" s="408" t="s">
        <v>1562</v>
      </c>
      <c r="I687" s="408" t="s">
        <v>1562</v>
      </c>
      <c r="J687" s="408" t="s">
        <v>621</v>
      </c>
      <c r="K687" s="408" t="s">
        <v>1563</v>
      </c>
      <c r="L687" s="410">
        <v>126.50000000000001</v>
      </c>
      <c r="M687" s="410">
        <v>8</v>
      </c>
      <c r="N687" s="411">
        <v>1012.0000000000001</v>
      </c>
    </row>
    <row r="688" spans="1:14" ht="14.4" customHeight="1" x14ac:dyDescent="0.3">
      <c r="A688" s="406" t="s">
        <v>2079</v>
      </c>
      <c r="B688" s="407" t="s">
        <v>2827</v>
      </c>
      <c r="C688" s="408" t="s">
        <v>2080</v>
      </c>
      <c r="D688" s="409" t="s">
        <v>2846</v>
      </c>
      <c r="E688" s="408" t="s">
        <v>405</v>
      </c>
      <c r="F688" s="409" t="s">
        <v>2857</v>
      </c>
      <c r="G688" s="408" t="s">
        <v>406</v>
      </c>
      <c r="H688" s="408" t="s">
        <v>627</v>
      </c>
      <c r="I688" s="408" t="s">
        <v>627</v>
      </c>
      <c r="J688" s="408" t="s">
        <v>615</v>
      </c>
      <c r="K688" s="408" t="s">
        <v>628</v>
      </c>
      <c r="L688" s="410">
        <v>92.95</v>
      </c>
      <c r="M688" s="410">
        <v>83</v>
      </c>
      <c r="N688" s="411">
        <v>7714.85</v>
      </c>
    </row>
    <row r="689" spans="1:14" ht="14.4" customHeight="1" x14ac:dyDescent="0.3">
      <c r="A689" s="406" t="s">
        <v>2079</v>
      </c>
      <c r="B689" s="407" t="s">
        <v>2827</v>
      </c>
      <c r="C689" s="408" t="s">
        <v>2080</v>
      </c>
      <c r="D689" s="409" t="s">
        <v>2846</v>
      </c>
      <c r="E689" s="408" t="s">
        <v>405</v>
      </c>
      <c r="F689" s="409" t="s">
        <v>2857</v>
      </c>
      <c r="G689" s="408" t="s">
        <v>406</v>
      </c>
      <c r="H689" s="408" t="s">
        <v>1564</v>
      </c>
      <c r="I689" s="408" t="s">
        <v>1564</v>
      </c>
      <c r="J689" s="408" t="s">
        <v>615</v>
      </c>
      <c r="K689" s="408" t="s">
        <v>1565</v>
      </c>
      <c r="L689" s="410">
        <v>93.5</v>
      </c>
      <c r="M689" s="410">
        <v>53</v>
      </c>
      <c r="N689" s="411">
        <v>4955.5</v>
      </c>
    </row>
    <row r="690" spans="1:14" ht="14.4" customHeight="1" x14ac:dyDescent="0.3">
      <c r="A690" s="406" t="s">
        <v>2079</v>
      </c>
      <c r="B690" s="407" t="s">
        <v>2827</v>
      </c>
      <c r="C690" s="408" t="s">
        <v>2080</v>
      </c>
      <c r="D690" s="409" t="s">
        <v>2846</v>
      </c>
      <c r="E690" s="408" t="s">
        <v>405</v>
      </c>
      <c r="F690" s="409" t="s">
        <v>2857</v>
      </c>
      <c r="G690" s="408" t="s">
        <v>406</v>
      </c>
      <c r="H690" s="408" t="s">
        <v>629</v>
      </c>
      <c r="I690" s="408" t="s">
        <v>630</v>
      </c>
      <c r="J690" s="408" t="s">
        <v>631</v>
      </c>
      <c r="K690" s="408" t="s">
        <v>632</v>
      </c>
      <c r="L690" s="410">
        <v>38.319999999999993</v>
      </c>
      <c r="M690" s="410">
        <v>1</v>
      </c>
      <c r="N690" s="411">
        <v>38.319999999999993</v>
      </c>
    </row>
    <row r="691" spans="1:14" ht="14.4" customHeight="1" x14ac:dyDescent="0.3">
      <c r="A691" s="406" t="s">
        <v>2079</v>
      </c>
      <c r="B691" s="407" t="s">
        <v>2827</v>
      </c>
      <c r="C691" s="408" t="s">
        <v>2080</v>
      </c>
      <c r="D691" s="409" t="s">
        <v>2846</v>
      </c>
      <c r="E691" s="408" t="s">
        <v>405</v>
      </c>
      <c r="F691" s="409" t="s">
        <v>2857</v>
      </c>
      <c r="G691" s="408" t="s">
        <v>406</v>
      </c>
      <c r="H691" s="408" t="s">
        <v>426</v>
      </c>
      <c r="I691" s="408" t="s">
        <v>427</v>
      </c>
      <c r="J691" s="408" t="s">
        <v>428</v>
      </c>
      <c r="K691" s="408" t="s">
        <v>429</v>
      </c>
      <c r="L691" s="410">
        <v>87.030123219362466</v>
      </c>
      <c r="M691" s="410">
        <v>6</v>
      </c>
      <c r="N691" s="411">
        <v>522.18073931617482</v>
      </c>
    </row>
    <row r="692" spans="1:14" ht="14.4" customHeight="1" x14ac:dyDescent="0.3">
      <c r="A692" s="406" t="s">
        <v>2079</v>
      </c>
      <c r="B692" s="407" t="s">
        <v>2827</v>
      </c>
      <c r="C692" s="408" t="s">
        <v>2080</v>
      </c>
      <c r="D692" s="409" t="s">
        <v>2846</v>
      </c>
      <c r="E692" s="408" t="s">
        <v>405</v>
      </c>
      <c r="F692" s="409" t="s">
        <v>2857</v>
      </c>
      <c r="G692" s="408" t="s">
        <v>406</v>
      </c>
      <c r="H692" s="408" t="s">
        <v>1566</v>
      </c>
      <c r="I692" s="408" t="s">
        <v>1567</v>
      </c>
      <c r="J692" s="408" t="s">
        <v>639</v>
      </c>
      <c r="K692" s="408" t="s">
        <v>1568</v>
      </c>
      <c r="L692" s="410">
        <v>96.82015513342202</v>
      </c>
      <c r="M692" s="410">
        <v>145</v>
      </c>
      <c r="N692" s="411">
        <v>14038.922494346192</v>
      </c>
    </row>
    <row r="693" spans="1:14" ht="14.4" customHeight="1" x14ac:dyDescent="0.3">
      <c r="A693" s="406" t="s">
        <v>2079</v>
      </c>
      <c r="B693" s="407" t="s">
        <v>2827</v>
      </c>
      <c r="C693" s="408" t="s">
        <v>2080</v>
      </c>
      <c r="D693" s="409" t="s">
        <v>2846</v>
      </c>
      <c r="E693" s="408" t="s">
        <v>405</v>
      </c>
      <c r="F693" s="409" t="s">
        <v>2857</v>
      </c>
      <c r="G693" s="408" t="s">
        <v>406</v>
      </c>
      <c r="H693" s="408" t="s">
        <v>637</v>
      </c>
      <c r="I693" s="408" t="s">
        <v>638</v>
      </c>
      <c r="J693" s="408" t="s">
        <v>639</v>
      </c>
      <c r="K693" s="408" t="s">
        <v>640</v>
      </c>
      <c r="L693" s="410">
        <v>100.76</v>
      </c>
      <c r="M693" s="410">
        <v>11</v>
      </c>
      <c r="N693" s="411">
        <v>1108.3600000000001</v>
      </c>
    </row>
    <row r="694" spans="1:14" ht="14.4" customHeight="1" x14ac:dyDescent="0.3">
      <c r="A694" s="406" t="s">
        <v>2079</v>
      </c>
      <c r="B694" s="407" t="s">
        <v>2827</v>
      </c>
      <c r="C694" s="408" t="s">
        <v>2080</v>
      </c>
      <c r="D694" s="409" t="s">
        <v>2846</v>
      </c>
      <c r="E694" s="408" t="s">
        <v>405</v>
      </c>
      <c r="F694" s="409" t="s">
        <v>2857</v>
      </c>
      <c r="G694" s="408" t="s">
        <v>406</v>
      </c>
      <c r="H694" s="408" t="s">
        <v>430</v>
      </c>
      <c r="I694" s="408" t="s">
        <v>431</v>
      </c>
      <c r="J694" s="408" t="s">
        <v>432</v>
      </c>
      <c r="K694" s="408" t="s">
        <v>433</v>
      </c>
      <c r="L694" s="410">
        <v>167.60999999999999</v>
      </c>
      <c r="M694" s="410">
        <v>5</v>
      </c>
      <c r="N694" s="411">
        <v>838.05</v>
      </c>
    </row>
    <row r="695" spans="1:14" ht="14.4" customHeight="1" x14ac:dyDescent="0.3">
      <c r="A695" s="406" t="s">
        <v>2079</v>
      </c>
      <c r="B695" s="407" t="s">
        <v>2827</v>
      </c>
      <c r="C695" s="408" t="s">
        <v>2080</v>
      </c>
      <c r="D695" s="409" t="s">
        <v>2846</v>
      </c>
      <c r="E695" s="408" t="s">
        <v>405</v>
      </c>
      <c r="F695" s="409" t="s">
        <v>2857</v>
      </c>
      <c r="G695" s="408" t="s">
        <v>406</v>
      </c>
      <c r="H695" s="408" t="s">
        <v>641</v>
      </c>
      <c r="I695" s="408" t="s">
        <v>642</v>
      </c>
      <c r="J695" s="408" t="s">
        <v>643</v>
      </c>
      <c r="K695" s="408" t="s">
        <v>644</v>
      </c>
      <c r="L695" s="410">
        <v>64.539919152460769</v>
      </c>
      <c r="M695" s="410">
        <v>140</v>
      </c>
      <c r="N695" s="411">
        <v>9035.5886813445068</v>
      </c>
    </row>
    <row r="696" spans="1:14" ht="14.4" customHeight="1" x14ac:dyDescent="0.3">
      <c r="A696" s="406" t="s">
        <v>2079</v>
      </c>
      <c r="B696" s="407" t="s">
        <v>2827</v>
      </c>
      <c r="C696" s="408" t="s">
        <v>2080</v>
      </c>
      <c r="D696" s="409" t="s">
        <v>2846</v>
      </c>
      <c r="E696" s="408" t="s">
        <v>405</v>
      </c>
      <c r="F696" s="409" t="s">
        <v>2857</v>
      </c>
      <c r="G696" s="408" t="s">
        <v>406</v>
      </c>
      <c r="H696" s="408" t="s">
        <v>434</v>
      </c>
      <c r="I696" s="408" t="s">
        <v>435</v>
      </c>
      <c r="J696" s="408" t="s">
        <v>436</v>
      </c>
      <c r="K696" s="408" t="s">
        <v>437</v>
      </c>
      <c r="L696" s="410">
        <v>78.981562523620795</v>
      </c>
      <c r="M696" s="410">
        <v>20</v>
      </c>
      <c r="N696" s="411">
        <v>1579.631250472416</v>
      </c>
    </row>
    <row r="697" spans="1:14" ht="14.4" customHeight="1" x14ac:dyDescent="0.3">
      <c r="A697" s="406" t="s">
        <v>2079</v>
      </c>
      <c r="B697" s="407" t="s">
        <v>2827</v>
      </c>
      <c r="C697" s="408" t="s">
        <v>2080</v>
      </c>
      <c r="D697" s="409" t="s">
        <v>2846</v>
      </c>
      <c r="E697" s="408" t="s">
        <v>405</v>
      </c>
      <c r="F697" s="409" t="s">
        <v>2857</v>
      </c>
      <c r="G697" s="408" t="s">
        <v>406</v>
      </c>
      <c r="H697" s="408" t="s">
        <v>2097</v>
      </c>
      <c r="I697" s="408" t="s">
        <v>2098</v>
      </c>
      <c r="J697" s="408" t="s">
        <v>2099</v>
      </c>
      <c r="K697" s="408" t="s">
        <v>693</v>
      </c>
      <c r="L697" s="410">
        <v>86.106000000000023</v>
      </c>
      <c r="M697" s="410">
        <v>10</v>
      </c>
      <c r="N697" s="411">
        <v>861.06000000000017</v>
      </c>
    </row>
    <row r="698" spans="1:14" ht="14.4" customHeight="1" x14ac:dyDescent="0.3">
      <c r="A698" s="406" t="s">
        <v>2079</v>
      </c>
      <c r="B698" s="407" t="s">
        <v>2827</v>
      </c>
      <c r="C698" s="408" t="s">
        <v>2080</v>
      </c>
      <c r="D698" s="409" t="s">
        <v>2846</v>
      </c>
      <c r="E698" s="408" t="s">
        <v>405</v>
      </c>
      <c r="F698" s="409" t="s">
        <v>2857</v>
      </c>
      <c r="G698" s="408" t="s">
        <v>406</v>
      </c>
      <c r="H698" s="408" t="s">
        <v>2100</v>
      </c>
      <c r="I698" s="408" t="s">
        <v>2101</v>
      </c>
      <c r="J698" s="408" t="s">
        <v>507</v>
      </c>
      <c r="K698" s="408" t="s">
        <v>1664</v>
      </c>
      <c r="L698" s="410">
        <v>63.949224305813317</v>
      </c>
      <c r="M698" s="410">
        <v>15</v>
      </c>
      <c r="N698" s="411">
        <v>959.23836458719973</v>
      </c>
    </row>
    <row r="699" spans="1:14" ht="14.4" customHeight="1" x14ac:dyDescent="0.3">
      <c r="A699" s="406" t="s">
        <v>2079</v>
      </c>
      <c r="B699" s="407" t="s">
        <v>2827</v>
      </c>
      <c r="C699" s="408" t="s">
        <v>2080</v>
      </c>
      <c r="D699" s="409" t="s">
        <v>2846</v>
      </c>
      <c r="E699" s="408" t="s">
        <v>405</v>
      </c>
      <c r="F699" s="409" t="s">
        <v>2857</v>
      </c>
      <c r="G699" s="408" t="s">
        <v>406</v>
      </c>
      <c r="H699" s="408" t="s">
        <v>1569</v>
      </c>
      <c r="I699" s="408" t="s">
        <v>1570</v>
      </c>
      <c r="J699" s="408" t="s">
        <v>1571</v>
      </c>
      <c r="K699" s="408" t="s">
        <v>693</v>
      </c>
      <c r="L699" s="410">
        <v>30.20000000000001</v>
      </c>
      <c r="M699" s="410">
        <v>10</v>
      </c>
      <c r="N699" s="411">
        <v>302.00000000000011</v>
      </c>
    </row>
    <row r="700" spans="1:14" ht="14.4" customHeight="1" x14ac:dyDescent="0.3">
      <c r="A700" s="406" t="s">
        <v>2079</v>
      </c>
      <c r="B700" s="407" t="s">
        <v>2827</v>
      </c>
      <c r="C700" s="408" t="s">
        <v>2080</v>
      </c>
      <c r="D700" s="409" t="s">
        <v>2846</v>
      </c>
      <c r="E700" s="408" t="s">
        <v>405</v>
      </c>
      <c r="F700" s="409" t="s">
        <v>2857</v>
      </c>
      <c r="G700" s="408" t="s">
        <v>406</v>
      </c>
      <c r="H700" s="408" t="s">
        <v>649</v>
      </c>
      <c r="I700" s="408" t="s">
        <v>650</v>
      </c>
      <c r="J700" s="408" t="s">
        <v>651</v>
      </c>
      <c r="K700" s="408" t="s">
        <v>652</v>
      </c>
      <c r="L700" s="410">
        <v>79.790000000000006</v>
      </c>
      <c r="M700" s="410">
        <v>5</v>
      </c>
      <c r="N700" s="411">
        <v>398.95000000000005</v>
      </c>
    </row>
    <row r="701" spans="1:14" ht="14.4" customHeight="1" x14ac:dyDescent="0.3">
      <c r="A701" s="406" t="s">
        <v>2079</v>
      </c>
      <c r="B701" s="407" t="s">
        <v>2827</v>
      </c>
      <c r="C701" s="408" t="s">
        <v>2080</v>
      </c>
      <c r="D701" s="409" t="s">
        <v>2846</v>
      </c>
      <c r="E701" s="408" t="s">
        <v>405</v>
      </c>
      <c r="F701" s="409" t="s">
        <v>2857</v>
      </c>
      <c r="G701" s="408" t="s">
        <v>406</v>
      </c>
      <c r="H701" s="408" t="s">
        <v>657</v>
      </c>
      <c r="I701" s="408" t="s">
        <v>658</v>
      </c>
      <c r="J701" s="408" t="s">
        <v>659</v>
      </c>
      <c r="K701" s="408" t="s">
        <v>660</v>
      </c>
      <c r="L701" s="410">
        <v>27.750033803909314</v>
      </c>
      <c r="M701" s="410">
        <v>310</v>
      </c>
      <c r="N701" s="411">
        <v>8602.5104792118873</v>
      </c>
    </row>
    <row r="702" spans="1:14" ht="14.4" customHeight="1" x14ac:dyDescent="0.3">
      <c r="A702" s="406" t="s">
        <v>2079</v>
      </c>
      <c r="B702" s="407" t="s">
        <v>2827</v>
      </c>
      <c r="C702" s="408" t="s">
        <v>2080</v>
      </c>
      <c r="D702" s="409" t="s">
        <v>2846</v>
      </c>
      <c r="E702" s="408" t="s">
        <v>405</v>
      </c>
      <c r="F702" s="409" t="s">
        <v>2857</v>
      </c>
      <c r="G702" s="408" t="s">
        <v>406</v>
      </c>
      <c r="H702" s="408" t="s">
        <v>2102</v>
      </c>
      <c r="I702" s="408" t="s">
        <v>2103</v>
      </c>
      <c r="J702" s="408" t="s">
        <v>2104</v>
      </c>
      <c r="K702" s="408" t="s">
        <v>2105</v>
      </c>
      <c r="L702" s="410">
        <v>93.620000000000033</v>
      </c>
      <c r="M702" s="410">
        <v>1</v>
      </c>
      <c r="N702" s="411">
        <v>93.620000000000033</v>
      </c>
    </row>
    <row r="703" spans="1:14" ht="14.4" customHeight="1" x14ac:dyDescent="0.3">
      <c r="A703" s="406" t="s">
        <v>2079</v>
      </c>
      <c r="B703" s="407" t="s">
        <v>2827</v>
      </c>
      <c r="C703" s="408" t="s">
        <v>2080</v>
      </c>
      <c r="D703" s="409" t="s">
        <v>2846</v>
      </c>
      <c r="E703" s="408" t="s">
        <v>405</v>
      </c>
      <c r="F703" s="409" t="s">
        <v>2857</v>
      </c>
      <c r="G703" s="408" t="s">
        <v>406</v>
      </c>
      <c r="H703" s="408" t="s">
        <v>664</v>
      </c>
      <c r="I703" s="408" t="s">
        <v>665</v>
      </c>
      <c r="J703" s="408" t="s">
        <v>663</v>
      </c>
      <c r="K703" s="408" t="s">
        <v>666</v>
      </c>
      <c r="L703" s="410">
        <v>77.610000000000014</v>
      </c>
      <c r="M703" s="410">
        <v>4</v>
      </c>
      <c r="N703" s="411">
        <v>310.44000000000005</v>
      </c>
    </row>
    <row r="704" spans="1:14" ht="14.4" customHeight="1" x14ac:dyDescent="0.3">
      <c r="A704" s="406" t="s">
        <v>2079</v>
      </c>
      <c r="B704" s="407" t="s">
        <v>2827</v>
      </c>
      <c r="C704" s="408" t="s">
        <v>2080</v>
      </c>
      <c r="D704" s="409" t="s">
        <v>2846</v>
      </c>
      <c r="E704" s="408" t="s">
        <v>405</v>
      </c>
      <c r="F704" s="409" t="s">
        <v>2857</v>
      </c>
      <c r="G704" s="408" t="s">
        <v>406</v>
      </c>
      <c r="H704" s="408" t="s">
        <v>667</v>
      </c>
      <c r="I704" s="408" t="s">
        <v>668</v>
      </c>
      <c r="J704" s="408" t="s">
        <v>669</v>
      </c>
      <c r="K704" s="408" t="s">
        <v>670</v>
      </c>
      <c r="L704" s="410">
        <v>56.101579384471471</v>
      </c>
      <c r="M704" s="410">
        <v>19</v>
      </c>
      <c r="N704" s="411">
        <v>1065.9300083049579</v>
      </c>
    </row>
    <row r="705" spans="1:14" ht="14.4" customHeight="1" x14ac:dyDescent="0.3">
      <c r="A705" s="406" t="s">
        <v>2079</v>
      </c>
      <c r="B705" s="407" t="s">
        <v>2827</v>
      </c>
      <c r="C705" s="408" t="s">
        <v>2080</v>
      </c>
      <c r="D705" s="409" t="s">
        <v>2846</v>
      </c>
      <c r="E705" s="408" t="s">
        <v>405</v>
      </c>
      <c r="F705" s="409" t="s">
        <v>2857</v>
      </c>
      <c r="G705" s="408" t="s">
        <v>406</v>
      </c>
      <c r="H705" s="408" t="s">
        <v>675</v>
      </c>
      <c r="I705" s="408" t="s">
        <v>676</v>
      </c>
      <c r="J705" s="408" t="s">
        <v>677</v>
      </c>
      <c r="K705" s="408" t="s">
        <v>678</v>
      </c>
      <c r="L705" s="410">
        <v>164.48</v>
      </c>
      <c r="M705" s="410">
        <v>2</v>
      </c>
      <c r="N705" s="411">
        <v>328.96</v>
      </c>
    </row>
    <row r="706" spans="1:14" ht="14.4" customHeight="1" x14ac:dyDescent="0.3">
      <c r="A706" s="406" t="s">
        <v>2079</v>
      </c>
      <c r="B706" s="407" t="s">
        <v>2827</v>
      </c>
      <c r="C706" s="408" t="s">
        <v>2080</v>
      </c>
      <c r="D706" s="409" t="s">
        <v>2846</v>
      </c>
      <c r="E706" s="408" t="s">
        <v>405</v>
      </c>
      <c r="F706" s="409" t="s">
        <v>2857</v>
      </c>
      <c r="G706" s="408" t="s">
        <v>406</v>
      </c>
      <c r="H706" s="408" t="s">
        <v>683</v>
      </c>
      <c r="I706" s="408" t="s">
        <v>684</v>
      </c>
      <c r="J706" s="408" t="s">
        <v>685</v>
      </c>
      <c r="K706" s="408" t="s">
        <v>686</v>
      </c>
      <c r="L706" s="410">
        <v>35.570005222902083</v>
      </c>
      <c r="M706" s="410">
        <v>1</v>
      </c>
      <c r="N706" s="411">
        <v>35.570005222902083</v>
      </c>
    </row>
    <row r="707" spans="1:14" ht="14.4" customHeight="1" x14ac:dyDescent="0.3">
      <c r="A707" s="406" t="s">
        <v>2079</v>
      </c>
      <c r="B707" s="407" t="s">
        <v>2827</v>
      </c>
      <c r="C707" s="408" t="s">
        <v>2080</v>
      </c>
      <c r="D707" s="409" t="s">
        <v>2846</v>
      </c>
      <c r="E707" s="408" t="s">
        <v>405</v>
      </c>
      <c r="F707" s="409" t="s">
        <v>2857</v>
      </c>
      <c r="G707" s="408" t="s">
        <v>406</v>
      </c>
      <c r="H707" s="408" t="s">
        <v>690</v>
      </c>
      <c r="I707" s="408" t="s">
        <v>691</v>
      </c>
      <c r="J707" s="408" t="s">
        <v>692</v>
      </c>
      <c r="K707" s="408" t="s">
        <v>693</v>
      </c>
      <c r="L707" s="410">
        <v>66.15000000000002</v>
      </c>
      <c r="M707" s="410">
        <v>18</v>
      </c>
      <c r="N707" s="411">
        <v>1190.7000000000003</v>
      </c>
    </row>
    <row r="708" spans="1:14" ht="14.4" customHeight="1" x14ac:dyDescent="0.3">
      <c r="A708" s="406" t="s">
        <v>2079</v>
      </c>
      <c r="B708" s="407" t="s">
        <v>2827</v>
      </c>
      <c r="C708" s="408" t="s">
        <v>2080</v>
      </c>
      <c r="D708" s="409" t="s">
        <v>2846</v>
      </c>
      <c r="E708" s="408" t="s">
        <v>405</v>
      </c>
      <c r="F708" s="409" t="s">
        <v>2857</v>
      </c>
      <c r="G708" s="408" t="s">
        <v>406</v>
      </c>
      <c r="H708" s="408" t="s">
        <v>694</v>
      </c>
      <c r="I708" s="408" t="s">
        <v>695</v>
      </c>
      <c r="J708" s="408" t="s">
        <v>696</v>
      </c>
      <c r="K708" s="408" t="s">
        <v>697</v>
      </c>
      <c r="L708" s="410">
        <v>58.319992438624332</v>
      </c>
      <c r="M708" s="410">
        <v>11</v>
      </c>
      <c r="N708" s="411">
        <v>641.51991682486766</v>
      </c>
    </row>
    <row r="709" spans="1:14" ht="14.4" customHeight="1" x14ac:dyDescent="0.3">
      <c r="A709" s="406" t="s">
        <v>2079</v>
      </c>
      <c r="B709" s="407" t="s">
        <v>2827</v>
      </c>
      <c r="C709" s="408" t="s">
        <v>2080</v>
      </c>
      <c r="D709" s="409" t="s">
        <v>2846</v>
      </c>
      <c r="E709" s="408" t="s">
        <v>405</v>
      </c>
      <c r="F709" s="409" t="s">
        <v>2857</v>
      </c>
      <c r="G709" s="408" t="s">
        <v>406</v>
      </c>
      <c r="H709" s="408" t="s">
        <v>2106</v>
      </c>
      <c r="I709" s="408" t="s">
        <v>2107</v>
      </c>
      <c r="J709" s="408" t="s">
        <v>2108</v>
      </c>
      <c r="K709" s="408" t="s">
        <v>2109</v>
      </c>
      <c r="L709" s="410">
        <v>26.639999999999997</v>
      </c>
      <c r="M709" s="410">
        <v>5</v>
      </c>
      <c r="N709" s="411">
        <v>133.19999999999999</v>
      </c>
    </row>
    <row r="710" spans="1:14" ht="14.4" customHeight="1" x14ac:dyDescent="0.3">
      <c r="A710" s="406" t="s">
        <v>2079</v>
      </c>
      <c r="B710" s="407" t="s">
        <v>2827</v>
      </c>
      <c r="C710" s="408" t="s">
        <v>2080</v>
      </c>
      <c r="D710" s="409" t="s">
        <v>2846</v>
      </c>
      <c r="E710" s="408" t="s">
        <v>405</v>
      </c>
      <c r="F710" s="409" t="s">
        <v>2857</v>
      </c>
      <c r="G710" s="408" t="s">
        <v>406</v>
      </c>
      <c r="H710" s="408" t="s">
        <v>702</v>
      </c>
      <c r="I710" s="408" t="s">
        <v>703</v>
      </c>
      <c r="J710" s="408" t="s">
        <v>704</v>
      </c>
      <c r="K710" s="408" t="s">
        <v>705</v>
      </c>
      <c r="L710" s="410">
        <v>56.880148176821642</v>
      </c>
      <c r="M710" s="410">
        <v>110</v>
      </c>
      <c r="N710" s="411">
        <v>6256.8162994503809</v>
      </c>
    </row>
    <row r="711" spans="1:14" ht="14.4" customHeight="1" x14ac:dyDescent="0.3">
      <c r="A711" s="406" t="s">
        <v>2079</v>
      </c>
      <c r="B711" s="407" t="s">
        <v>2827</v>
      </c>
      <c r="C711" s="408" t="s">
        <v>2080</v>
      </c>
      <c r="D711" s="409" t="s">
        <v>2846</v>
      </c>
      <c r="E711" s="408" t="s">
        <v>405</v>
      </c>
      <c r="F711" s="409" t="s">
        <v>2857</v>
      </c>
      <c r="G711" s="408" t="s">
        <v>406</v>
      </c>
      <c r="H711" s="408" t="s">
        <v>714</v>
      </c>
      <c r="I711" s="408" t="s">
        <v>715</v>
      </c>
      <c r="J711" s="408" t="s">
        <v>716</v>
      </c>
      <c r="K711" s="408" t="s">
        <v>717</v>
      </c>
      <c r="L711" s="410">
        <v>65.829090909090894</v>
      </c>
      <c r="M711" s="410">
        <v>22</v>
      </c>
      <c r="N711" s="411">
        <v>1448.2399999999998</v>
      </c>
    </row>
    <row r="712" spans="1:14" ht="14.4" customHeight="1" x14ac:dyDescent="0.3">
      <c r="A712" s="406" t="s">
        <v>2079</v>
      </c>
      <c r="B712" s="407" t="s">
        <v>2827</v>
      </c>
      <c r="C712" s="408" t="s">
        <v>2080</v>
      </c>
      <c r="D712" s="409" t="s">
        <v>2846</v>
      </c>
      <c r="E712" s="408" t="s">
        <v>405</v>
      </c>
      <c r="F712" s="409" t="s">
        <v>2857</v>
      </c>
      <c r="G712" s="408" t="s">
        <v>406</v>
      </c>
      <c r="H712" s="408" t="s">
        <v>2001</v>
      </c>
      <c r="I712" s="408" t="s">
        <v>2002</v>
      </c>
      <c r="J712" s="408" t="s">
        <v>2003</v>
      </c>
      <c r="K712" s="408" t="s">
        <v>468</v>
      </c>
      <c r="L712" s="410">
        <v>239.79999999999998</v>
      </c>
      <c r="M712" s="410">
        <v>26</v>
      </c>
      <c r="N712" s="411">
        <v>6234.7999999999993</v>
      </c>
    </row>
    <row r="713" spans="1:14" ht="14.4" customHeight="1" x14ac:dyDescent="0.3">
      <c r="A713" s="406" t="s">
        <v>2079</v>
      </c>
      <c r="B713" s="407" t="s">
        <v>2827</v>
      </c>
      <c r="C713" s="408" t="s">
        <v>2080</v>
      </c>
      <c r="D713" s="409" t="s">
        <v>2846</v>
      </c>
      <c r="E713" s="408" t="s">
        <v>405</v>
      </c>
      <c r="F713" s="409" t="s">
        <v>2857</v>
      </c>
      <c r="G713" s="408" t="s">
        <v>406</v>
      </c>
      <c r="H713" s="408" t="s">
        <v>2110</v>
      </c>
      <c r="I713" s="408" t="s">
        <v>2111</v>
      </c>
      <c r="J713" s="408" t="s">
        <v>2112</v>
      </c>
      <c r="K713" s="408" t="s">
        <v>468</v>
      </c>
      <c r="L713" s="410">
        <v>325.19236842105255</v>
      </c>
      <c r="M713" s="410">
        <v>38</v>
      </c>
      <c r="N713" s="411">
        <v>12357.309999999998</v>
      </c>
    </row>
    <row r="714" spans="1:14" ht="14.4" customHeight="1" x14ac:dyDescent="0.3">
      <c r="A714" s="406" t="s">
        <v>2079</v>
      </c>
      <c r="B714" s="407" t="s">
        <v>2827</v>
      </c>
      <c r="C714" s="408" t="s">
        <v>2080</v>
      </c>
      <c r="D714" s="409" t="s">
        <v>2846</v>
      </c>
      <c r="E714" s="408" t="s">
        <v>405</v>
      </c>
      <c r="F714" s="409" t="s">
        <v>2857</v>
      </c>
      <c r="G714" s="408" t="s">
        <v>406</v>
      </c>
      <c r="H714" s="408" t="s">
        <v>2004</v>
      </c>
      <c r="I714" s="408" t="s">
        <v>2005</v>
      </c>
      <c r="J714" s="408" t="s">
        <v>964</v>
      </c>
      <c r="K714" s="408" t="s">
        <v>2006</v>
      </c>
      <c r="L714" s="410">
        <v>185.61000000000004</v>
      </c>
      <c r="M714" s="410">
        <v>42</v>
      </c>
      <c r="N714" s="411">
        <v>7795.6200000000017</v>
      </c>
    </row>
    <row r="715" spans="1:14" ht="14.4" customHeight="1" x14ac:dyDescent="0.3">
      <c r="A715" s="406" t="s">
        <v>2079</v>
      </c>
      <c r="B715" s="407" t="s">
        <v>2827</v>
      </c>
      <c r="C715" s="408" t="s">
        <v>2080</v>
      </c>
      <c r="D715" s="409" t="s">
        <v>2846</v>
      </c>
      <c r="E715" s="408" t="s">
        <v>405</v>
      </c>
      <c r="F715" s="409" t="s">
        <v>2857</v>
      </c>
      <c r="G715" s="408" t="s">
        <v>406</v>
      </c>
      <c r="H715" s="408" t="s">
        <v>730</v>
      </c>
      <c r="I715" s="408" t="s">
        <v>730</v>
      </c>
      <c r="J715" s="408" t="s">
        <v>731</v>
      </c>
      <c r="K715" s="408" t="s">
        <v>732</v>
      </c>
      <c r="L715" s="410">
        <v>36.545982382901805</v>
      </c>
      <c r="M715" s="410">
        <v>300</v>
      </c>
      <c r="N715" s="411">
        <v>10963.794714870541</v>
      </c>
    </row>
    <row r="716" spans="1:14" ht="14.4" customHeight="1" x14ac:dyDescent="0.3">
      <c r="A716" s="406" t="s">
        <v>2079</v>
      </c>
      <c r="B716" s="407" t="s">
        <v>2827</v>
      </c>
      <c r="C716" s="408" t="s">
        <v>2080</v>
      </c>
      <c r="D716" s="409" t="s">
        <v>2846</v>
      </c>
      <c r="E716" s="408" t="s">
        <v>405</v>
      </c>
      <c r="F716" s="409" t="s">
        <v>2857</v>
      </c>
      <c r="G716" s="408" t="s">
        <v>406</v>
      </c>
      <c r="H716" s="408" t="s">
        <v>2113</v>
      </c>
      <c r="I716" s="408" t="s">
        <v>2114</v>
      </c>
      <c r="J716" s="408" t="s">
        <v>1186</v>
      </c>
      <c r="K716" s="408" t="s">
        <v>2115</v>
      </c>
      <c r="L716" s="410">
        <v>28.599999999999991</v>
      </c>
      <c r="M716" s="410">
        <v>2</v>
      </c>
      <c r="N716" s="411">
        <v>57.199999999999982</v>
      </c>
    </row>
    <row r="717" spans="1:14" ht="14.4" customHeight="1" x14ac:dyDescent="0.3">
      <c r="A717" s="406" t="s">
        <v>2079</v>
      </c>
      <c r="B717" s="407" t="s">
        <v>2827</v>
      </c>
      <c r="C717" s="408" t="s">
        <v>2080</v>
      </c>
      <c r="D717" s="409" t="s">
        <v>2846</v>
      </c>
      <c r="E717" s="408" t="s">
        <v>405</v>
      </c>
      <c r="F717" s="409" t="s">
        <v>2857</v>
      </c>
      <c r="G717" s="408" t="s">
        <v>406</v>
      </c>
      <c r="H717" s="408" t="s">
        <v>2116</v>
      </c>
      <c r="I717" s="408" t="s">
        <v>2117</v>
      </c>
      <c r="J717" s="408" t="s">
        <v>742</v>
      </c>
      <c r="K717" s="408" t="s">
        <v>2118</v>
      </c>
      <c r="L717" s="410">
        <v>73.789999999999978</v>
      </c>
      <c r="M717" s="410">
        <v>2</v>
      </c>
      <c r="N717" s="411">
        <v>147.57999999999996</v>
      </c>
    </row>
    <row r="718" spans="1:14" ht="14.4" customHeight="1" x14ac:dyDescent="0.3">
      <c r="A718" s="406" t="s">
        <v>2079</v>
      </c>
      <c r="B718" s="407" t="s">
        <v>2827</v>
      </c>
      <c r="C718" s="408" t="s">
        <v>2080</v>
      </c>
      <c r="D718" s="409" t="s">
        <v>2846</v>
      </c>
      <c r="E718" s="408" t="s">
        <v>405</v>
      </c>
      <c r="F718" s="409" t="s">
        <v>2857</v>
      </c>
      <c r="G718" s="408" t="s">
        <v>406</v>
      </c>
      <c r="H718" s="408" t="s">
        <v>1572</v>
      </c>
      <c r="I718" s="408" t="s">
        <v>1573</v>
      </c>
      <c r="J718" s="408" t="s">
        <v>1574</v>
      </c>
      <c r="K718" s="408" t="s">
        <v>1271</v>
      </c>
      <c r="L718" s="410">
        <v>48.460000000000022</v>
      </c>
      <c r="M718" s="410">
        <v>1</v>
      </c>
      <c r="N718" s="411">
        <v>48.460000000000022</v>
      </c>
    </row>
    <row r="719" spans="1:14" ht="14.4" customHeight="1" x14ac:dyDescent="0.3">
      <c r="A719" s="406" t="s">
        <v>2079</v>
      </c>
      <c r="B719" s="407" t="s">
        <v>2827</v>
      </c>
      <c r="C719" s="408" t="s">
        <v>2080</v>
      </c>
      <c r="D719" s="409" t="s">
        <v>2846</v>
      </c>
      <c r="E719" s="408" t="s">
        <v>405</v>
      </c>
      <c r="F719" s="409" t="s">
        <v>2857</v>
      </c>
      <c r="G719" s="408" t="s">
        <v>406</v>
      </c>
      <c r="H719" s="408" t="s">
        <v>748</v>
      </c>
      <c r="I719" s="408" t="s">
        <v>749</v>
      </c>
      <c r="J719" s="408" t="s">
        <v>750</v>
      </c>
      <c r="K719" s="408" t="s">
        <v>751</v>
      </c>
      <c r="L719" s="410">
        <v>44.900248330496218</v>
      </c>
      <c r="M719" s="410">
        <v>2</v>
      </c>
      <c r="N719" s="411">
        <v>89.800496660992437</v>
      </c>
    </row>
    <row r="720" spans="1:14" ht="14.4" customHeight="1" x14ac:dyDescent="0.3">
      <c r="A720" s="406" t="s">
        <v>2079</v>
      </c>
      <c r="B720" s="407" t="s">
        <v>2827</v>
      </c>
      <c r="C720" s="408" t="s">
        <v>2080</v>
      </c>
      <c r="D720" s="409" t="s">
        <v>2846</v>
      </c>
      <c r="E720" s="408" t="s">
        <v>405</v>
      </c>
      <c r="F720" s="409" t="s">
        <v>2857</v>
      </c>
      <c r="G720" s="408" t="s">
        <v>406</v>
      </c>
      <c r="H720" s="408" t="s">
        <v>2119</v>
      </c>
      <c r="I720" s="408" t="s">
        <v>2120</v>
      </c>
      <c r="J720" s="408" t="s">
        <v>2121</v>
      </c>
      <c r="K720" s="408" t="s">
        <v>906</v>
      </c>
      <c r="L720" s="410">
        <v>63.440109007744283</v>
      </c>
      <c r="M720" s="410">
        <v>1</v>
      </c>
      <c r="N720" s="411">
        <v>63.440109007744283</v>
      </c>
    </row>
    <row r="721" spans="1:14" ht="14.4" customHeight="1" x14ac:dyDescent="0.3">
      <c r="A721" s="406" t="s">
        <v>2079</v>
      </c>
      <c r="B721" s="407" t="s">
        <v>2827</v>
      </c>
      <c r="C721" s="408" t="s">
        <v>2080</v>
      </c>
      <c r="D721" s="409" t="s">
        <v>2846</v>
      </c>
      <c r="E721" s="408" t="s">
        <v>405</v>
      </c>
      <c r="F721" s="409" t="s">
        <v>2857</v>
      </c>
      <c r="G721" s="408" t="s">
        <v>406</v>
      </c>
      <c r="H721" s="408" t="s">
        <v>765</v>
      </c>
      <c r="I721" s="408" t="s">
        <v>766</v>
      </c>
      <c r="J721" s="408" t="s">
        <v>767</v>
      </c>
      <c r="K721" s="408" t="s">
        <v>768</v>
      </c>
      <c r="L721" s="410">
        <v>55.460000000000015</v>
      </c>
      <c r="M721" s="410">
        <v>1</v>
      </c>
      <c r="N721" s="411">
        <v>55.460000000000015</v>
      </c>
    </row>
    <row r="722" spans="1:14" ht="14.4" customHeight="1" x14ac:dyDescent="0.3">
      <c r="A722" s="406" t="s">
        <v>2079</v>
      </c>
      <c r="B722" s="407" t="s">
        <v>2827</v>
      </c>
      <c r="C722" s="408" t="s">
        <v>2080</v>
      </c>
      <c r="D722" s="409" t="s">
        <v>2846</v>
      </c>
      <c r="E722" s="408" t="s">
        <v>405</v>
      </c>
      <c r="F722" s="409" t="s">
        <v>2857</v>
      </c>
      <c r="G722" s="408" t="s">
        <v>406</v>
      </c>
      <c r="H722" s="408" t="s">
        <v>773</v>
      </c>
      <c r="I722" s="408" t="s">
        <v>774</v>
      </c>
      <c r="J722" s="408" t="s">
        <v>775</v>
      </c>
      <c r="K722" s="408" t="s">
        <v>776</v>
      </c>
      <c r="L722" s="410">
        <v>299.00082225685219</v>
      </c>
      <c r="M722" s="410">
        <v>3</v>
      </c>
      <c r="N722" s="411">
        <v>897.00246677055657</v>
      </c>
    </row>
    <row r="723" spans="1:14" ht="14.4" customHeight="1" x14ac:dyDescent="0.3">
      <c r="A723" s="406" t="s">
        <v>2079</v>
      </c>
      <c r="B723" s="407" t="s">
        <v>2827</v>
      </c>
      <c r="C723" s="408" t="s">
        <v>2080</v>
      </c>
      <c r="D723" s="409" t="s">
        <v>2846</v>
      </c>
      <c r="E723" s="408" t="s">
        <v>405</v>
      </c>
      <c r="F723" s="409" t="s">
        <v>2857</v>
      </c>
      <c r="G723" s="408" t="s">
        <v>406</v>
      </c>
      <c r="H723" s="408" t="s">
        <v>777</v>
      </c>
      <c r="I723" s="408" t="s">
        <v>778</v>
      </c>
      <c r="J723" s="408" t="s">
        <v>704</v>
      </c>
      <c r="K723" s="408" t="s">
        <v>779</v>
      </c>
      <c r="L723" s="410">
        <v>44.590257646684364</v>
      </c>
      <c r="M723" s="410">
        <v>12</v>
      </c>
      <c r="N723" s="411">
        <v>535.08309176021237</v>
      </c>
    </row>
    <row r="724" spans="1:14" ht="14.4" customHeight="1" x14ac:dyDescent="0.3">
      <c r="A724" s="406" t="s">
        <v>2079</v>
      </c>
      <c r="B724" s="407" t="s">
        <v>2827</v>
      </c>
      <c r="C724" s="408" t="s">
        <v>2080</v>
      </c>
      <c r="D724" s="409" t="s">
        <v>2846</v>
      </c>
      <c r="E724" s="408" t="s">
        <v>405</v>
      </c>
      <c r="F724" s="409" t="s">
        <v>2857</v>
      </c>
      <c r="G724" s="408" t="s">
        <v>406</v>
      </c>
      <c r="H724" s="408" t="s">
        <v>2122</v>
      </c>
      <c r="I724" s="408" t="s">
        <v>2123</v>
      </c>
      <c r="J724" s="408" t="s">
        <v>2124</v>
      </c>
      <c r="K724" s="408" t="s">
        <v>2125</v>
      </c>
      <c r="L724" s="410">
        <v>262.86</v>
      </c>
      <c r="M724" s="410">
        <v>1</v>
      </c>
      <c r="N724" s="411">
        <v>262.86</v>
      </c>
    </row>
    <row r="725" spans="1:14" ht="14.4" customHeight="1" x14ac:dyDescent="0.3">
      <c r="A725" s="406" t="s">
        <v>2079</v>
      </c>
      <c r="B725" s="407" t="s">
        <v>2827</v>
      </c>
      <c r="C725" s="408" t="s">
        <v>2080</v>
      </c>
      <c r="D725" s="409" t="s">
        <v>2846</v>
      </c>
      <c r="E725" s="408" t="s">
        <v>405</v>
      </c>
      <c r="F725" s="409" t="s">
        <v>2857</v>
      </c>
      <c r="G725" s="408" t="s">
        <v>406</v>
      </c>
      <c r="H725" s="408" t="s">
        <v>438</v>
      </c>
      <c r="I725" s="408" t="s">
        <v>439</v>
      </c>
      <c r="J725" s="408" t="s">
        <v>440</v>
      </c>
      <c r="K725" s="408" t="s">
        <v>441</v>
      </c>
      <c r="L725" s="410">
        <v>74.870000000000019</v>
      </c>
      <c r="M725" s="410">
        <v>2</v>
      </c>
      <c r="N725" s="411">
        <v>149.74000000000004</v>
      </c>
    </row>
    <row r="726" spans="1:14" ht="14.4" customHeight="1" x14ac:dyDescent="0.3">
      <c r="A726" s="406" t="s">
        <v>2079</v>
      </c>
      <c r="B726" s="407" t="s">
        <v>2827</v>
      </c>
      <c r="C726" s="408" t="s">
        <v>2080</v>
      </c>
      <c r="D726" s="409" t="s">
        <v>2846</v>
      </c>
      <c r="E726" s="408" t="s">
        <v>405</v>
      </c>
      <c r="F726" s="409" t="s">
        <v>2857</v>
      </c>
      <c r="G726" s="408" t="s">
        <v>406</v>
      </c>
      <c r="H726" s="408" t="s">
        <v>2126</v>
      </c>
      <c r="I726" s="408" t="s">
        <v>2127</v>
      </c>
      <c r="J726" s="408" t="s">
        <v>2128</v>
      </c>
      <c r="K726" s="408" t="s">
        <v>2129</v>
      </c>
      <c r="L726" s="410">
        <v>88.72</v>
      </c>
      <c r="M726" s="410">
        <v>2</v>
      </c>
      <c r="N726" s="411">
        <v>177.44</v>
      </c>
    </row>
    <row r="727" spans="1:14" ht="14.4" customHeight="1" x14ac:dyDescent="0.3">
      <c r="A727" s="406" t="s">
        <v>2079</v>
      </c>
      <c r="B727" s="407" t="s">
        <v>2827</v>
      </c>
      <c r="C727" s="408" t="s">
        <v>2080</v>
      </c>
      <c r="D727" s="409" t="s">
        <v>2846</v>
      </c>
      <c r="E727" s="408" t="s">
        <v>405</v>
      </c>
      <c r="F727" s="409" t="s">
        <v>2857</v>
      </c>
      <c r="G727" s="408" t="s">
        <v>406</v>
      </c>
      <c r="H727" s="408" t="s">
        <v>2130</v>
      </c>
      <c r="I727" s="408" t="s">
        <v>2130</v>
      </c>
      <c r="J727" s="408" t="s">
        <v>2131</v>
      </c>
      <c r="K727" s="408" t="s">
        <v>2132</v>
      </c>
      <c r="L727" s="410">
        <v>113.32966893794101</v>
      </c>
      <c r="M727" s="410">
        <v>1</v>
      </c>
      <c r="N727" s="411">
        <v>113.32966893794101</v>
      </c>
    </row>
    <row r="728" spans="1:14" ht="14.4" customHeight="1" x14ac:dyDescent="0.3">
      <c r="A728" s="406" t="s">
        <v>2079</v>
      </c>
      <c r="B728" s="407" t="s">
        <v>2827</v>
      </c>
      <c r="C728" s="408" t="s">
        <v>2080</v>
      </c>
      <c r="D728" s="409" t="s">
        <v>2846</v>
      </c>
      <c r="E728" s="408" t="s">
        <v>405</v>
      </c>
      <c r="F728" s="409" t="s">
        <v>2857</v>
      </c>
      <c r="G728" s="408" t="s">
        <v>406</v>
      </c>
      <c r="H728" s="408" t="s">
        <v>804</v>
      </c>
      <c r="I728" s="408" t="s">
        <v>805</v>
      </c>
      <c r="J728" s="408" t="s">
        <v>806</v>
      </c>
      <c r="K728" s="408" t="s">
        <v>807</v>
      </c>
      <c r="L728" s="410">
        <v>162.55500000000001</v>
      </c>
      <c r="M728" s="410">
        <v>2</v>
      </c>
      <c r="N728" s="411">
        <v>325.11</v>
      </c>
    </row>
    <row r="729" spans="1:14" ht="14.4" customHeight="1" x14ac:dyDescent="0.3">
      <c r="A729" s="406" t="s">
        <v>2079</v>
      </c>
      <c r="B729" s="407" t="s">
        <v>2827</v>
      </c>
      <c r="C729" s="408" t="s">
        <v>2080</v>
      </c>
      <c r="D729" s="409" t="s">
        <v>2846</v>
      </c>
      <c r="E729" s="408" t="s">
        <v>405</v>
      </c>
      <c r="F729" s="409" t="s">
        <v>2857</v>
      </c>
      <c r="G729" s="408" t="s">
        <v>406</v>
      </c>
      <c r="H729" s="408" t="s">
        <v>808</v>
      </c>
      <c r="I729" s="408" t="s">
        <v>809</v>
      </c>
      <c r="J729" s="408" t="s">
        <v>810</v>
      </c>
      <c r="K729" s="408" t="s">
        <v>811</v>
      </c>
      <c r="L729" s="410">
        <v>23.509999526545116</v>
      </c>
      <c r="M729" s="410">
        <v>2</v>
      </c>
      <c r="N729" s="411">
        <v>47.019999053090231</v>
      </c>
    </row>
    <row r="730" spans="1:14" ht="14.4" customHeight="1" x14ac:dyDescent="0.3">
      <c r="A730" s="406" t="s">
        <v>2079</v>
      </c>
      <c r="B730" s="407" t="s">
        <v>2827</v>
      </c>
      <c r="C730" s="408" t="s">
        <v>2080</v>
      </c>
      <c r="D730" s="409" t="s">
        <v>2846</v>
      </c>
      <c r="E730" s="408" t="s">
        <v>405</v>
      </c>
      <c r="F730" s="409" t="s">
        <v>2857</v>
      </c>
      <c r="G730" s="408" t="s">
        <v>406</v>
      </c>
      <c r="H730" s="408" t="s">
        <v>812</v>
      </c>
      <c r="I730" s="408" t="s">
        <v>813</v>
      </c>
      <c r="J730" s="408" t="s">
        <v>814</v>
      </c>
      <c r="K730" s="408" t="s">
        <v>815</v>
      </c>
      <c r="L730" s="410">
        <v>94.739521180171707</v>
      </c>
      <c r="M730" s="410">
        <v>18</v>
      </c>
      <c r="N730" s="411">
        <v>1705.3113812430906</v>
      </c>
    </row>
    <row r="731" spans="1:14" ht="14.4" customHeight="1" x14ac:dyDescent="0.3">
      <c r="A731" s="406" t="s">
        <v>2079</v>
      </c>
      <c r="B731" s="407" t="s">
        <v>2827</v>
      </c>
      <c r="C731" s="408" t="s">
        <v>2080</v>
      </c>
      <c r="D731" s="409" t="s">
        <v>2846</v>
      </c>
      <c r="E731" s="408" t="s">
        <v>405</v>
      </c>
      <c r="F731" s="409" t="s">
        <v>2857</v>
      </c>
      <c r="G731" s="408" t="s">
        <v>406</v>
      </c>
      <c r="H731" s="408" t="s">
        <v>1585</v>
      </c>
      <c r="I731" s="408" t="s">
        <v>1586</v>
      </c>
      <c r="J731" s="408" t="s">
        <v>1587</v>
      </c>
      <c r="K731" s="408" t="s">
        <v>1588</v>
      </c>
      <c r="L731" s="410">
        <v>60.669746174337554</v>
      </c>
      <c r="M731" s="410">
        <v>21</v>
      </c>
      <c r="N731" s="411">
        <v>1274.0646696610886</v>
      </c>
    </row>
    <row r="732" spans="1:14" ht="14.4" customHeight="1" x14ac:dyDescent="0.3">
      <c r="A732" s="406" t="s">
        <v>2079</v>
      </c>
      <c r="B732" s="407" t="s">
        <v>2827</v>
      </c>
      <c r="C732" s="408" t="s">
        <v>2080</v>
      </c>
      <c r="D732" s="409" t="s">
        <v>2846</v>
      </c>
      <c r="E732" s="408" t="s">
        <v>405</v>
      </c>
      <c r="F732" s="409" t="s">
        <v>2857</v>
      </c>
      <c r="G732" s="408" t="s">
        <v>406</v>
      </c>
      <c r="H732" s="408" t="s">
        <v>2133</v>
      </c>
      <c r="I732" s="408" t="s">
        <v>2133</v>
      </c>
      <c r="J732" s="408" t="s">
        <v>2134</v>
      </c>
      <c r="K732" s="408" t="s">
        <v>1603</v>
      </c>
      <c r="L732" s="410">
        <v>158.32999999999998</v>
      </c>
      <c r="M732" s="410">
        <v>1</v>
      </c>
      <c r="N732" s="411">
        <v>158.32999999999998</v>
      </c>
    </row>
    <row r="733" spans="1:14" ht="14.4" customHeight="1" x14ac:dyDescent="0.3">
      <c r="A733" s="406" t="s">
        <v>2079</v>
      </c>
      <c r="B733" s="407" t="s">
        <v>2827</v>
      </c>
      <c r="C733" s="408" t="s">
        <v>2080</v>
      </c>
      <c r="D733" s="409" t="s">
        <v>2846</v>
      </c>
      <c r="E733" s="408" t="s">
        <v>405</v>
      </c>
      <c r="F733" s="409" t="s">
        <v>2857</v>
      </c>
      <c r="G733" s="408" t="s">
        <v>406</v>
      </c>
      <c r="H733" s="408" t="s">
        <v>2135</v>
      </c>
      <c r="I733" s="408" t="s">
        <v>2136</v>
      </c>
      <c r="J733" s="408" t="s">
        <v>2137</v>
      </c>
      <c r="K733" s="408" t="s">
        <v>2138</v>
      </c>
      <c r="L733" s="410">
        <v>130.79</v>
      </c>
      <c r="M733" s="410">
        <v>1</v>
      </c>
      <c r="N733" s="411">
        <v>130.79</v>
      </c>
    </row>
    <row r="734" spans="1:14" ht="14.4" customHeight="1" x14ac:dyDescent="0.3">
      <c r="A734" s="406" t="s">
        <v>2079</v>
      </c>
      <c r="B734" s="407" t="s">
        <v>2827</v>
      </c>
      <c r="C734" s="408" t="s">
        <v>2080</v>
      </c>
      <c r="D734" s="409" t="s">
        <v>2846</v>
      </c>
      <c r="E734" s="408" t="s">
        <v>405</v>
      </c>
      <c r="F734" s="409" t="s">
        <v>2857</v>
      </c>
      <c r="G734" s="408" t="s">
        <v>406</v>
      </c>
      <c r="H734" s="408" t="s">
        <v>2139</v>
      </c>
      <c r="I734" s="408" t="s">
        <v>2140</v>
      </c>
      <c r="J734" s="408" t="s">
        <v>2141</v>
      </c>
      <c r="K734" s="408" t="s">
        <v>2142</v>
      </c>
      <c r="L734" s="410">
        <v>70.390192797437109</v>
      </c>
      <c r="M734" s="410">
        <v>2</v>
      </c>
      <c r="N734" s="411">
        <v>140.78038559487422</v>
      </c>
    </row>
    <row r="735" spans="1:14" ht="14.4" customHeight="1" x14ac:dyDescent="0.3">
      <c r="A735" s="406" t="s">
        <v>2079</v>
      </c>
      <c r="B735" s="407" t="s">
        <v>2827</v>
      </c>
      <c r="C735" s="408" t="s">
        <v>2080</v>
      </c>
      <c r="D735" s="409" t="s">
        <v>2846</v>
      </c>
      <c r="E735" s="408" t="s">
        <v>405</v>
      </c>
      <c r="F735" s="409" t="s">
        <v>2857</v>
      </c>
      <c r="G735" s="408" t="s">
        <v>406</v>
      </c>
      <c r="H735" s="408" t="s">
        <v>816</v>
      </c>
      <c r="I735" s="408" t="s">
        <v>817</v>
      </c>
      <c r="J735" s="408" t="s">
        <v>818</v>
      </c>
      <c r="K735" s="408" t="s">
        <v>819</v>
      </c>
      <c r="L735" s="410">
        <v>126.35999999999999</v>
      </c>
      <c r="M735" s="410">
        <v>1</v>
      </c>
      <c r="N735" s="411">
        <v>126.35999999999999</v>
      </c>
    </row>
    <row r="736" spans="1:14" ht="14.4" customHeight="1" x14ac:dyDescent="0.3">
      <c r="A736" s="406" t="s">
        <v>2079</v>
      </c>
      <c r="B736" s="407" t="s">
        <v>2827</v>
      </c>
      <c r="C736" s="408" t="s">
        <v>2080</v>
      </c>
      <c r="D736" s="409" t="s">
        <v>2846</v>
      </c>
      <c r="E736" s="408" t="s">
        <v>405</v>
      </c>
      <c r="F736" s="409" t="s">
        <v>2857</v>
      </c>
      <c r="G736" s="408" t="s">
        <v>406</v>
      </c>
      <c r="H736" s="408" t="s">
        <v>2143</v>
      </c>
      <c r="I736" s="408" t="s">
        <v>2144</v>
      </c>
      <c r="J736" s="408" t="s">
        <v>822</v>
      </c>
      <c r="K736" s="408" t="s">
        <v>2145</v>
      </c>
      <c r="L736" s="410">
        <v>123.98524559630624</v>
      </c>
      <c r="M736" s="410">
        <v>11</v>
      </c>
      <c r="N736" s="411">
        <v>1363.8377015593687</v>
      </c>
    </row>
    <row r="737" spans="1:14" ht="14.4" customHeight="1" x14ac:dyDescent="0.3">
      <c r="A737" s="406" t="s">
        <v>2079</v>
      </c>
      <c r="B737" s="407" t="s">
        <v>2827</v>
      </c>
      <c r="C737" s="408" t="s">
        <v>2080</v>
      </c>
      <c r="D737" s="409" t="s">
        <v>2846</v>
      </c>
      <c r="E737" s="408" t="s">
        <v>405</v>
      </c>
      <c r="F737" s="409" t="s">
        <v>2857</v>
      </c>
      <c r="G737" s="408" t="s">
        <v>406</v>
      </c>
      <c r="H737" s="408" t="s">
        <v>1589</v>
      </c>
      <c r="I737" s="408" t="s">
        <v>1590</v>
      </c>
      <c r="J737" s="408" t="s">
        <v>1591</v>
      </c>
      <c r="K737" s="408" t="s">
        <v>1592</v>
      </c>
      <c r="L737" s="410">
        <v>86.112856865494365</v>
      </c>
      <c r="M737" s="410">
        <v>35</v>
      </c>
      <c r="N737" s="411">
        <v>3013.9499902923026</v>
      </c>
    </row>
    <row r="738" spans="1:14" ht="14.4" customHeight="1" x14ac:dyDescent="0.3">
      <c r="A738" s="406" t="s">
        <v>2079</v>
      </c>
      <c r="B738" s="407" t="s">
        <v>2827</v>
      </c>
      <c r="C738" s="408" t="s">
        <v>2080</v>
      </c>
      <c r="D738" s="409" t="s">
        <v>2846</v>
      </c>
      <c r="E738" s="408" t="s">
        <v>405</v>
      </c>
      <c r="F738" s="409" t="s">
        <v>2857</v>
      </c>
      <c r="G738" s="408" t="s">
        <v>406</v>
      </c>
      <c r="H738" s="408" t="s">
        <v>1593</v>
      </c>
      <c r="I738" s="408" t="s">
        <v>1594</v>
      </c>
      <c r="J738" s="408" t="s">
        <v>1595</v>
      </c>
      <c r="K738" s="408" t="s">
        <v>1596</v>
      </c>
      <c r="L738" s="410">
        <v>48.680000052054538</v>
      </c>
      <c r="M738" s="410">
        <v>32</v>
      </c>
      <c r="N738" s="411">
        <v>1557.7600016657452</v>
      </c>
    </row>
    <row r="739" spans="1:14" ht="14.4" customHeight="1" x14ac:dyDescent="0.3">
      <c r="A739" s="406" t="s">
        <v>2079</v>
      </c>
      <c r="B739" s="407" t="s">
        <v>2827</v>
      </c>
      <c r="C739" s="408" t="s">
        <v>2080</v>
      </c>
      <c r="D739" s="409" t="s">
        <v>2846</v>
      </c>
      <c r="E739" s="408" t="s">
        <v>405</v>
      </c>
      <c r="F739" s="409" t="s">
        <v>2857</v>
      </c>
      <c r="G739" s="408" t="s">
        <v>406</v>
      </c>
      <c r="H739" s="408" t="s">
        <v>828</v>
      </c>
      <c r="I739" s="408" t="s">
        <v>828</v>
      </c>
      <c r="J739" s="408" t="s">
        <v>716</v>
      </c>
      <c r="K739" s="408" t="s">
        <v>829</v>
      </c>
      <c r="L739" s="410">
        <v>106.45000000000003</v>
      </c>
      <c r="M739" s="410">
        <v>4</v>
      </c>
      <c r="N739" s="411">
        <v>425.80000000000013</v>
      </c>
    </row>
    <row r="740" spans="1:14" ht="14.4" customHeight="1" x14ac:dyDescent="0.3">
      <c r="A740" s="406" t="s">
        <v>2079</v>
      </c>
      <c r="B740" s="407" t="s">
        <v>2827</v>
      </c>
      <c r="C740" s="408" t="s">
        <v>2080</v>
      </c>
      <c r="D740" s="409" t="s">
        <v>2846</v>
      </c>
      <c r="E740" s="408" t="s">
        <v>405</v>
      </c>
      <c r="F740" s="409" t="s">
        <v>2857</v>
      </c>
      <c r="G740" s="408" t="s">
        <v>406</v>
      </c>
      <c r="H740" s="408" t="s">
        <v>830</v>
      </c>
      <c r="I740" s="408" t="s">
        <v>831</v>
      </c>
      <c r="J740" s="408" t="s">
        <v>832</v>
      </c>
      <c r="K740" s="408" t="s">
        <v>833</v>
      </c>
      <c r="L740" s="410">
        <v>44.040001213685514</v>
      </c>
      <c r="M740" s="410">
        <v>2</v>
      </c>
      <c r="N740" s="411">
        <v>88.080002427371028</v>
      </c>
    </row>
    <row r="741" spans="1:14" ht="14.4" customHeight="1" x14ac:dyDescent="0.3">
      <c r="A741" s="406" t="s">
        <v>2079</v>
      </c>
      <c r="B741" s="407" t="s">
        <v>2827</v>
      </c>
      <c r="C741" s="408" t="s">
        <v>2080</v>
      </c>
      <c r="D741" s="409" t="s">
        <v>2846</v>
      </c>
      <c r="E741" s="408" t="s">
        <v>405</v>
      </c>
      <c r="F741" s="409" t="s">
        <v>2857</v>
      </c>
      <c r="G741" s="408" t="s">
        <v>406</v>
      </c>
      <c r="H741" s="408" t="s">
        <v>1597</v>
      </c>
      <c r="I741" s="408" t="s">
        <v>1598</v>
      </c>
      <c r="J741" s="408" t="s">
        <v>832</v>
      </c>
      <c r="K741" s="408" t="s">
        <v>1599</v>
      </c>
      <c r="L741" s="410">
        <v>210.02000000000004</v>
      </c>
      <c r="M741" s="410">
        <v>37</v>
      </c>
      <c r="N741" s="411">
        <v>7770.7400000000016</v>
      </c>
    </row>
    <row r="742" spans="1:14" ht="14.4" customHeight="1" x14ac:dyDescent="0.3">
      <c r="A742" s="406" t="s">
        <v>2079</v>
      </c>
      <c r="B742" s="407" t="s">
        <v>2827</v>
      </c>
      <c r="C742" s="408" t="s">
        <v>2080</v>
      </c>
      <c r="D742" s="409" t="s">
        <v>2846</v>
      </c>
      <c r="E742" s="408" t="s">
        <v>405</v>
      </c>
      <c r="F742" s="409" t="s">
        <v>2857</v>
      </c>
      <c r="G742" s="408" t="s">
        <v>406</v>
      </c>
      <c r="H742" s="408" t="s">
        <v>834</v>
      </c>
      <c r="I742" s="408" t="s">
        <v>835</v>
      </c>
      <c r="J742" s="408" t="s">
        <v>836</v>
      </c>
      <c r="K742" s="408" t="s">
        <v>837</v>
      </c>
      <c r="L742" s="410">
        <v>375.80010770737863</v>
      </c>
      <c r="M742" s="410">
        <v>14</v>
      </c>
      <c r="N742" s="411">
        <v>5261.2015079033008</v>
      </c>
    </row>
    <row r="743" spans="1:14" ht="14.4" customHeight="1" x14ac:dyDescent="0.3">
      <c r="A743" s="406" t="s">
        <v>2079</v>
      </c>
      <c r="B743" s="407" t="s">
        <v>2827</v>
      </c>
      <c r="C743" s="408" t="s">
        <v>2080</v>
      </c>
      <c r="D743" s="409" t="s">
        <v>2846</v>
      </c>
      <c r="E743" s="408" t="s">
        <v>405</v>
      </c>
      <c r="F743" s="409" t="s">
        <v>2857</v>
      </c>
      <c r="G743" s="408" t="s">
        <v>406</v>
      </c>
      <c r="H743" s="408" t="s">
        <v>842</v>
      </c>
      <c r="I743" s="408" t="s">
        <v>843</v>
      </c>
      <c r="J743" s="408" t="s">
        <v>844</v>
      </c>
      <c r="K743" s="408" t="s">
        <v>845</v>
      </c>
      <c r="L743" s="410">
        <v>132.32000000000002</v>
      </c>
      <c r="M743" s="410">
        <v>1</v>
      </c>
      <c r="N743" s="411">
        <v>132.32000000000002</v>
      </c>
    </row>
    <row r="744" spans="1:14" ht="14.4" customHeight="1" x14ac:dyDescent="0.3">
      <c r="A744" s="406" t="s">
        <v>2079</v>
      </c>
      <c r="B744" s="407" t="s">
        <v>2827</v>
      </c>
      <c r="C744" s="408" t="s">
        <v>2080</v>
      </c>
      <c r="D744" s="409" t="s">
        <v>2846</v>
      </c>
      <c r="E744" s="408" t="s">
        <v>405</v>
      </c>
      <c r="F744" s="409" t="s">
        <v>2857</v>
      </c>
      <c r="G744" s="408" t="s">
        <v>406</v>
      </c>
      <c r="H744" s="408" t="s">
        <v>858</v>
      </c>
      <c r="I744" s="408" t="s">
        <v>859</v>
      </c>
      <c r="J744" s="408" t="s">
        <v>860</v>
      </c>
      <c r="K744" s="408" t="s">
        <v>861</v>
      </c>
      <c r="L744" s="410">
        <v>219.92003543285091</v>
      </c>
      <c r="M744" s="410">
        <v>68</v>
      </c>
      <c r="N744" s="411">
        <v>14954.562409433862</v>
      </c>
    </row>
    <row r="745" spans="1:14" ht="14.4" customHeight="1" x14ac:dyDescent="0.3">
      <c r="A745" s="406" t="s">
        <v>2079</v>
      </c>
      <c r="B745" s="407" t="s">
        <v>2827</v>
      </c>
      <c r="C745" s="408" t="s">
        <v>2080</v>
      </c>
      <c r="D745" s="409" t="s">
        <v>2846</v>
      </c>
      <c r="E745" s="408" t="s">
        <v>405</v>
      </c>
      <c r="F745" s="409" t="s">
        <v>2857</v>
      </c>
      <c r="G745" s="408" t="s">
        <v>406</v>
      </c>
      <c r="H745" s="408" t="s">
        <v>407</v>
      </c>
      <c r="I745" s="408" t="s">
        <v>408</v>
      </c>
      <c r="J745" s="408" t="s">
        <v>409</v>
      </c>
      <c r="K745" s="408"/>
      <c r="L745" s="410">
        <v>94.742999490691773</v>
      </c>
      <c r="M745" s="410">
        <v>43</v>
      </c>
      <c r="N745" s="411">
        <v>4073.948978099746</v>
      </c>
    </row>
    <row r="746" spans="1:14" ht="14.4" customHeight="1" x14ac:dyDescent="0.3">
      <c r="A746" s="406" t="s">
        <v>2079</v>
      </c>
      <c r="B746" s="407" t="s">
        <v>2827</v>
      </c>
      <c r="C746" s="408" t="s">
        <v>2080</v>
      </c>
      <c r="D746" s="409" t="s">
        <v>2846</v>
      </c>
      <c r="E746" s="408" t="s">
        <v>405</v>
      </c>
      <c r="F746" s="409" t="s">
        <v>2857</v>
      </c>
      <c r="G746" s="408" t="s">
        <v>406</v>
      </c>
      <c r="H746" s="408" t="s">
        <v>866</v>
      </c>
      <c r="I746" s="408" t="s">
        <v>867</v>
      </c>
      <c r="J746" s="408" t="s">
        <v>868</v>
      </c>
      <c r="K746" s="408" t="s">
        <v>869</v>
      </c>
      <c r="L746" s="410">
        <v>257.37000640821174</v>
      </c>
      <c r="M746" s="410">
        <v>1</v>
      </c>
      <c r="N746" s="411">
        <v>257.37000640821174</v>
      </c>
    </row>
    <row r="747" spans="1:14" ht="14.4" customHeight="1" x14ac:dyDescent="0.3">
      <c r="A747" s="406" t="s">
        <v>2079</v>
      </c>
      <c r="B747" s="407" t="s">
        <v>2827</v>
      </c>
      <c r="C747" s="408" t="s">
        <v>2080</v>
      </c>
      <c r="D747" s="409" t="s">
        <v>2846</v>
      </c>
      <c r="E747" s="408" t="s">
        <v>405</v>
      </c>
      <c r="F747" s="409" t="s">
        <v>2857</v>
      </c>
      <c r="G747" s="408" t="s">
        <v>406</v>
      </c>
      <c r="H747" s="408" t="s">
        <v>2146</v>
      </c>
      <c r="I747" s="408" t="s">
        <v>408</v>
      </c>
      <c r="J747" s="408" t="s">
        <v>2147</v>
      </c>
      <c r="K747" s="408"/>
      <c r="L747" s="410">
        <v>218.20018321547678</v>
      </c>
      <c r="M747" s="410">
        <v>13</v>
      </c>
      <c r="N747" s="411">
        <v>2836.6023818011981</v>
      </c>
    </row>
    <row r="748" spans="1:14" ht="14.4" customHeight="1" x14ac:dyDescent="0.3">
      <c r="A748" s="406" t="s">
        <v>2079</v>
      </c>
      <c r="B748" s="407" t="s">
        <v>2827</v>
      </c>
      <c r="C748" s="408" t="s">
        <v>2080</v>
      </c>
      <c r="D748" s="409" t="s">
        <v>2846</v>
      </c>
      <c r="E748" s="408" t="s">
        <v>405</v>
      </c>
      <c r="F748" s="409" t="s">
        <v>2857</v>
      </c>
      <c r="G748" s="408" t="s">
        <v>406</v>
      </c>
      <c r="H748" s="408" t="s">
        <v>1604</v>
      </c>
      <c r="I748" s="408" t="s">
        <v>408</v>
      </c>
      <c r="J748" s="408" t="s">
        <v>1605</v>
      </c>
      <c r="K748" s="408"/>
      <c r="L748" s="410">
        <v>138.62857518859883</v>
      </c>
      <c r="M748" s="410">
        <v>19</v>
      </c>
      <c r="N748" s="411">
        <v>2633.942928583378</v>
      </c>
    </row>
    <row r="749" spans="1:14" ht="14.4" customHeight="1" x14ac:dyDescent="0.3">
      <c r="A749" s="406" t="s">
        <v>2079</v>
      </c>
      <c r="B749" s="407" t="s">
        <v>2827</v>
      </c>
      <c r="C749" s="408" t="s">
        <v>2080</v>
      </c>
      <c r="D749" s="409" t="s">
        <v>2846</v>
      </c>
      <c r="E749" s="408" t="s">
        <v>405</v>
      </c>
      <c r="F749" s="409" t="s">
        <v>2857</v>
      </c>
      <c r="G749" s="408" t="s">
        <v>406</v>
      </c>
      <c r="H749" s="408" t="s">
        <v>870</v>
      </c>
      <c r="I749" s="408" t="s">
        <v>408</v>
      </c>
      <c r="J749" s="408" t="s">
        <v>871</v>
      </c>
      <c r="K749" s="408"/>
      <c r="L749" s="410">
        <v>97.055954990589825</v>
      </c>
      <c r="M749" s="410">
        <v>163</v>
      </c>
      <c r="N749" s="411">
        <v>15820.120663466141</v>
      </c>
    </row>
    <row r="750" spans="1:14" ht="14.4" customHeight="1" x14ac:dyDescent="0.3">
      <c r="A750" s="406" t="s">
        <v>2079</v>
      </c>
      <c r="B750" s="407" t="s">
        <v>2827</v>
      </c>
      <c r="C750" s="408" t="s">
        <v>2080</v>
      </c>
      <c r="D750" s="409" t="s">
        <v>2846</v>
      </c>
      <c r="E750" s="408" t="s">
        <v>405</v>
      </c>
      <c r="F750" s="409" t="s">
        <v>2857</v>
      </c>
      <c r="G750" s="408" t="s">
        <v>406</v>
      </c>
      <c r="H750" s="408" t="s">
        <v>874</v>
      </c>
      <c r="I750" s="408" t="s">
        <v>875</v>
      </c>
      <c r="J750" s="408" t="s">
        <v>876</v>
      </c>
      <c r="K750" s="408" t="s">
        <v>877</v>
      </c>
      <c r="L750" s="410">
        <v>72.239950635865242</v>
      </c>
      <c r="M750" s="410">
        <v>56</v>
      </c>
      <c r="N750" s="411">
        <v>4045.4372356084532</v>
      </c>
    </row>
    <row r="751" spans="1:14" ht="14.4" customHeight="1" x14ac:dyDescent="0.3">
      <c r="A751" s="406" t="s">
        <v>2079</v>
      </c>
      <c r="B751" s="407" t="s">
        <v>2827</v>
      </c>
      <c r="C751" s="408" t="s">
        <v>2080</v>
      </c>
      <c r="D751" s="409" t="s">
        <v>2846</v>
      </c>
      <c r="E751" s="408" t="s">
        <v>405</v>
      </c>
      <c r="F751" s="409" t="s">
        <v>2857</v>
      </c>
      <c r="G751" s="408" t="s">
        <v>406</v>
      </c>
      <c r="H751" s="408" t="s">
        <v>1606</v>
      </c>
      <c r="I751" s="408" t="s">
        <v>408</v>
      </c>
      <c r="J751" s="408" t="s">
        <v>1607</v>
      </c>
      <c r="K751" s="408" t="s">
        <v>1608</v>
      </c>
      <c r="L751" s="410">
        <v>1377.509</v>
      </c>
      <c r="M751" s="410">
        <v>2</v>
      </c>
      <c r="N751" s="411">
        <v>2755.018</v>
      </c>
    </row>
    <row r="752" spans="1:14" ht="14.4" customHeight="1" x14ac:dyDescent="0.3">
      <c r="A752" s="406" t="s">
        <v>2079</v>
      </c>
      <c r="B752" s="407" t="s">
        <v>2827</v>
      </c>
      <c r="C752" s="408" t="s">
        <v>2080</v>
      </c>
      <c r="D752" s="409" t="s">
        <v>2846</v>
      </c>
      <c r="E752" s="408" t="s">
        <v>405</v>
      </c>
      <c r="F752" s="409" t="s">
        <v>2857</v>
      </c>
      <c r="G752" s="408" t="s">
        <v>406</v>
      </c>
      <c r="H752" s="408" t="s">
        <v>882</v>
      </c>
      <c r="I752" s="408" t="s">
        <v>883</v>
      </c>
      <c r="J752" s="408" t="s">
        <v>856</v>
      </c>
      <c r="K752" s="408" t="s">
        <v>884</v>
      </c>
      <c r="L752" s="410">
        <v>58.249999999999993</v>
      </c>
      <c r="M752" s="410">
        <v>3</v>
      </c>
      <c r="N752" s="411">
        <v>174.74999999999997</v>
      </c>
    </row>
    <row r="753" spans="1:14" ht="14.4" customHeight="1" x14ac:dyDescent="0.3">
      <c r="A753" s="406" t="s">
        <v>2079</v>
      </c>
      <c r="B753" s="407" t="s">
        <v>2827</v>
      </c>
      <c r="C753" s="408" t="s">
        <v>2080</v>
      </c>
      <c r="D753" s="409" t="s">
        <v>2846</v>
      </c>
      <c r="E753" s="408" t="s">
        <v>405</v>
      </c>
      <c r="F753" s="409" t="s">
        <v>2857</v>
      </c>
      <c r="G753" s="408" t="s">
        <v>406</v>
      </c>
      <c r="H753" s="408" t="s">
        <v>2148</v>
      </c>
      <c r="I753" s="408" t="s">
        <v>2149</v>
      </c>
      <c r="J753" s="408" t="s">
        <v>2150</v>
      </c>
      <c r="K753" s="408" t="s">
        <v>2132</v>
      </c>
      <c r="L753" s="410">
        <v>66.888279669706137</v>
      </c>
      <c r="M753" s="410">
        <v>7</v>
      </c>
      <c r="N753" s="411">
        <v>468.217957687943</v>
      </c>
    </row>
    <row r="754" spans="1:14" ht="14.4" customHeight="1" x14ac:dyDescent="0.3">
      <c r="A754" s="406" t="s">
        <v>2079</v>
      </c>
      <c r="B754" s="407" t="s">
        <v>2827</v>
      </c>
      <c r="C754" s="408" t="s">
        <v>2080</v>
      </c>
      <c r="D754" s="409" t="s">
        <v>2846</v>
      </c>
      <c r="E754" s="408" t="s">
        <v>405</v>
      </c>
      <c r="F754" s="409" t="s">
        <v>2857</v>
      </c>
      <c r="G754" s="408" t="s">
        <v>406</v>
      </c>
      <c r="H754" s="408" t="s">
        <v>2151</v>
      </c>
      <c r="I754" s="408" t="s">
        <v>2152</v>
      </c>
      <c r="J754" s="408" t="s">
        <v>2153</v>
      </c>
      <c r="K754" s="408" t="s">
        <v>2154</v>
      </c>
      <c r="L754" s="410">
        <v>112.95999999999998</v>
      </c>
      <c r="M754" s="410">
        <v>4</v>
      </c>
      <c r="N754" s="411">
        <v>451.83999999999992</v>
      </c>
    </row>
    <row r="755" spans="1:14" ht="14.4" customHeight="1" x14ac:dyDescent="0.3">
      <c r="A755" s="406" t="s">
        <v>2079</v>
      </c>
      <c r="B755" s="407" t="s">
        <v>2827</v>
      </c>
      <c r="C755" s="408" t="s">
        <v>2080</v>
      </c>
      <c r="D755" s="409" t="s">
        <v>2846</v>
      </c>
      <c r="E755" s="408" t="s">
        <v>405</v>
      </c>
      <c r="F755" s="409" t="s">
        <v>2857</v>
      </c>
      <c r="G755" s="408" t="s">
        <v>406</v>
      </c>
      <c r="H755" s="408" t="s">
        <v>2155</v>
      </c>
      <c r="I755" s="408" t="s">
        <v>2156</v>
      </c>
      <c r="J755" s="408" t="s">
        <v>2157</v>
      </c>
      <c r="K755" s="408" t="s">
        <v>2158</v>
      </c>
      <c r="L755" s="410">
        <v>34.330000000000013</v>
      </c>
      <c r="M755" s="410">
        <v>1</v>
      </c>
      <c r="N755" s="411">
        <v>34.330000000000013</v>
      </c>
    </row>
    <row r="756" spans="1:14" ht="14.4" customHeight="1" x14ac:dyDescent="0.3">
      <c r="A756" s="406" t="s">
        <v>2079</v>
      </c>
      <c r="B756" s="407" t="s">
        <v>2827</v>
      </c>
      <c r="C756" s="408" t="s">
        <v>2080</v>
      </c>
      <c r="D756" s="409" t="s">
        <v>2846</v>
      </c>
      <c r="E756" s="408" t="s">
        <v>405</v>
      </c>
      <c r="F756" s="409" t="s">
        <v>2857</v>
      </c>
      <c r="G756" s="408" t="s">
        <v>406</v>
      </c>
      <c r="H756" s="408" t="s">
        <v>2159</v>
      </c>
      <c r="I756" s="408" t="s">
        <v>2160</v>
      </c>
      <c r="J756" s="408" t="s">
        <v>2161</v>
      </c>
      <c r="K756" s="408" t="s">
        <v>2162</v>
      </c>
      <c r="L756" s="410">
        <v>44.561213819279423</v>
      </c>
      <c r="M756" s="410">
        <v>124</v>
      </c>
      <c r="N756" s="411">
        <v>5525.5905135906487</v>
      </c>
    </row>
    <row r="757" spans="1:14" ht="14.4" customHeight="1" x14ac:dyDescent="0.3">
      <c r="A757" s="406" t="s">
        <v>2079</v>
      </c>
      <c r="B757" s="407" t="s">
        <v>2827</v>
      </c>
      <c r="C757" s="408" t="s">
        <v>2080</v>
      </c>
      <c r="D757" s="409" t="s">
        <v>2846</v>
      </c>
      <c r="E757" s="408" t="s">
        <v>405</v>
      </c>
      <c r="F757" s="409" t="s">
        <v>2857</v>
      </c>
      <c r="G757" s="408" t="s">
        <v>406</v>
      </c>
      <c r="H757" s="408" t="s">
        <v>2007</v>
      </c>
      <c r="I757" s="408" t="s">
        <v>2008</v>
      </c>
      <c r="J757" s="408" t="s">
        <v>895</v>
      </c>
      <c r="K757" s="408" t="s">
        <v>2009</v>
      </c>
      <c r="L757" s="410">
        <v>96.839999999999975</v>
      </c>
      <c r="M757" s="410">
        <v>2</v>
      </c>
      <c r="N757" s="411">
        <v>193.67999999999995</v>
      </c>
    </row>
    <row r="758" spans="1:14" ht="14.4" customHeight="1" x14ac:dyDescent="0.3">
      <c r="A758" s="406" t="s">
        <v>2079</v>
      </c>
      <c r="B758" s="407" t="s">
        <v>2827</v>
      </c>
      <c r="C758" s="408" t="s">
        <v>2080</v>
      </c>
      <c r="D758" s="409" t="s">
        <v>2846</v>
      </c>
      <c r="E758" s="408" t="s">
        <v>405</v>
      </c>
      <c r="F758" s="409" t="s">
        <v>2857</v>
      </c>
      <c r="G758" s="408" t="s">
        <v>406</v>
      </c>
      <c r="H758" s="408" t="s">
        <v>897</v>
      </c>
      <c r="I758" s="408" t="s">
        <v>898</v>
      </c>
      <c r="J758" s="408" t="s">
        <v>767</v>
      </c>
      <c r="K758" s="408" t="s">
        <v>899</v>
      </c>
      <c r="L758" s="410">
        <v>61.422908006291919</v>
      </c>
      <c r="M758" s="410">
        <v>17</v>
      </c>
      <c r="N758" s="411">
        <v>1044.1894361069626</v>
      </c>
    </row>
    <row r="759" spans="1:14" ht="14.4" customHeight="1" x14ac:dyDescent="0.3">
      <c r="A759" s="406" t="s">
        <v>2079</v>
      </c>
      <c r="B759" s="407" t="s">
        <v>2827</v>
      </c>
      <c r="C759" s="408" t="s">
        <v>2080</v>
      </c>
      <c r="D759" s="409" t="s">
        <v>2846</v>
      </c>
      <c r="E759" s="408" t="s">
        <v>405</v>
      </c>
      <c r="F759" s="409" t="s">
        <v>2857</v>
      </c>
      <c r="G759" s="408" t="s">
        <v>406</v>
      </c>
      <c r="H759" s="408" t="s">
        <v>907</v>
      </c>
      <c r="I759" s="408" t="s">
        <v>908</v>
      </c>
      <c r="J759" s="408" t="s">
        <v>909</v>
      </c>
      <c r="K759" s="408" t="s">
        <v>910</v>
      </c>
      <c r="L759" s="410">
        <v>34.670049086697652</v>
      </c>
      <c r="M759" s="410">
        <v>3</v>
      </c>
      <c r="N759" s="411">
        <v>104.01014726009296</v>
      </c>
    </row>
    <row r="760" spans="1:14" ht="14.4" customHeight="1" x14ac:dyDescent="0.3">
      <c r="A760" s="406" t="s">
        <v>2079</v>
      </c>
      <c r="B760" s="407" t="s">
        <v>2827</v>
      </c>
      <c r="C760" s="408" t="s">
        <v>2080</v>
      </c>
      <c r="D760" s="409" t="s">
        <v>2846</v>
      </c>
      <c r="E760" s="408" t="s">
        <v>405</v>
      </c>
      <c r="F760" s="409" t="s">
        <v>2857</v>
      </c>
      <c r="G760" s="408" t="s">
        <v>406</v>
      </c>
      <c r="H760" s="408" t="s">
        <v>2163</v>
      </c>
      <c r="I760" s="408" t="s">
        <v>2164</v>
      </c>
      <c r="J760" s="408" t="s">
        <v>1622</v>
      </c>
      <c r="K760" s="408" t="s">
        <v>1242</v>
      </c>
      <c r="L760" s="410">
        <v>61.73</v>
      </c>
      <c r="M760" s="410">
        <v>1</v>
      </c>
      <c r="N760" s="411">
        <v>61.73</v>
      </c>
    </row>
    <row r="761" spans="1:14" ht="14.4" customHeight="1" x14ac:dyDescent="0.3">
      <c r="A761" s="406" t="s">
        <v>2079</v>
      </c>
      <c r="B761" s="407" t="s">
        <v>2827</v>
      </c>
      <c r="C761" s="408" t="s">
        <v>2080</v>
      </c>
      <c r="D761" s="409" t="s">
        <v>2846</v>
      </c>
      <c r="E761" s="408" t="s">
        <v>405</v>
      </c>
      <c r="F761" s="409" t="s">
        <v>2857</v>
      </c>
      <c r="G761" s="408" t="s">
        <v>406</v>
      </c>
      <c r="H761" s="408" t="s">
        <v>1554</v>
      </c>
      <c r="I761" s="408" t="s">
        <v>408</v>
      </c>
      <c r="J761" s="408" t="s">
        <v>1555</v>
      </c>
      <c r="K761" s="408"/>
      <c r="L761" s="410">
        <v>191.13120562439144</v>
      </c>
      <c r="M761" s="410">
        <v>41</v>
      </c>
      <c r="N761" s="411">
        <v>7836.3794306000491</v>
      </c>
    </row>
    <row r="762" spans="1:14" ht="14.4" customHeight="1" x14ac:dyDescent="0.3">
      <c r="A762" s="406" t="s">
        <v>2079</v>
      </c>
      <c r="B762" s="407" t="s">
        <v>2827</v>
      </c>
      <c r="C762" s="408" t="s">
        <v>2080</v>
      </c>
      <c r="D762" s="409" t="s">
        <v>2846</v>
      </c>
      <c r="E762" s="408" t="s">
        <v>405</v>
      </c>
      <c r="F762" s="409" t="s">
        <v>2857</v>
      </c>
      <c r="G762" s="408" t="s">
        <v>406</v>
      </c>
      <c r="H762" s="408" t="s">
        <v>1628</v>
      </c>
      <c r="I762" s="408" t="s">
        <v>408</v>
      </c>
      <c r="J762" s="408" t="s">
        <v>1629</v>
      </c>
      <c r="K762" s="408"/>
      <c r="L762" s="410">
        <v>152.91700060157655</v>
      </c>
      <c r="M762" s="410">
        <v>14</v>
      </c>
      <c r="N762" s="411">
        <v>2140.8380084220717</v>
      </c>
    </row>
    <row r="763" spans="1:14" ht="14.4" customHeight="1" x14ac:dyDescent="0.3">
      <c r="A763" s="406" t="s">
        <v>2079</v>
      </c>
      <c r="B763" s="407" t="s">
        <v>2827</v>
      </c>
      <c r="C763" s="408" t="s">
        <v>2080</v>
      </c>
      <c r="D763" s="409" t="s">
        <v>2846</v>
      </c>
      <c r="E763" s="408" t="s">
        <v>405</v>
      </c>
      <c r="F763" s="409" t="s">
        <v>2857</v>
      </c>
      <c r="G763" s="408" t="s">
        <v>406</v>
      </c>
      <c r="H763" s="408" t="s">
        <v>2165</v>
      </c>
      <c r="I763" s="408" t="s">
        <v>408</v>
      </c>
      <c r="J763" s="408" t="s">
        <v>2166</v>
      </c>
      <c r="K763" s="408"/>
      <c r="L763" s="410">
        <v>88.989999999999981</v>
      </c>
      <c r="M763" s="410">
        <v>2</v>
      </c>
      <c r="N763" s="411">
        <v>177.97999999999996</v>
      </c>
    </row>
    <row r="764" spans="1:14" ht="14.4" customHeight="1" x14ac:dyDescent="0.3">
      <c r="A764" s="406" t="s">
        <v>2079</v>
      </c>
      <c r="B764" s="407" t="s">
        <v>2827</v>
      </c>
      <c r="C764" s="408" t="s">
        <v>2080</v>
      </c>
      <c r="D764" s="409" t="s">
        <v>2846</v>
      </c>
      <c r="E764" s="408" t="s">
        <v>405</v>
      </c>
      <c r="F764" s="409" t="s">
        <v>2857</v>
      </c>
      <c r="G764" s="408" t="s">
        <v>406</v>
      </c>
      <c r="H764" s="408" t="s">
        <v>2167</v>
      </c>
      <c r="I764" s="408" t="s">
        <v>1593</v>
      </c>
      <c r="J764" s="408" t="s">
        <v>2168</v>
      </c>
      <c r="K764" s="408" t="s">
        <v>2169</v>
      </c>
      <c r="L764" s="410">
        <v>54.47</v>
      </c>
      <c r="M764" s="410">
        <v>1</v>
      </c>
      <c r="N764" s="411">
        <v>54.47</v>
      </c>
    </row>
    <row r="765" spans="1:14" ht="14.4" customHeight="1" x14ac:dyDescent="0.3">
      <c r="A765" s="406" t="s">
        <v>2079</v>
      </c>
      <c r="B765" s="407" t="s">
        <v>2827</v>
      </c>
      <c r="C765" s="408" t="s">
        <v>2080</v>
      </c>
      <c r="D765" s="409" t="s">
        <v>2846</v>
      </c>
      <c r="E765" s="408" t="s">
        <v>405</v>
      </c>
      <c r="F765" s="409" t="s">
        <v>2857</v>
      </c>
      <c r="G765" s="408" t="s">
        <v>406</v>
      </c>
      <c r="H765" s="408" t="s">
        <v>1630</v>
      </c>
      <c r="I765" s="408" t="s">
        <v>1630</v>
      </c>
      <c r="J765" s="408" t="s">
        <v>615</v>
      </c>
      <c r="K765" s="408" t="s">
        <v>1631</v>
      </c>
      <c r="L765" s="410">
        <v>192.50060343834039</v>
      </c>
      <c r="M765" s="410">
        <v>11</v>
      </c>
      <c r="N765" s="411">
        <v>2117.5066378217443</v>
      </c>
    </row>
    <row r="766" spans="1:14" ht="14.4" customHeight="1" x14ac:dyDescent="0.3">
      <c r="A766" s="406" t="s">
        <v>2079</v>
      </c>
      <c r="B766" s="407" t="s">
        <v>2827</v>
      </c>
      <c r="C766" s="408" t="s">
        <v>2080</v>
      </c>
      <c r="D766" s="409" t="s">
        <v>2846</v>
      </c>
      <c r="E766" s="408" t="s">
        <v>405</v>
      </c>
      <c r="F766" s="409" t="s">
        <v>2857</v>
      </c>
      <c r="G766" s="408" t="s">
        <v>406</v>
      </c>
      <c r="H766" s="408" t="s">
        <v>929</v>
      </c>
      <c r="I766" s="408" t="s">
        <v>929</v>
      </c>
      <c r="J766" s="408" t="s">
        <v>930</v>
      </c>
      <c r="K766" s="408" t="s">
        <v>931</v>
      </c>
      <c r="L766" s="410">
        <v>94.25000234671468</v>
      </c>
      <c r="M766" s="410">
        <v>1</v>
      </c>
      <c r="N766" s="411">
        <v>94.25000234671468</v>
      </c>
    </row>
    <row r="767" spans="1:14" ht="14.4" customHeight="1" x14ac:dyDescent="0.3">
      <c r="A767" s="406" t="s">
        <v>2079</v>
      </c>
      <c r="B767" s="407" t="s">
        <v>2827</v>
      </c>
      <c r="C767" s="408" t="s">
        <v>2080</v>
      </c>
      <c r="D767" s="409" t="s">
        <v>2846</v>
      </c>
      <c r="E767" s="408" t="s">
        <v>405</v>
      </c>
      <c r="F767" s="409" t="s">
        <v>2857</v>
      </c>
      <c r="G767" s="408" t="s">
        <v>406</v>
      </c>
      <c r="H767" s="408" t="s">
        <v>932</v>
      </c>
      <c r="I767" s="408" t="s">
        <v>933</v>
      </c>
      <c r="J767" s="408" t="s">
        <v>647</v>
      </c>
      <c r="K767" s="408" t="s">
        <v>934</v>
      </c>
      <c r="L767" s="410">
        <v>42.169999999999995</v>
      </c>
      <c r="M767" s="410">
        <v>33</v>
      </c>
      <c r="N767" s="411">
        <v>1391.61</v>
      </c>
    </row>
    <row r="768" spans="1:14" ht="14.4" customHeight="1" x14ac:dyDescent="0.3">
      <c r="A768" s="406" t="s">
        <v>2079</v>
      </c>
      <c r="B768" s="407" t="s">
        <v>2827</v>
      </c>
      <c r="C768" s="408" t="s">
        <v>2080</v>
      </c>
      <c r="D768" s="409" t="s">
        <v>2846</v>
      </c>
      <c r="E768" s="408" t="s">
        <v>405</v>
      </c>
      <c r="F768" s="409" t="s">
        <v>2857</v>
      </c>
      <c r="G768" s="408" t="s">
        <v>406</v>
      </c>
      <c r="H768" s="408" t="s">
        <v>2170</v>
      </c>
      <c r="I768" s="408" t="s">
        <v>2171</v>
      </c>
      <c r="J768" s="408" t="s">
        <v>2172</v>
      </c>
      <c r="K768" s="408" t="s">
        <v>1568</v>
      </c>
      <c r="L768" s="410">
        <v>57.120000238325225</v>
      </c>
      <c r="M768" s="410">
        <v>40</v>
      </c>
      <c r="N768" s="411">
        <v>2284.800009533009</v>
      </c>
    </row>
    <row r="769" spans="1:14" ht="14.4" customHeight="1" x14ac:dyDescent="0.3">
      <c r="A769" s="406" t="s">
        <v>2079</v>
      </c>
      <c r="B769" s="407" t="s">
        <v>2827</v>
      </c>
      <c r="C769" s="408" t="s">
        <v>2080</v>
      </c>
      <c r="D769" s="409" t="s">
        <v>2846</v>
      </c>
      <c r="E769" s="408" t="s">
        <v>405</v>
      </c>
      <c r="F769" s="409" t="s">
        <v>2857</v>
      </c>
      <c r="G769" s="408" t="s">
        <v>406</v>
      </c>
      <c r="H769" s="408" t="s">
        <v>935</v>
      </c>
      <c r="I769" s="408" t="s">
        <v>936</v>
      </c>
      <c r="J769" s="408" t="s">
        <v>937</v>
      </c>
      <c r="K769" s="408" t="s">
        <v>429</v>
      </c>
      <c r="L769" s="410">
        <v>123.41993601557444</v>
      </c>
      <c r="M769" s="410">
        <v>270</v>
      </c>
      <c r="N769" s="411">
        <v>33323.382724205097</v>
      </c>
    </row>
    <row r="770" spans="1:14" ht="14.4" customHeight="1" x14ac:dyDescent="0.3">
      <c r="A770" s="406" t="s">
        <v>2079</v>
      </c>
      <c r="B770" s="407" t="s">
        <v>2827</v>
      </c>
      <c r="C770" s="408" t="s">
        <v>2080</v>
      </c>
      <c r="D770" s="409" t="s">
        <v>2846</v>
      </c>
      <c r="E770" s="408" t="s">
        <v>405</v>
      </c>
      <c r="F770" s="409" t="s">
        <v>2857</v>
      </c>
      <c r="G770" s="408" t="s">
        <v>406</v>
      </c>
      <c r="H770" s="408" t="s">
        <v>1632</v>
      </c>
      <c r="I770" s="408" t="s">
        <v>1633</v>
      </c>
      <c r="J770" s="408" t="s">
        <v>1634</v>
      </c>
      <c r="K770" s="408" t="s">
        <v>1635</v>
      </c>
      <c r="L770" s="410">
        <v>60.280000108561943</v>
      </c>
      <c r="M770" s="410">
        <v>57</v>
      </c>
      <c r="N770" s="411">
        <v>3435.9600061880305</v>
      </c>
    </row>
    <row r="771" spans="1:14" ht="14.4" customHeight="1" x14ac:dyDescent="0.3">
      <c r="A771" s="406" t="s">
        <v>2079</v>
      </c>
      <c r="B771" s="407" t="s">
        <v>2827</v>
      </c>
      <c r="C771" s="408" t="s">
        <v>2080</v>
      </c>
      <c r="D771" s="409" t="s">
        <v>2846</v>
      </c>
      <c r="E771" s="408" t="s">
        <v>405</v>
      </c>
      <c r="F771" s="409" t="s">
        <v>2857</v>
      </c>
      <c r="G771" s="408" t="s">
        <v>406</v>
      </c>
      <c r="H771" s="408" t="s">
        <v>2173</v>
      </c>
      <c r="I771" s="408" t="s">
        <v>2174</v>
      </c>
      <c r="J771" s="408" t="s">
        <v>1102</v>
      </c>
      <c r="K771" s="408" t="s">
        <v>2175</v>
      </c>
      <c r="L771" s="410">
        <v>50.930000000000021</v>
      </c>
      <c r="M771" s="410">
        <v>1</v>
      </c>
      <c r="N771" s="411">
        <v>50.930000000000021</v>
      </c>
    </row>
    <row r="772" spans="1:14" ht="14.4" customHeight="1" x14ac:dyDescent="0.3">
      <c r="A772" s="406" t="s">
        <v>2079</v>
      </c>
      <c r="B772" s="407" t="s">
        <v>2827</v>
      </c>
      <c r="C772" s="408" t="s">
        <v>2080</v>
      </c>
      <c r="D772" s="409" t="s">
        <v>2846</v>
      </c>
      <c r="E772" s="408" t="s">
        <v>405</v>
      </c>
      <c r="F772" s="409" t="s">
        <v>2857</v>
      </c>
      <c r="G772" s="408" t="s">
        <v>406</v>
      </c>
      <c r="H772" s="408" t="s">
        <v>938</v>
      </c>
      <c r="I772" s="408" t="s">
        <v>939</v>
      </c>
      <c r="J772" s="408" t="s">
        <v>940</v>
      </c>
      <c r="K772" s="408" t="s">
        <v>941</v>
      </c>
      <c r="L772" s="410">
        <v>60.875999999999998</v>
      </c>
      <c r="M772" s="410">
        <v>5</v>
      </c>
      <c r="N772" s="411">
        <v>304.38</v>
      </c>
    </row>
    <row r="773" spans="1:14" ht="14.4" customHeight="1" x14ac:dyDescent="0.3">
      <c r="A773" s="406" t="s">
        <v>2079</v>
      </c>
      <c r="B773" s="407" t="s">
        <v>2827</v>
      </c>
      <c r="C773" s="408" t="s">
        <v>2080</v>
      </c>
      <c r="D773" s="409" t="s">
        <v>2846</v>
      </c>
      <c r="E773" s="408" t="s">
        <v>405</v>
      </c>
      <c r="F773" s="409" t="s">
        <v>2857</v>
      </c>
      <c r="G773" s="408" t="s">
        <v>406</v>
      </c>
      <c r="H773" s="408" t="s">
        <v>950</v>
      </c>
      <c r="I773" s="408" t="s">
        <v>951</v>
      </c>
      <c r="J773" s="408" t="s">
        <v>952</v>
      </c>
      <c r="K773" s="408" t="s">
        <v>953</v>
      </c>
      <c r="L773" s="410">
        <v>1592.8000025495253</v>
      </c>
      <c r="M773" s="410">
        <v>45</v>
      </c>
      <c r="N773" s="411">
        <v>71676.000114728638</v>
      </c>
    </row>
    <row r="774" spans="1:14" ht="14.4" customHeight="1" x14ac:dyDescent="0.3">
      <c r="A774" s="406" t="s">
        <v>2079</v>
      </c>
      <c r="B774" s="407" t="s">
        <v>2827</v>
      </c>
      <c r="C774" s="408" t="s">
        <v>2080</v>
      </c>
      <c r="D774" s="409" t="s">
        <v>2846</v>
      </c>
      <c r="E774" s="408" t="s">
        <v>405</v>
      </c>
      <c r="F774" s="409" t="s">
        <v>2857</v>
      </c>
      <c r="G774" s="408" t="s">
        <v>406</v>
      </c>
      <c r="H774" s="408" t="s">
        <v>2176</v>
      </c>
      <c r="I774" s="408" t="s">
        <v>2177</v>
      </c>
      <c r="J774" s="408" t="s">
        <v>2178</v>
      </c>
      <c r="K774" s="408" t="s">
        <v>2179</v>
      </c>
      <c r="L774" s="410">
        <v>71.449999999999989</v>
      </c>
      <c r="M774" s="410">
        <v>2</v>
      </c>
      <c r="N774" s="411">
        <v>142.89999999999998</v>
      </c>
    </row>
    <row r="775" spans="1:14" ht="14.4" customHeight="1" x14ac:dyDescent="0.3">
      <c r="A775" s="406" t="s">
        <v>2079</v>
      </c>
      <c r="B775" s="407" t="s">
        <v>2827</v>
      </c>
      <c r="C775" s="408" t="s">
        <v>2080</v>
      </c>
      <c r="D775" s="409" t="s">
        <v>2846</v>
      </c>
      <c r="E775" s="408" t="s">
        <v>405</v>
      </c>
      <c r="F775" s="409" t="s">
        <v>2857</v>
      </c>
      <c r="G775" s="408" t="s">
        <v>406</v>
      </c>
      <c r="H775" s="408" t="s">
        <v>954</v>
      </c>
      <c r="I775" s="408" t="s">
        <v>955</v>
      </c>
      <c r="J775" s="408" t="s">
        <v>956</v>
      </c>
      <c r="K775" s="408" t="s">
        <v>957</v>
      </c>
      <c r="L775" s="410">
        <v>74.87996506521894</v>
      </c>
      <c r="M775" s="410">
        <v>39</v>
      </c>
      <c r="N775" s="411">
        <v>2920.3186375435384</v>
      </c>
    </row>
    <row r="776" spans="1:14" ht="14.4" customHeight="1" x14ac:dyDescent="0.3">
      <c r="A776" s="406" t="s">
        <v>2079</v>
      </c>
      <c r="B776" s="407" t="s">
        <v>2827</v>
      </c>
      <c r="C776" s="408" t="s">
        <v>2080</v>
      </c>
      <c r="D776" s="409" t="s">
        <v>2846</v>
      </c>
      <c r="E776" s="408" t="s">
        <v>405</v>
      </c>
      <c r="F776" s="409" t="s">
        <v>2857</v>
      </c>
      <c r="G776" s="408" t="s">
        <v>406</v>
      </c>
      <c r="H776" s="408" t="s">
        <v>962</v>
      </c>
      <c r="I776" s="408" t="s">
        <v>963</v>
      </c>
      <c r="J776" s="408" t="s">
        <v>964</v>
      </c>
      <c r="K776" s="408" t="s">
        <v>965</v>
      </c>
      <c r="L776" s="410">
        <v>241.99999889278789</v>
      </c>
      <c r="M776" s="410">
        <v>79</v>
      </c>
      <c r="N776" s="411">
        <v>19117.999912530242</v>
      </c>
    </row>
    <row r="777" spans="1:14" ht="14.4" customHeight="1" x14ac:dyDescent="0.3">
      <c r="A777" s="406" t="s">
        <v>2079</v>
      </c>
      <c r="B777" s="407" t="s">
        <v>2827</v>
      </c>
      <c r="C777" s="408" t="s">
        <v>2080</v>
      </c>
      <c r="D777" s="409" t="s">
        <v>2846</v>
      </c>
      <c r="E777" s="408" t="s">
        <v>405</v>
      </c>
      <c r="F777" s="409" t="s">
        <v>2857</v>
      </c>
      <c r="G777" s="408" t="s">
        <v>406</v>
      </c>
      <c r="H777" s="408" t="s">
        <v>2180</v>
      </c>
      <c r="I777" s="408" t="s">
        <v>2181</v>
      </c>
      <c r="J777" s="408" t="s">
        <v>2182</v>
      </c>
      <c r="K777" s="408" t="s">
        <v>2183</v>
      </c>
      <c r="L777" s="410">
        <v>23.870000000000005</v>
      </c>
      <c r="M777" s="410">
        <v>4</v>
      </c>
      <c r="N777" s="411">
        <v>95.480000000000018</v>
      </c>
    </row>
    <row r="778" spans="1:14" ht="14.4" customHeight="1" x14ac:dyDescent="0.3">
      <c r="A778" s="406" t="s">
        <v>2079</v>
      </c>
      <c r="B778" s="407" t="s">
        <v>2827</v>
      </c>
      <c r="C778" s="408" t="s">
        <v>2080</v>
      </c>
      <c r="D778" s="409" t="s">
        <v>2846</v>
      </c>
      <c r="E778" s="408" t="s">
        <v>405</v>
      </c>
      <c r="F778" s="409" t="s">
        <v>2857</v>
      </c>
      <c r="G778" s="408" t="s">
        <v>406</v>
      </c>
      <c r="H778" s="408" t="s">
        <v>1636</v>
      </c>
      <c r="I778" s="408" t="s">
        <v>1637</v>
      </c>
      <c r="J778" s="408" t="s">
        <v>1638</v>
      </c>
      <c r="K778" s="408" t="s">
        <v>1639</v>
      </c>
      <c r="L778" s="410">
        <v>1602.1562761286389</v>
      </c>
      <c r="M778" s="410">
        <v>56</v>
      </c>
      <c r="N778" s="411">
        <v>89720.751463203778</v>
      </c>
    </row>
    <row r="779" spans="1:14" ht="14.4" customHeight="1" x14ac:dyDescent="0.3">
      <c r="A779" s="406" t="s">
        <v>2079</v>
      </c>
      <c r="B779" s="407" t="s">
        <v>2827</v>
      </c>
      <c r="C779" s="408" t="s">
        <v>2080</v>
      </c>
      <c r="D779" s="409" t="s">
        <v>2846</v>
      </c>
      <c r="E779" s="408" t="s">
        <v>405</v>
      </c>
      <c r="F779" s="409" t="s">
        <v>2857</v>
      </c>
      <c r="G779" s="408" t="s">
        <v>406</v>
      </c>
      <c r="H779" s="408" t="s">
        <v>2184</v>
      </c>
      <c r="I779" s="408" t="s">
        <v>2185</v>
      </c>
      <c r="J779" s="408" t="s">
        <v>2186</v>
      </c>
      <c r="K779" s="408" t="s">
        <v>2187</v>
      </c>
      <c r="L779" s="410">
        <v>60.359999999999978</v>
      </c>
      <c r="M779" s="410">
        <v>2</v>
      </c>
      <c r="N779" s="411">
        <v>120.71999999999996</v>
      </c>
    </row>
    <row r="780" spans="1:14" ht="14.4" customHeight="1" x14ac:dyDescent="0.3">
      <c r="A780" s="406" t="s">
        <v>2079</v>
      </c>
      <c r="B780" s="407" t="s">
        <v>2827</v>
      </c>
      <c r="C780" s="408" t="s">
        <v>2080</v>
      </c>
      <c r="D780" s="409" t="s">
        <v>2846</v>
      </c>
      <c r="E780" s="408" t="s">
        <v>405</v>
      </c>
      <c r="F780" s="409" t="s">
        <v>2857</v>
      </c>
      <c r="G780" s="408" t="s">
        <v>406</v>
      </c>
      <c r="H780" s="408" t="s">
        <v>2188</v>
      </c>
      <c r="I780" s="408" t="s">
        <v>2189</v>
      </c>
      <c r="J780" s="408" t="s">
        <v>2190</v>
      </c>
      <c r="K780" s="408" t="s">
        <v>2191</v>
      </c>
      <c r="L780" s="410">
        <v>1057.1206738052301</v>
      </c>
      <c r="M780" s="410">
        <v>7</v>
      </c>
      <c r="N780" s="411">
        <v>7399.8447166366113</v>
      </c>
    </row>
    <row r="781" spans="1:14" ht="14.4" customHeight="1" x14ac:dyDescent="0.3">
      <c r="A781" s="406" t="s">
        <v>2079</v>
      </c>
      <c r="B781" s="407" t="s">
        <v>2827</v>
      </c>
      <c r="C781" s="408" t="s">
        <v>2080</v>
      </c>
      <c r="D781" s="409" t="s">
        <v>2846</v>
      </c>
      <c r="E781" s="408" t="s">
        <v>405</v>
      </c>
      <c r="F781" s="409" t="s">
        <v>2857</v>
      </c>
      <c r="G781" s="408" t="s">
        <v>406</v>
      </c>
      <c r="H781" s="408" t="s">
        <v>984</v>
      </c>
      <c r="I781" s="408" t="s">
        <v>985</v>
      </c>
      <c r="J781" s="408" t="s">
        <v>986</v>
      </c>
      <c r="K781" s="408" t="s">
        <v>987</v>
      </c>
      <c r="L781" s="410">
        <v>188.88038359541557</v>
      </c>
      <c r="M781" s="410">
        <v>7</v>
      </c>
      <c r="N781" s="411">
        <v>1322.1626851679089</v>
      </c>
    </row>
    <row r="782" spans="1:14" ht="14.4" customHeight="1" x14ac:dyDescent="0.3">
      <c r="A782" s="406" t="s">
        <v>2079</v>
      </c>
      <c r="B782" s="407" t="s">
        <v>2827</v>
      </c>
      <c r="C782" s="408" t="s">
        <v>2080</v>
      </c>
      <c r="D782" s="409" t="s">
        <v>2846</v>
      </c>
      <c r="E782" s="408" t="s">
        <v>405</v>
      </c>
      <c r="F782" s="409" t="s">
        <v>2857</v>
      </c>
      <c r="G782" s="408" t="s">
        <v>406</v>
      </c>
      <c r="H782" s="408" t="s">
        <v>2192</v>
      </c>
      <c r="I782" s="408" t="s">
        <v>2193</v>
      </c>
      <c r="J782" s="408" t="s">
        <v>2194</v>
      </c>
      <c r="K782" s="408" t="s">
        <v>2195</v>
      </c>
      <c r="L782" s="410">
        <v>327.58999999999992</v>
      </c>
      <c r="M782" s="410">
        <v>8</v>
      </c>
      <c r="N782" s="411">
        <v>2620.7199999999993</v>
      </c>
    </row>
    <row r="783" spans="1:14" ht="14.4" customHeight="1" x14ac:dyDescent="0.3">
      <c r="A783" s="406" t="s">
        <v>2079</v>
      </c>
      <c r="B783" s="407" t="s">
        <v>2827</v>
      </c>
      <c r="C783" s="408" t="s">
        <v>2080</v>
      </c>
      <c r="D783" s="409" t="s">
        <v>2846</v>
      </c>
      <c r="E783" s="408" t="s">
        <v>405</v>
      </c>
      <c r="F783" s="409" t="s">
        <v>2857</v>
      </c>
      <c r="G783" s="408" t="s">
        <v>406</v>
      </c>
      <c r="H783" s="408" t="s">
        <v>988</v>
      </c>
      <c r="I783" s="408" t="s">
        <v>989</v>
      </c>
      <c r="J783" s="408" t="s">
        <v>990</v>
      </c>
      <c r="K783" s="408" t="s">
        <v>991</v>
      </c>
      <c r="L783" s="410">
        <v>563.14997449476346</v>
      </c>
      <c r="M783" s="410">
        <v>9</v>
      </c>
      <c r="N783" s="411">
        <v>5068.3497704528709</v>
      </c>
    </row>
    <row r="784" spans="1:14" ht="14.4" customHeight="1" x14ac:dyDescent="0.3">
      <c r="A784" s="406" t="s">
        <v>2079</v>
      </c>
      <c r="B784" s="407" t="s">
        <v>2827</v>
      </c>
      <c r="C784" s="408" t="s">
        <v>2080</v>
      </c>
      <c r="D784" s="409" t="s">
        <v>2846</v>
      </c>
      <c r="E784" s="408" t="s">
        <v>405</v>
      </c>
      <c r="F784" s="409" t="s">
        <v>2857</v>
      </c>
      <c r="G784" s="408" t="s">
        <v>406</v>
      </c>
      <c r="H784" s="408" t="s">
        <v>992</v>
      </c>
      <c r="I784" s="408" t="s">
        <v>993</v>
      </c>
      <c r="J784" s="408" t="s">
        <v>566</v>
      </c>
      <c r="K784" s="408" t="s">
        <v>994</v>
      </c>
      <c r="L784" s="410">
        <v>20.759851274995363</v>
      </c>
      <c r="M784" s="410">
        <v>87</v>
      </c>
      <c r="N784" s="411">
        <v>1806.1070609245965</v>
      </c>
    </row>
    <row r="785" spans="1:14" ht="14.4" customHeight="1" x14ac:dyDescent="0.3">
      <c r="A785" s="406" t="s">
        <v>2079</v>
      </c>
      <c r="B785" s="407" t="s">
        <v>2827</v>
      </c>
      <c r="C785" s="408" t="s">
        <v>2080</v>
      </c>
      <c r="D785" s="409" t="s">
        <v>2846</v>
      </c>
      <c r="E785" s="408" t="s">
        <v>405</v>
      </c>
      <c r="F785" s="409" t="s">
        <v>2857</v>
      </c>
      <c r="G785" s="408" t="s">
        <v>406</v>
      </c>
      <c r="H785" s="408" t="s">
        <v>995</v>
      </c>
      <c r="I785" s="408" t="s">
        <v>996</v>
      </c>
      <c r="J785" s="408" t="s">
        <v>818</v>
      </c>
      <c r="K785" s="408" t="s">
        <v>997</v>
      </c>
      <c r="L785" s="410">
        <v>74.860000000000042</v>
      </c>
      <c r="M785" s="410">
        <v>1</v>
      </c>
      <c r="N785" s="411">
        <v>74.860000000000042</v>
      </c>
    </row>
    <row r="786" spans="1:14" ht="14.4" customHeight="1" x14ac:dyDescent="0.3">
      <c r="A786" s="406" t="s">
        <v>2079</v>
      </c>
      <c r="B786" s="407" t="s">
        <v>2827</v>
      </c>
      <c r="C786" s="408" t="s">
        <v>2080</v>
      </c>
      <c r="D786" s="409" t="s">
        <v>2846</v>
      </c>
      <c r="E786" s="408" t="s">
        <v>405</v>
      </c>
      <c r="F786" s="409" t="s">
        <v>2857</v>
      </c>
      <c r="G786" s="408" t="s">
        <v>406</v>
      </c>
      <c r="H786" s="408" t="s">
        <v>2196</v>
      </c>
      <c r="I786" s="408" t="s">
        <v>2197</v>
      </c>
      <c r="J786" s="408" t="s">
        <v>2198</v>
      </c>
      <c r="K786" s="408" t="s">
        <v>2199</v>
      </c>
      <c r="L786" s="410">
        <v>68.865000000000009</v>
      </c>
      <c r="M786" s="410">
        <v>2</v>
      </c>
      <c r="N786" s="411">
        <v>137.73000000000002</v>
      </c>
    </row>
    <row r="787" spans="1:14" ht="14.4" customHeight="1" x14ac:dyDescent="0.3">
      <c r="A787" s="406" t="s">
        <v>2079</v>
      </c>
      <c r="B787" s="407" t="s">
        <v>2827</v>
      </c>
      <c r="C787" s="408" t="s">
        <v>2080</v>
      </c>
      <c r="D787" s="409" t="s">
        <v>2846</v>
      </c>
      <c r="E787" s="408" t="s">
        <v>405</v>
      </c>
      <c r="F787" s="409" t="s">
        <v>2857</v>
      </c>
      <c r="G787" s="408" t="s">
        <v>406</v>
      </c>
      <c r="H787" s="408" t="s">
        <v>2200</v>
      </c>
      <c r="I787" s="408" t="s">
        <v>2201</v>
      </c>
      <c r="J787" s="408" t="s">
        <v>1000</v>
      </c>
      <c r="K787" s="408" t="s">
        <v>2202</v>
      </c>
      <c r="L787" s="410">
        <v>52.390000000000008</v>
      </c>
      <c r="M787" s="410">
        <v>17</v>
      </c>
      <c r="N787" s="411">
        <v>890.63000000000011</v>
      </c>
    </row>
    <row r="788" spans="1:14" ht="14.4" customHeight="1" x14ac:dyDescent="0.3">
      <c r="A788" s="406" t="s">
        <v>2079</v>
      </c>
      <c r="B788" s="407" t="s">
        <v>2827</v>
      </c>
      <c r="C788" s="408" t="s">
        <v>2080</v>
      </c>
      <c r="D788" s="409" t="s">
        <v>2846</v>
      </c>
      <c r="E788" s="408" t="s">
        <v>405</v>
      </c>
      <c r="F788" s="409" t="s">
        <v>2857</v>
      </c>
      <c r="G788" s="408" t="s">
        <v>406</v>
      </c>
      <c r="H788" s="408" t="s">
        <v>1002</v>
      </c>
      <c r="I788" s="408" t="s">
        <v>1003</v>
      </c>
      <c r="J788" s="408" t="s">
        <v>1004</v>
      </c>
      <c r="K788" s="408" t="s">
        <v>1005</v>
      </c>
      <c r="L788" s="410">
        <v>52.170117303333676</v>
      </c>
      <c r="M788" s="410">
        <v>23</v>
      </c>
      <c r="N788" s="411">
        <v>1199.9126979766745</v>
      </c>
    </row>
    <row r="789" spans="1:14" ht="14.4" customHeight="1" x14ac:dyDescent="0.3">
      <c r="A789" s="406" t="s">
        <v>2079</v>
      </c>
      <c r="B789" s="407" t="s">
        <v>2827</v>
      </c>
      <c r="C789" s="408" t="s">
        <v>2080</v>
      </c>
      <c r="D789" s="409" t="s">
        <v>2846</v>
      </c>
      <c r="E789" s="408" t="s">
        <v>405</v>
      </c>
      <c r="F789" s="409" t="s">
        <v>2857</v>
      </c>
      <c r="G789" s="408" t="s">
        <v>406</v>
      </c>
      <c r="H789" s="408" t="s">
        <v>2203</v>
      </c>
      <c r="I789" s="408" t="s">
        <v>408</v>
      </c>
      <c r="J789" s="408" t="s">
        <v>2204</v>
      </c>
      <c r="K789" s="408"/>
      <c r="L789" s="410">
        <v>30.589999999999996</v>
      </c>
      <c r="M789" s="410">
        <v>1</v>
      </c>
      <c r="N789" s="411">
        <v>30.589999999999996</v>
      </c>
    </row>
    <row r="790" spans="1:14" ht="14.4" customHeight="1" x14ac:dyDescent="0.3">
      <c r="A790" s="406" t="s">
        <v>2079</v>
      </c>
      <c r="B790" s="407" t="s">
        <v>2827</v>
      </c>
      <c r="C790" s="408" t="s">
        <v>2080</v>
      </c>
      <c r="D790" s="409" t="s">
        <v>2846</v>
      </c>
      <c r="E790" s="408" t="s">
        <v>405</v>
      </c>
      <c r="F790" s="409" t="s">
        <v>2857</v>
      </c>
      <c r="G790" s="408" t="s">
        <v>406</v>
      </c>
      <c r="H790" s="408" t="s">
        <v>1008</v>
      </c>
      <c r="I790" s="408" t="s">
        <v>408</v>
      </c>
      <c r="J790" s="408" t="s">
        <v>1009</v>
      </c>
      <c r="K790" s="408"/>
      <c r="L790" s="410">
        <v>110.15857142857145</v>
      </c>
      <c r="M790" s="410">
        <v>28</v>
      </c>
      <c r="N790" s="411">
        <v>3084.4400000000005</v>
      </c>
    </row>
    <row r="791" spans="1:14" ht="14.4" customHeight="1" x14ac:dyDescent="0.3">
      <c r="A791" s="406" t="s">
        <v>2079</v>
      </c>
      <c r="B791" s="407" t="s">
        <v>2827</v>
      </c>
      <c r="C791" s="408" t="s">
        <v>2080</v>
      </c>
      <c r="D791" s="409" t="s">
        <v>2846</v>
      </c>
      <c r="E791" s="408" t="s">
        <v>405</v>
      </c>
      <c r="F791" s="409" t="s">
        <v>2857</v>
      </c>
      <c r="G791" s="408" t="s">
        <v>406</v>
      </c>
      <c r="H791" s="408" t="s">
        <v>2205</v>
      </c>
      <c r="I791" s="408" t="s">
        <v>2206</v>
      </c>
      <c r="J791" s="408" t="s">
        <v>2207</v>
      </c>
      <c r="K791" s="408" t="s">
        <v>2208</v>
      </c>
      <c r="L791" s="410">
        <v>166.6493339741163</v>
      </c>
      <c r="M791" s="410">
        <v>1</v>
      </c>
      <c r="N791" s="411">
        <v>166.6493339741163</v>
      </c>
    </row>
    <row r="792" spans="1:14" ht="14.4" customHeight="1" x14ac:dyDescent="0.3">
      <c r="A792" s="406" t="s">
        <v>2079</v>
      </c>
      <c r="B792" s="407" t="s">
        <v>2827</v>
      </c>
      <c r="C792" s="408" t="s">
        <v>2080</v>
      </c>
      <c r="D792" s="409" t="s">
        <v>2846</v>
      </c>
      <c r="E792" s="408" t="s">
        <v>405</v>
      </c>
      <c r="F792" s="409" t="s">
        <v>2857</v>
      </c>
      <c r="G792" s="408" t="s">
        <v>406</v>
      </c>
      <c r="H792" s="408" t="s">
        <v>1644</v>
      </c>
      <c r="I792" s="408" t="s">
        <v>1645</v>
      </c>
      <c r="J792" s="408" t="s">
        <v>1646</v>
      </c>
      <c r="K792" s="408" t="s">
        <v>1647</v>
      </c>
      <c r="L792" s="410">
        <v>47.627419354838722</v>
      </c>
      <c r="M792" s="410">
        <v>31</v>
      </c>
      <c r="N792" s="411">
        <v>1476.4500000000003</v>
      </c>
    </row>
    <row r="793" spans="1:14" ht="14.4" customHeight="1" x14ac:dyDescent="0.3">
      <c r="A793" s="406" t="s">
        <v>2079</v>
      </c>
      <c r="B793" s="407" t="s">
        <v>2827</v>
      </c>
      <c r="C793" s="408" t="s">
        <v>2080</v>
      </c>
      <c r="D793" s="409" t="s">
        <v>2846</v>
      </c>
      <c r="E793" s="408" t="s">
        <v>405</v>
      </c>
      <c r="F793" s="409" t="s">
        <v>2857</v>
      </c>
      <c r="G793" s="408" t="s">
        <v>406</v>
      </c>
      <c r="H793" s="408" t="s">
        <v>1014</v>
      </c>
      <c r="I793" s="408" t="s">
        <v>1015</v>
      </c>
      <c r="J793" s="408" t="s">
        <v>432</v>
      </c>
      <c r="K793" s="408" t="s">
        <v>1016</v>
      </c>
      <c r="L793" s="410">
        <v>69.719959407951833</v>
      </c>
      <c r="M793" s="410">
        <v>35</v>
      </c>
      <c r="N793" s="411">
        <v>2440.1985792783144</v>
      </c>
    </row>
    <row r="794" spans="1:14" ht="14.4" customHeight="1" x14ac:dyDescent="0.3">
      <c r="A794" s="406" t="s">
        <v>2079</v>
      </c>
      <c r="B794" s="407" t="s">
        <v>2827</v>
      </c>
      <c r="C794" s="408" t="s">
        <v>2080</v>
      </c>
      <c r="D794" s="409" t="s">
        <v>2846</v>
      </c>
      <c r="E794" s="408" t="s">
        <v>405</v>
      </c>
      <c r="F794" s="409" t="s">
        <v>2857</v>
      </c>
      <c r="G794" s="408" t="s">
        <v>406</v>
      </c>
      <c r="H794" s="408" t="s">
        <v>2012</v>
      </c>
      <c r="I794" s="408" t="s">
        <v>2013</v>
      </c>
      <c r="J794" s="408" t="s">
        <v>2014</v>
      </c>
      <c r="K794" s="408" t="s">
        <v>2015</v>
      </c>
      <c r="L794" s="410">
        <v>294.76</v>
      </c>
      <c r="M794" s="410">
        <v>2</v>
      </c>
      <c r="N794" s="411">
        <v>589.52</v>
      </c>
    </row>
    <row r="795" spans="1:14" ht="14.4" customHeight="1" x14ac:dyDescent="0.3">
      <c r="A795" s="406" t="s">
        <v>2079</v>
      </c>
      <c r="B795" s="407" t="s">
        <v>2827</v>
      </c>
      <c r="C795" s="408" t="s">
        <v>2080</v>
      </c>
      <c r="D795" s="409" t="s">
        <v>2846</v>
      </c>
      <c r="E795" s="408" t="s">
        <v>405</v>
      </c>
      <c r="F795" s="409" t="s">
        <v>2857</v>
      </c>
      <c r="G795" s="408" t="s">
        <v>406</v>
      </c>
      <c r="H795" s="408" t="s">
        <v>1652</v>
      </c>
      <c r="I795" s="408" t="s">
        <v>1653</v>
      </c>
      <c r="J795" s="408" t="s">
        <v>1654</v>
      </c>
      <c r="K795" s="408" t="s">
        <v>1655</v>
      </c>
      <c r="L795" s="410">
        <v>2866.3800000000006</v>
      </c>
      <c r="M795" s="410">
        <v>3</v>
      </c>
      <c r="N795" s="411">
        <v>8599.1400000000012</v>
      </c>
    </row>
    <row r="796" spans="1:14" ht="14.4" customHeight="1" x14ac:dyDescent="0.3">
      <c r="A796" s="406" t="s">
        <v>2079</v>
      </c>
      <c r="B796" s="407" t="s">
        <v>2827</v>
      </c>
      <c r="C796" s="408" t="s">
        <v>2080</v>
      </c>
      <c r="D796" s="409" t="s">
        <v>2846</v>
      </c>
      <c r="E796" s="408" t="s">
        <v>405</v>
      </c>
      <c r="F796" s="409" t="s">
        <v>2857</v>
      </c>
      <c r="G796" s="408" t="s">
        <v>406</v>
      </c>
      <c r="H796" s="408" t="s">
        <v>2209</v>
      </c>
      <c r="I796" s="408" t="s">
        <v>2209</v>
      </c>
      <c r="J796" s="408" t="s">
        <v>2210</v>
      </c>
      <c r="K796" s="408" t="s">
        <v>619</v>
      </c>
      <c r="L796" s="410">
        <v>288.52999999999997</v>
      </c>
      <c r="M796" s="410">
        <v>11</v>
      </c>
      <c r="N796" s="411">
        <v>3173.83</v>
      </c>
    </row>
    <row r="797" spans="1:14" ht="14.4" customHeight="1" x14ac:dyDescent="0.3">
      <c r="A797" s="406" t="s">
        <v>2079</v>
      </c>
      <c r="B797" s="407" t="s">
        <v>2827</v>
      </c>
      <c r="C797" s="408" t="s">
        <v>2080</v>
      </c>
      <c r="D797" s="409" t="s">
        <v>2846</v>
      </c>
      <c r="E797" s="408" t="s">
        <v>405</v>
      </c>
      <c r="F797" s="409" t="s">
        <v>2857</v>
      </c>
      <c r="G797" s="408" t="s">
        <v>406</v>
      </c>
      <c r="H797" s="408" t="s">
        <v>1658</v>
      </c>
      <c r="I797" s="408" t="s">
        <v>1659</v>
      </c>
      <c r="J797" s="408" t="s">
        <v>1660</v>
      </c>
      <c r="K797" s="408" t="s">
        <v>1568</v>
      </c>
      <c r="L797" s="410">
        <v>71.009985641912891</v>
      </c>
      <c r="M797" s="410">
        <v>31</v>
      </c>
      <c r="N797" s="411">
        <v>2201.3095548992997</v>
      </c>
    </row>
    <row r="798" spans="1:14" ht="14.4" customHeight="1" x14ac:dyDescent="0.3">
      <c r="A798" s="406" t="s">
        <v>2079</v>
      </c>
      <c r="B798" s="407" t="s">
        <v>2827</v>
      </c>
      <c r="C798" s="408" t="s">
        <v>2080</v>
      </c>
      <c r="D798" s="409" t="s">
        <v>2846</v>
      </c>
      <c r="E798" s="408" t="s">
        <v>405</v>
      </c>
      <c r="F798" s="409" t="s">
        <v>2857</v>
      </c>
      <c r="G798" s="408" t="s">
        <v>406</v>
      </c>
      <c r="H798" s="408" t="s">
        <v>1661</v>
      </c>
      <c r="I798" s="408" t="s">
        <v>1662</v>
      </c>
      <c r="J798" s="408" t="s">
        <v>1663</v>
      </c>
      <c r="K798" s="408" t="s">
        <v>1664</v>
      </c>
      <c r="L798" s="410">
        <v>40.780016115232335</v>
      </c>
      <c r="M798" s="410">
        <v>40</v>
      </c>
      <c r="N798" s="411">
        <v>1631.2006446092935</v>
      </c>
    </row>
    <row r="799" spans="1:14" ht="14.4" customHeight="1" x14ac:dyDescent="0.3">
      <c r="A799" s="406" t="s">
        <v>2079</v>
      </c>
      <c r="B799" s="407" t="s">
        <v>2827</v>
      </c>
      <c r="C799" s="408" t="s">
        <v>2080</v>
      </c>
      <c r="D799" s="409" t="s">
        <v>2846</v>
      </c>
      <c r="E799" s="408" t="s">
        <v>405</v>
      </c>
      <c r="F799" s="409" t="s">
        <v>2857</v>
      </c>
      <c r="G799" s="408" t="s">
        <v>406</v>
      </c>
      <c r="H799" s="408" t="s">
        <v>1665</v>
      </c>
      <c r="I799" s="408" t="s">
        <v>1666</v>
      </c>
      <c r="J799" s="408" t="s">
        <v>1667</v>
      </c>
      <c r="K799" s="408" t="s">
        <v>1668</v>
      </c>
      <c r="L799" s="410">
        <v>908.51538461538462</v>
      </c>
      <c r="M799" s="410">
        <v>26</v>
      </c>
      <c r="N799" s="411">
        <v>23621.4</v>
      </c>
    </row>
    <row r="800" spans="1:14" ht="14.4" customHeight="1" x14ac:dyDescent="0.3">
      <c r="A800" s="406" t="s">
        <v>2079</v>
      </c>
      <c r="B800" s="407" t="s">
        <v>2827</v>
      </c>
      <c r="C800" s="408" t="s">
        <v>2080</v>
      </c>
      <c r="D800" s="409" t="s">
        <v>2846</v>
      </c>
      <c r="E800" s="408" t="s">
        <v>405</v>
      </c>
      <c r="F800" s="409" t="s">
        <v>2857</v>
      </c>
      <c r="G800" s="408" t="s">
        <v>406</v>
      </c>
      <c r="H800" s="408" t="s">
        <v>2211</v>
      </c>
      <c r="I800" s="408" t="s">
        <v>2212</v>
      </c>
      <c r="J800" s="408" t="s">
        <v>2213</v>
      </c>
      <c r="K800" s="408" t="s">
        <v>2214</v>
      </c>
      <c r="L800" s="410">
        <v>957.88009400590136</v>
      </c>
      <c r="M800" s="410">
        <v>11</v>
      </c>
      <c r="N800" s="411">
        <v>10536.681034064915</v>
      </c>
    </row>
    <row r="801" spans="1:14" ht="14.4" customHeight="1" x14ac:dyDescent="0.3">
      <c r="A801" s="406" t="s">
        <v>2079</v>
      </c>
      <c r="B801" s="407" t="s">
        <v>2827</v>
      </c>
      <c r="C801" s="408" t="s">
        <v>2080</v>
      </c>
      <c r="D801" s="409" t="s">
        <v>2846</v>
      </c>
      <c r="E801" s="408" t="s">
        <v>405</v>
      </c>
      <c r="F801" s="409" t="s">
        <v>2857</v>
      </c>
      <c r="G801" s="408" t="s">
        <v>406</v>
      </c>
      <c r="H801" s="408" t="s">
        <v>1673</v>
      </c>
      <c r="I801" s="408" t="s">
        <v>1674</v>
      </c>
      <c r="J801" s="408" t="s">
        <v>1675</v>
      </c>
      <c r="K801" s="408" t="s">
        <v>1676</v>
      </c>
      <c r="L801" s="410">
        <v>78.52999999999993</v>
      </c>
      <c r="M801" s="410">
        <v>2</v>
      </c>
      <c r="N801" s="411">
        <v>157.05999999999986</v>
      </c>
    </row>
    <row r="802" spans="1:14" ht="14.4" customHeight="1" x14ac:dyDescent="0.3">
      <c r="A802" s="406" t="s">
        <v>2079</v>
      </c>
      <c r="B802" s="407" t="s">
        <v>2827</v>
      </c>
      <c r="C802" s="408" t="s">
        <v>2080</v>
      </c>
      <c r="D802" s="409" t="s">
        <v>2846</v>
      </c>
      <c r="E802" s="408" t="s">
        <v>405</v>
      </c>
      <c r="F802" s="409" t="s">
        <v>2857</v>
      </c>
      <c r="G802" s="408" t="s">
        <v>406</v>
      </c>
      <c r="H802" s="408" t="s">
        <v>1017</v>
      </c>
      <c r="I802" s="408" t="s">
        <v>1018</v>
      </c>
      <c r="J802" s="408" t="s">
        <v>1019</v>
      </c>
      <c r="K802" s="408" t="s">
        <v>1020</v>
      </c>
      <c r="L802" s="410">
        <v>1037.7498169960872</v>
      </c>
      <c r="M802" s="410">
        <v>14</v>
      </c>
      <c r="N802" s="411">
        <v>14528.497437945221</v>
      </c>
    </row>
    <row r="803" spans="1:14" ht="14.4" customHeight="1" x14ac:dyDescent="0.3">
      <c r="A803" s="406" t="s">
        <v>2079</v>
      </c>
      <c r="B803" s="407" t="s">
        <v>2827</v>
      </c>
      <c r="C803" s="408" t="s">
        <v>2080</v>
      </c>
      <c r="D803" s="409" t="s">
        <v>2846</v>
      </c>
      <c r="E803" s="408" t="s">
        <v>405</v>
      </c>
      <c r="F803" s="409" t="s">
        <v>2857</v>
      </c>
      <c r="G803" s="408" t="s">
        <v>406</v>
      </c>
      <c r="H803" s="408" t="s">
        <v>1684</v>
      </c>
      <c r="I803" s="408" t="s">
        <v>1685</v>
      </c>
      <c r="J803" s="408" t="s">
        <v>598</v>
      </c>
      <c r="K803" s="408" t="s">
        <v>1686</v>
      </c>
      <c r="L803" s="410">
        <v>85.75</v>
      </c>
      <c r="M803" s="410">
        <v>30</v>
      </c>
      <c r="N803" s="411">
        <v>2572.5</v>
      </c>
    </row>
    <row r="804" spans="1:14" ht="14.4" customHeight="1" x14ac:dyDescent="0.3">
      <c r="A804" s="406" t="s">
        <v>2079</v>
      </c>
      <c r="B804" s="407" t="s">
        <v>2827</v>
      </c>
      <c r="C804" s="408" t="s">
        <v>2080</v>
      </c>
      <c r="D804" s="409" t="s">
        <v>2846</v>
      </c>
      <c r="E804" s="408" t="s">
        <v>405</v>
      </c>
      <c r="F804" s="409" t="s">
        <v>2857</v>
      </c>
      <c r="G804" s="408" t="s">
        <v>406</v>
      </c>
      <c r="H804" s="408" t="s">
        <v>1691</v>
      </c>
      <c r="I804" s="408" t="s">
        <v>408</v>
      </c>
      <c r="J804" s="408" t="s">
        <v>1692</v>
      </c>
      <c r="K804" s="408" t="s">
        <v>1693</v>
      </c>
      <c r="L804" s="410">
        <v>471.5</v>
      </c>
      <c r="M804" s="410">
        <v>15</v>
      </c>
      <c r="N804" s="411">
        <v>7072.5</v>
      </c>
    </row>
    <row r="805" spans="1:14" ht="14.4" customHeight="1" x14ac:dyDescent="0.3">
      <c r="A805" s="406" t="s">
        <v>2079</v>
      </c>
      <c r="B805" s="407" t="s">
        <v>2827</v>
      </c>
      <c r="C805" s="408" t="s">
        <v>2080</v>
      </c>
      <c r="D805" s="409" t="s">
        <v>2846</v>
      </c>
      <c r="E805" s="408" t="s">
        <v>405</v>
      </c>
      <c r="F805" s="409" t="s">
        <v>2857</v>
      </c>
      <c r="G805" s="408" t="s">
        <v>406</v>
      </c>
      <c r="H805" s="408" t="s">
        <v>447</v>
      </c>
      <c r="I805" s="408" t="s">
        <v>408</v>
      </c>
      <c r="J805" s="408" t="s">
        <v>448</v>
      </c>
      <c r="K805" s="408"/>
      <c r="L805" s="410">
        <v>94.400046180611042</v>
      </c>
      <c r="M805" s="410">
        <v>4</v>
      </c>
      <c r="N805" s="411">
        <v>377.60018472244417</v>
      </c>
    </row>
    <row r="806" spans="1:14" ht="14.4" customHeight="1" x14ac:dyDescent="0.3">
      <c r="A806" s="406" t="s">
        <v>2079</v>
      </c>
      <c r="B806" s="407" t="s">
        <v>2827</v>
      </c>
      <c r="C806" s="408" t="s">
        <v>2080</v>
      </c>
      <c r="D806" s="409" t="s">
        <v>2846</v>
      </c>
      <c r="E806" s="408" t="s">
        <v>405</v>
      </c>
      <c r="F806" s="409" t="s">
        <v>2857</v>
      </c>
      <c r="G806" s="408" t="s">
        <v>406</v>
      </c>
      <c r="H806" s="408" t="s">
        <v>1698</v>
      </c>
      <c r="I806" s="408" t="s">
        <v>1699</v>
      </c>
      <c r="J806" s="408" t="s">
        <v>1700</v>
      </c>
      <c r="K806" s="408" t="s">
        <v>1701</v>
      </c>
      <c r="L806" s="410">
        <v>285.99999999999994</v>
      </c>
      <c r="M806" s="410">
        <v>3</v>
      </c>
      <c r="N806" s="411">
        <v>857.99999999999977</v>
      </c>
    </row>
    <row r="807" spans="1:14" ht="14.4" customHeight="1" x14ac:dyDescent="0.3">
      <c r="A807" s="406" t="s">
        <v>2079</v>
      </c>
      <c r="B807" s="407" t="s">
        <v>2827</v>
      </c>
      <c r="C807" s="408" t="s">
        <v>2080</v>
      </c>
      <c r="D807" s="409" t="s">
        <v>2846</v>
      </c>
      <c r="E807" s="408" t="s">
        <v>405</v>
      </c>
      <c r="F807" s="409" t="s">
        <v>2857</v>
      </c>
      <c r="G807" s="408" t="s">
        <v>406</v>
      </c>
      <c r="H807" s="408" t="s">
        <v>1702</v>
      </c>
      <c r="I807" s="408" t="s">
        <v>1703</v>
      </c>
      <c r="J807" s="408" t="s">
        <v>1704</v>
      </c>
      <c r="K807" s="408" t="s">
        <v>1705</v>
      </c>
      <c r="L807" s="410">
        <v>58.869999999999976</v>
      </c>
      <c r="M807" s="410">
        <v>1</v>
      </c>
      <c r="N807" s="411">
        <v>58.869999999999976</v>
      </c>
    </row>
    <row r="808" spans="1:14" ht="14.4" customHeight="1" x14ac:dyDescent="0.3">
      <c r="A808" s="406" t="s">
        <v>2079</v>
      </c>
      <c r="B808" s="407" t="s">
        <v>2827</v>
      </c>
      <c r="C808" s="408" t="s">
        <v>2080</v>
      </c>
      <c r="D808" s="409" t="s">
        <v>2846</v>
      </c>
      <c r="E808" s="408" t="s">
        <v>405</v>
      </c>
      <c r="F808" s="409" t="s">
        <v>2857</v>
      </c>
      <c r="G808" s="408" t="s">
        <v>406</v>
      </c>
      <c r="H808" s="408" t="s">
        <v>2215</v>
      </c>
      <c r="I808" s="408" t="s">
        <v>2216</v>
      </c>
      <c r="J808" s="408" t="s">
        <v>2217</v>
      </c>
      <c r="K808" s="408" t="s">
        <v>2218</v>
      </c>
      <c r="L808" s="410">
        <v>186.34992010540549</v>
      </c>
      <c r="M808" s="410">
        <v>29</v>
      </c>
      <c r="N808" s="411">
        <v>5404.147683056759</v>
      </c>
    </row>
    <row r="809" spans="1:14" ht="14.4" customHeight="1" x14ac:dyDescent="0.3">
      <c r="A809" s="406" t="s">
        <v>2079</v>
      </c>
      <c r="B809" s="407" t="s">
        <v>2827</v>
      </c>
      <c r="C809" s="408" t="s">
        <v>2080</v>
      </c>
      <c r="D809" s="409" t="s">
        <v>2846</v>
      </c>
      <c r="E809" s="408" t="s">
        <v>405</v>
      </c>
      <c r="F809" s="409" t="s">
        <v>2857</v>
      </c>
      <c r="G809" s="408" t="s">
        <v>406</v>
      </c>
      <c r="H809" s="408" t="s">
        <v>410</v>
      </c>
      <c r="I809" s="408" t="s">
        <v>408</v>
      </c>
      <c r="J809" s="408" t="s">
        <v>411</v>
      </c>
      <c r="K809" s="408"/>
      <c r="L809" s="410">
        <v>432.81729472295291</v>
      </c>
      <c r="M809" s="410">
        <v>4</v>
      </c>
      <c r="N809" s="411">
        <v>1731.2691788918116</v>
      </c>
    </row>
    <row r="810" spans="1:14" ht="14.4" customHeight="1" x14ac:dyDescent="0.3">
      <c r="A810" s="406" t="s">
        <v>2079</v>
      </c>
      <c r="B810" s="407" t="s">
        <v>2827</v>
      </c>
      <c r="C810" s="408" t="s">
        <v>2080</v>
      </c>
      <c r="D810" s="409" t="s">
        <v>2846</v>
      </c>
      <c r="E810" s="408" t="s">
        <v>405</v>
      </c>
      <c r="F810" s="409" t="s">
        <v>2857</v>
      </c>
      <c r="G810" s="408" t="s">
        <v>406</v>
      </c>
      <c r="H810" s="408" t="s">
        <v>2219</v>
      </c>
      <c r="I810" s="408" t="s">
        <v>2220</v>
      </c>
      <c r="J810" s="408" t="s">
        <v>2172</v>
      </c>
      <c r="K810" s="408" t="s">
        <v>2221</v>
      </c>
      <c r="L810" s="410">
        <v>56.749999999999979</v>
      </c>
      <c r="M810" s="410">
        <v>5</v>
      </c>
      <c r="N810" s="411">
        <v>283.74999999999989</v>
      </c>
    </row>
    <row r="811" spans="1:14" ht="14.4" customHeight="1" x14ac:dyDescent="0.3">
      <c r="A811" s="406" t="s">
        <v>2079</v>
      </c>
      <c r="B811" s="407" t="s">
        <v>2827</v>
      </c>
      <c r="C811" s="408" t="s">
        <v>2080</v>
      </c>
      <c r="D811" s="409" t="s">
        <v>2846</v>
      </c>
      <c r="E811" s="408" t="s">
        <v>405</v>
      </c>
      <c r="F811" s="409" t="s">
        <v>2857</v>
      </c>
      <c r="G811" s="408" t="s">
        <v>406</v>
      </c>
      <c r="H811" s="408" t="s">
        <v>2222</v>
      </c>
      <c r="I811" s="408" t="s">
        <v>2223</v>
      </c>
      <c r="J811" s="408" t="s">
        <v>651</v>
      </c>
      <c r="K811" s="408" t="s">
        <v>2224</v>
      </c>
      <c r="L811" s="410">
        <v>92.309925349461935</v>
      </c>
      <c r="M811" s="410">
        <v>90</v>
      </c>
      <c r="N811" s="411">
        <v>8307.8932814515738</v>
      </c>
    </row>
    <row r="812" spans="1:14" ht="14.4" customHeight="1" x14ac:dyDescent="0.3">
      <c r="A812" s="406" t="s">
        <v>2079</v>
      </c>
      <c r="B812" s="407" t="s">
        <v>2827</v>
      </c>
      <c r="C812" s="408" t="s">
        <v>2080</v>
      </c>
      <c r="D812" s="409" t="s">
        <v>2846</v>
      </c>
      <c r="E812" s="408" t="s">
        <v>405</v>
      </c>
      <c r="F812" s="409" t="s">
        <v>2857</v>
      </c>
      <c r="G812" s="408" t="s">
        <v>406</v>
      </c>
      <c r="H812" s="408" t="s">
        <v>1039</v>
      </c>
      <c r="I812" s="408" t="s">
        <v>1040</v>
      </c>
      <c r="J812" s="408" t="s">
        <v>1041</v>
      </c>
      <c r="K812" s="408" t="s">
        <v>1042</v>
      </c>
      <c r="L812" s="410">
        <v>52.589999999999975</v>
      </c>
      <c r="M812" s="410">
        <v>1</v>
      </c>
      <c r="N812" s="411">
        <v>52.589999999999975</v>
      </c>
    </row>
    <row r="813" spans="1:14" ht="14.4" customHeight="1" x14ac:dyDescent="0.3">
      <c r="A813" s="406" t="s">
        <v>2079</v>
      </c>
      <c r="B813" s="407" t="s">
        <v>2827</v>
      </c>
      <c r="C813" s="408" t="s">
        <v>2080</v>
      </c>
      <c r="D813" s="409" t="s">
        <v>2846</v>
      </c>
      <c r="E813" s="408" t="s">
        <v>405</v>
      </c>
      <c r="F813" s="409" t="s">
        <v>2857</v>
      </c>
      <c r="G813" s="408" t="s">
        <v>406</v>
      </c>
      <c r="H813" s="408" t="s">
        <v>2225</v>
      </c>
      <c r="I813" s="408" t="s">
        <v>2226</v>
      </c>
      <c r="J813" s="408" t="s">
        <v>2227</v>
      </c>
      <c r="K813" s="408" t="s">
        <v>2228</v>
      </c>
      <c r="L813" s="410">
        <v>52.989999999999988</v>
      </c>
      <c r="M813" s="410">
        <v>1</v>
      </c>
      <c r="N813" s="411">
        <v>52.989999999999988</v>
      </c>
    </row>
    <row r="814" spans="1:14" ht="14.4" customHeight="1" x14ac:dyDescent="0.3">
      <c r="A814" s="406" t="s">
        <v>2079</v>
      </c>
      <c r="B814" s="407" t="s">
        <v>2827</v>
      </c>
      <c r="C814" s="408" t="s">
        <v>2080</v>
      </c>
      <c r="D814" s="409" t="s">
        <v>2846</v>
      </c>
      <c r="E814" s="408" t="s">
        <v>405</v>
      </c>
      <c r="F814" s="409" t="s">
        <v>2857</v>
      </c>
      <c r="G814" s="408" t="s">
        <v>406</v>
      </c>
      <c r="H814" s="408" t="s">
        <v>455</v>
      </c>
      <c r="I814" s="408" t="s">
        <v>456</v>
      </c>
      <c r="J814" s="408" t="s">
        <v>457</v>
      </c>
      <c r="K814" s="408" t="s">
        <v>458</v>
      </c>
      <c r="L814" s="410">
        <v>104.07001364416483</v>
      </c>
      <c r="M814" s="410">
        <v>130</v>
      </c>
      <c r="N814" s="411">
        <v>13529.101773741428</v>
      </c>
    </row>
    <row r="815" spans="1:14" ht="14.4" customHeight="1" x14ac:dyDescent="0.3">
      <c r="A815" s="406" t="s">
        <v>2079</v>
      </c>
      <c r="B815" s="407" t="s">
        <v>2827</v>
      </c>
      <c r="C815" s="408" t="s">
        <v>2080</v>
      </c>
      <c r="D815" s="409" t="s">
        <v>2846</v>
      </c>
      <c r="E815" s="408" t="s">
        <v>405</v>
      </c>
      <c r="F815" s="409" t="s">
        <v>2857</v>
      </c>
      <c r="G815" s="408" t="s">
        <v>406</v>
      </c>
      <c r="H815" s="408" t="s">
        <v>2229</v>
      </c>
      <c r="I815" s="408" t="s">
        <v>2230</v>
      </c>
      <c r="J815" s="408" t="s">
        <v>2231</v>
      </c>
      <c r="K815" s="408" t="s">
        <v>2232</v>
      </c>
      <c r="L815" s="410">
        <v>411.8500604737763</v>
      </c>
      <c r="M815" s="410">
        <v>1</v>
      </c>
      <c r="N815" s="411">
        <v>411.8500604737763</v>
      </c>
    </row>
    <row r="816" spans="1:14" ht="14.4" customHeight="1" x14ac:dyDescent="0.3">
      <c r="A816" s="406" t="s">
        <v>2079</v>
      </c>
      <c r="B816" s="407" t="s">
        <v>2827</v>
      </c>
      <c r="C816" s="408" t="s">
        <v>2080</v>
      </c>
      <c r="D816" s="409" t="s">
        <v>2846</v>
      </c>
      <c r="E816" s="408" t="s">
        <v>405</v>
      </c>
      <c r="F816" s="409" t="s">
        <v>2857</v>
      </c>
      <c r="G816" s="408" t="s">
        <v>406</v>
      </c>
      <c r="H816" s="408" t="s">
        <v>2233</v>
      </c>
      <c r="I816" s="408" t="s">
        <v>2234</v>
      </c>
      <c r="J816" s="408" t="s">
        <v>2235</v>
      </c>
      <c r="K816" s="408" t="s">
        <v>2044</v>
      </c>
      <c r="L816" s="410">
        <v>47.769998075972779</v>
      </c>
      <c r="M816" s="410">
        <v>4</v>
      </c>
      <c r="N816" s="411">
        <v>191.07999230389112</v>
      </c>
    </row>
    <row r="817" spans="1:14" ht="14.4" customHeight="1" x14ac:dyDescent="0.3">
      <c r="A817" s="406" t="s">
        <v>2079</v>
      </c>
      <c r="B817" s="407" t="s">
        <v>2827</v>
      </c>
      <c r="C817" s="408" t="s">
        <v>2080</v>
      </c>
      <c r="D817" s="409" t="s">
        <v>2846</v>
      </c>
      <c r="E817" s="408" t="s">
        <v>405</v>
      </c>
      <c r="F817" s="409" t="s">
        <v>2857</v>
      </c>
      <c r="G817" s="408" t="s">
        <v>406</v>
      </c>
      <c r="H817" s="408" t="s">
        <v>2236</v>
      </c>
      <c r="I817" s="408" t="s">
        <v>2237</v>
      </c>
      <c r="J817" s="408" t="s">
        <v>2238</v>
      </c>
      <c r="K817" s="408" t="s">
        <v>2239</v>
      </c>
      <c r="L817" s="410">
        <v>46.270000000000024</v>
      </c>
      <c r="M817" s="410">
        <v>1</v>
      </c>
      <c r="N817" s="411">
        <v>46.270000000000024</v>
      </c>
    </row>
    <row r="818" spans="1:14" ht="14.4" customHeight="1" x14ac:dyDescent="0.3">
      <c r="A818" s="406" t="s">
        <v>2079</v>
      </c>
      <c r="B818" s="407" t="s">
        <v>2827</v>
      </c>
      <c r="C818" s="408" t="s">
        <v>2080</v>
      </c>
      <c r="D818" s="409" t="s">
        <v>2846</v>
      </c>
      <c r="E818" s="408" t="s">
        <v>405</v>
      </c>
      <c r="F818" s="409" t="s">
        <v>2857</v>
      </c>
      <c r="G818" s="408" t="s">
        <v>406</v>
      </c>
      <c r="H818" s="408" t="s">
        <v>2240</v>
      </c>
      <c r="I818" s="408" t="s">
        <v>2241</v>
      </c>
      <c r="J818" s="408" t="s">
        <v>2242</v>
      </c>
      <c r="K818" s="408" t="s">
        <v>2243</v>
      </c>
      <c r="L818" s="410">
        <v>47.54</v>
      </c>
      <c r="M818" s="410">
        <v>3</v>
      </c>
      <c r="N818" s="411">
        <v>142.62</v>
      </c>
    </row>
    <row r="819" spans="1:14" ht="14.4" customHeight="1" x14ac:dyDescent="0.3">
      <c r="A819" s="406" t="s">
        <v>2079</v>
      </c>
      <c r="B819" s="407" t="s">
        <v>2827</v>
      </c>
      <c r="C819" s="408" t="s">
        <v>2080</v>
      </c>
      <c r="D819" s="409" t="s">
        <v>2846</v>
      </c>
      <c r="E819" s="408" t="s">
        <v>405</v>
      </c>
      <c r="F819" s="409" t="s">
        <v>2857</v>
      </c>
      <c r="G819" s="408" t="s">
        <v>406</v>
      </c>
      <c r="H819" s="408" t="s">
        <v>1710</v>
      </c>
      <c r="I819" s="408" t="s">
        <v>1711</v>
      </c>
      <c r="J819" s="408" t="s">
        <v>1712</v>
      </c>
      <c r="K819" s="408" t="s">
        <v>1713</v>
      </c>
      <c r="L819" s="410">
        <v>105.81</v>
      </c>
      <c r="M819" s="410">
        <v>15</v>
      </c>
      <c r="N819" s="411">
        <v>1587.15</v>
      </c>
    </row>
    <row r="820" spans="1:14" ht="14.4" customHeight="1" x14ac:dyDescent="0.3">
      <c r="A820" s="406" t="s">
        <v>2079</v>
      </c>
      <c r="B820" s="407" t="s">
        <v>2827</v>
      </c>
      <c r="C820" s="408" t="s">
        <v>2080</v>
      </c>
      <c r="D820" s="409" t="s">
        <v>2846</v>
      </c>
      <c r="E820" s="408" t="s">
        <v>405</v>
      </c>
      <c r="F820" s="409" t="s">
        <v>2857</v>
      </c>
      <c r="G820" s="408" t="s">
        <v>406</v>
      </c>
      <c r="H820" s="408" t="s">
        <v>1714</v>
      </c>
      <c r="I820" s="408" t="s">
        <v>1715</v>
      </c>
      <c r="J820" s="408" t="s">
        <v>1716</v>
      </c>
      <c r="K820" s="408" t="s">
        <v>1717</v>
      </c>
      <c r="L820" s="410">
        <v>40.559999999999981</v>
      </c>
      <c r="M820" s="410">
        <v>2</v>
      </c>
      <c r="N820" s="411">
        <v>81.119999999999962</v>
      </c>
    </row>
    <row r="821" spans="1:14" ht="14.4" customHeight="1" x14ac:dyDescent="0.3">
      <c r="A821" s="406" t="s">
        <v>2079</v>
      </c>
      <c r="B821" s="407" t="s">
        <v>2827</v>
      </c>
      <c r="C821" s="408" t="s">
        <v>2080</v>
      </c>
      <c r="D821" s="409" t="s">
        <v>2846</v>
      </c>
      <c r="E821" s="408" t="s">
        <v>405</v>
      </c>
      <c r="F821" s="409" t="s">
        <v>2857</v>
      </c>
      <c r="G821" s="408" t="s">
        <v>406</v>
      </c>
      <c r="H821" s="408" t="s">
        <v>2244</v>
      </c>
      <c r="I821" s="408" t="s">
        <v>408</v>
      </c>
      <c r="J821" s="408" t="s">
        <v>2245</v>
      </c>
      <c r="K821" s="408"/>
      <c r="L821" s="410">
        <v>141.56328844447293</v>
      </c>
      <c r="M821" s="410">
        <v>41</v>
      </c>
      <c r="N821" s="411">
        <v>5804.0948262233906</v>
      </c>
    </row>
    <row r="822" spans="1:14" ht="14.4" customHeight="1" x14ac:dyDescent="0.3">
      <c r="A822" s="406" t="s">
        <v>2079</v>
      </c>
      <c r="B822" s="407" t="s">
        <v>2827</v>
      </c>
      <c r="C822" s="408" t="s">
        <v>2080</v>
      </c>
      <c r="D822" s="409" t="s">
        <v>2846</v>
      </c>
      <c r="E822" s="408" t="s">
        <v>405</v>
      </c>
      <c r="F822" s="409" t="s">
        <v>2857</v>
      </c>
      <c r="G822" s="408" t="s">
        <v>406</v>
      </c>
      <c r="H822" s="408" t="s">
        <v>1718</v>
      </c>
      <c r="I822" s="408" t="s">
        <v>408</v>
      </c>
      <c r="J822" s="408" t="s">
        <v>1719</v>
      </c>
      <c r="K822" s="408"/>
      <c r="L822" s="410">
        <v>83.250020654074689</v>
      </c>
      <c r="M822" s="410">
        <v>10</v>
      </c>
      <c r="N822" s="411">
        <v>832.50020654074683</v>
      </c>
    </row>
    <row r="823" spans="1:14" ht="14.4" customHeight="1" x14ac:dyDescent="0.3">
      <c r="A823" s="406" t="s">
        <v>2079</v>
      </c>
      <c r="B823" s="407" t="s">
        <v>2827</v>
      </c>
      <c r="C823" s="408" t="s">
        <v>2080</v>
      </c>
      <c r="D823" s="409" t="s">
        <v>2846</v>
      </c>
      <c r="E823" s="408" t="s">
        <v>405</v>
      </c>
      <c r="F823" s="409" t="s">
        <v>2857</v>
      </c>
      <c r="G823" s="408" t="s">
        <v>406</v>
      </c>
      <c r="H823" s="408" t="s">
        <v>2246</v>
      </c>
      <c r="I823" s="408" t="s">
        <v>2247</v>
      </c>
      <c r="J823" s="408" t="s">
        <v>2248</v>
      </c>
      <c r="K823" s="408" t="s">
        <v>2249</v>
      </c>
      <c r="L823" s="410">
        <v>198.12000000000009</v>
      </c>
      <c r="M823" s="410">
        <v>1</v>
      </c>
      <c r="N823" s="411">
        <v>198.12000000000009</v>
      </c>
    </row>
    <row r="824" spans="1:14" ht="14.4" customHeight="1" x14ac:dyDescent="0.3">
      <c r="A824" s="406" t="s">
        <v>2079</v>
      </c>
      <c r="B824" s="407" t="s">
        <v>2827</v>
      </c>
      <c r="C824" s="408" t="s">
        <v>2080</v>
      </c>
      <c r="D824" s="409" t="s">
        <v>2846</v>
      </c>
      <c r="E824" s="408" t="s">
        <v>405</v>
      </c>
      <c r="F824" s="409" t="s">
        <v>2857</v>
      </c>
      <c r="G824" s="408" t="s">
        <v>406</v>
      </c>
      <c r="H824" s="408" t="s">
        <v>2250</v>
      </c>
      <c r="I824" s="408" t="s">
        <v>2251</v>
      </c>
      <c r="J824" s="408" t="s">
        <v>2252</v>
      </c>
      <c r="K824" s="408" t="s">
        <v>1931</v>
      </c>
      <c r="L824" s="410">
        <v>46.369864542948243</v>
      </c>
      <c r="M824" s="410">
        <v>1</v>
      </c>
      <c r="N824" s="411">
        <v>46.369864542948243</v>
      </c>
    </row>
    <row r="825" spans="1:14" ht="14.4" customHeight="1" x14ac:dyDescent="0.3">
      <c r="A825" s="406" t="s">
        <v>2079</v>
      </c>
      <c r="B825" s="407" t="s">
        <v>2827</v>
      </c>
      <c r="C825" s="408" t="s">
        <v>2080</v>
      </c>
      <c r="D825" s="409" t="s">
        <v>2846</v>
      </c>
      <c r="E825" s="408" t="s">
        <v>405</v>
      </c>
      <c r="F825" s="409" t="s">
        <v>2857</v>
      </c>
      <c r="G825" s="408" t="s">
        <v>406</v>
      </c>
      <c r="H825" s="408" t="s">
        <v>1054</v>
      </c>
      <c r="I825" s="408" t="s">
        <v>1055</v>
      </c>
      <c r="J825" s="408" t="s">
        <v>1056</v>
      </c>
      <c r="K825" s="408" t="s">
        <v>1057</v>
      </c>
      <c r="L825" s="410">
        <v>112.49983205549287</v>
      </c>
      <c r="M825" s="410">
        <v>176</v>
      </c>
      <c r="N825" s="411">
        <v>19799.970441766745</v>
      </c>
    </row>
    <row r="826" spans="1:14" ht="14.4" customHeight="1" x14ac:dyDescent="0.3">
      <c r="A826" s="406" t="s">
        <v>2079</v>
      </c>
      <c r="B826" s="407" t="s">
        <v>2827</v>
      </c>
      <c r="C826" s="408" t="s">
        <v>2080</v>
      </c>
      <c r="D826" s="409" t="s">
        <v>2846</v>
      </c>
      <c r="E826" s="408" t="s">
        <v>405</v>
      </c>
      <c r="F826" s="409" t="s">
        <v>2857</v>
      </c>
      <c r="G826" s="408" t="s">
        <v>406</v>
      </c>
      <c r="H826" s="408" t="s">
        <v>1058</v>
      </c>
      <c r="I826" s="408" t="s">
        <v>1059</v>
      </c>
      <c r="J826" s="408" t="s">
        <v>1060</v>
      </c>
      <c r="K826" s="408" t="s">
        <v>1061</v>
      </c>
      <c r="L826" s="410">
        <v>105.029</v>
      </c>
      <c r="M826" s="410">
        <v>10</v>
      </c>
      <c r="N826" s="411">
        <v>1050.29</v>
      </c>
    </row>
    <row r="827" spans="1:14" ht="14.4" customHeight="1" x14ac:dyDescent="0.3">
      <c r="A827" s="406" t="s">
        <v>2079</v>
      </c>
      <c r="B827" s="407" t="s">
        <v>2827</v>
      </c>
      <c r="C827" s="408" t="s">
        <v>2080</v>
      </c>
      <c r="D827" s="409" t="s">
        <v>2846</v>
      </c>
      <c r="E827" s="408" t="s">
        <v>405</v>
      </c>
      <c r="F827" s="409" t="s">
        <v>2857</v>
      </c>
      <c r="G827" s="408" t="s">
        <v>406</v>
      </c>
      <c r="H827" s="408" t="s">
        <v>2253</v>
      </c>
      <c r="I827" s="408" t="s">
        <v>2254</v>
      </c>
      <c r="J827" s="408" t="s">
        <v>2255</v>
      </c>
      <c r="K827" s="408" t="s">
        <v>2256</v>
      </c>
      <c r="L827" s="410">
        <v>536.24172412344183</v>
      </c>
      <c r="M827" s="410">
        <v>10</v>
      </c>
      <c r="N827" s="411">
        <v>5362.4172412344178</v>
      </c>
    </row>
    <row r="828" spans="1:14" ht="14.4" customHeight="1" x14ac:dyDescent="0.3">
      <c r="A828" s="406" t="s">
        <v>2079</v>
      </c>
      <c r="B828" s="407" t="s">
        <v>2827</v>
      </c>
      <c r="C828" s="408" t="s">
        <v>2080</v>
      </c>
      <c r="D828" s="409" t="s">
        <v>2846</v>
      </c>
      <c r="E828" s="408" t="s">
        <v>405</v>
      </c>
      <c r="F828" s="409" t="s">
        <v>2857</v>
      </c>
      <c r="G828" s="408" t="s">
        <v>406</v>
      </c>
      <c r="H828" s="408" t="s">
        <v>2257</v>
      </c>
      <c r="I828" s="408" t="s">
        <v>2258</v>
      </c>
      <c r="J828" s="408" t="s">
        <v>2259</v>
      </c>
      <c r="K828" s="408" t="s">
        <v>2260</v>
      </c>
      <c r="L828" s="410">
        <v>131.07999999999993</v>
      </c>
      <c r="M828" s="410">
        <v>8</v>
      </c>
      <c r="N828" s="411">
        <v>1048.6399999999994</v>
      </c>
    </row>
    <row r="829" spans="1:14" ht="14.4" customHeight="1" x14ac:dyDescent="0.3">
      <c r="A829" s="406" t="s">
        <v>2079</v>
      </c>
      <c r="B829" s="407" t="s">
        <v>2827</v>
      </c>
      <c r="C829" s="408" t="s">
        <v>2080</v>
      </c>
      <c r="D829" s="409" t="s">
        <v>2846</v>
      </c>
      <c r="E829" s="408" t="s">
        <v>405</v>
      </c>
      <c r="F829" s="409" t="s">
        <v>2857</v>
      </c>
      <c r="G829" s="408" t="s">
        <v>406</v>
      </c>
      <c r="H829" s="408" t="s">
        <v>2261</v>
      </c>
      <c r="I829" s="408" t="s">
        <v>2262</v>
      </c>
      <c r="J829" s="408" t="s">
        <v>986</v>
      </c>
      <c r="K829" s="408" t="s">
        <v>2263</v>
      </c>
      <c r="L829" s="410">
        <v>326.48</v>
      </c>
      <c r="M829" s="410">
        <v>7</v>
      </c>
      <c r="N829" s="411">
        <v>2285.36</v>
      </c>
    </row>
    <row r="830" spans="1:14" ht="14.4" customHeight="1" x14ac:dyDescent="0.3">
      <c r="A830" s="406" t="s">
        <v>2079</v>
      </c>
      <c r="B830" s="407" t="s">
        <v>2827</v>
      </c>
      <c r="C830" s="408" t="s">
        <v>2080</v>
      </c>
      <c r="D830" s="409" t="s">
        <v>2846</v>
      </c>
      <c r="E830" s="408" t="s">
        <v>405</v>
      </c>
      <c r="F830" s="409" t="s">
        <v>2857</v>
      </c>
      <c r="G830" s="408" t="s">
        <v>406</v>
      </c>
      <c r="H830" s="408" t="s">
        <v>2264</v>
      </c>
      <c r="I830" s="408" t="s">
        <v>2265</v>
      </c>
      <c r="J830" s="408" t="s">
        <v>2266</v>
      </c>
      <c r="K830" s="408" t="s">
        <v>2267</v>
      </c>
      <c r="L830" s="410">
        <v>1026.3497596075381</v>
      </c>
      <c r="M830" s="410">
        <v>9</v>
      </c>
      <c r="N830" s="411">
        <v>9237.1478364678424</v>
      </c>
    </row>
    <row r="831" spans="1:14" ht="14.4" customHeight="1" x14ac:dyDescent="0.3">
      <c r="A831" s="406" t="s">
        <v>2079</v>
      </c>
      <c r="B831" s="407" t="s">
        <v>2827</v>
      </c>
      <c r="C831" s="408" t="s">
        <v>2080</v>
      </c>
      <c r="D831" s="409" t="s">
        <v>2846</v>
      </c>
      <c r="E831" s="408" t="s">
        <v>405</v>
      </c>
      <c r="F831" s="409" t="s">
        <v>2857</v>
      </c>
      <c r="G831" s="408" t="s">
        <v>406</v>
      </c>
      <c r="H831" s="408" t="s">
        <v>2268</v>
      </c>
      <c r="I831" s="408" t="s">
        <v>2269</v>
      </c>
      <c r="J831" s="408" t="s">
        <v>1064</v>
      </c>
      <c r="K831" s="408" t="s">
        <v>1780</v>
      </c>
      <c r="L831" s="410">
        <v>52.460000000000008</v>
      </c>
      <c r="M831" s="410">
        <v>15</v>
      </c>
      <c r="N831" s="411">
        <v>786.90000000000009</v>
      </c>
    </row>
    <row r="832" spans="1:14" ht="14.4" customHeight="1" x14ac:dyDescent="0.3">
      <c r="A832" s="406" t="s">
        <v>2079</v>
      </c>
      <c r="B832" s="407" t="s">
        <v>2827</v>
      </c>
      <c r="C832" s="408" t="s">
        <v>2080</v>
      </c>
      <c r="D832" s="409" t="s">
        <v>2846</v>
      </c>
      <c r="E832" s="408" t="s">
        <v>405</v>
      </c>
      <c r="F832" s="409" t="s">
        <v>2857</v>
      </c>
      <c r="G832" s="408" t="s">
        <v>406</v>
      </c>
      <c r="H832" s="408" t="s">
        <v>1725</v>
      </c>
      <c r="I832" s="408" t="s">
        <v>408</v>
      </c>
      <c r="J832" s="408" t="s">
        <v>1726</v>
      </c>
      <c r="K832" s="408" t="s">
        <v>1727</v>
      </c>
      <c r="L832" s="410">
        <v>183.67000000000002</v>
      </c>
      <c r="M832" s="410">
        <v>7</v>
      </c>
      <c r="N832" s="411">
        <v>1285.69</v>
      </c>
    </row>
    <row r="833" spans="1:14" ht="14.4" customHeight="1" x14ac:dyDescent="0.3">
      <c r="A833" s="406" t="s">
        <v>2079</v>
      </c>
      <c r="B833" s="407" t="s">
        <v>2827</v>
      </c>
      <c r="C833" s="408" t="s">
        <v>2080</v>
      </c>
      <c r="D833" s="409" t="s">
        <v>2846</v>
      </c>
      <c r="E833" s="408" t="s">
        <v>405</v>
      </c>
      <c r="F833" s="409" t="s">
        <v>2857</v>
      </c>
      <c r="G833" s="408" t="s">
        <v>406</v>
      </c>
      <c r="H833" s="408" t="s">
        <v>2270</v>
      </c>
      <c r="I833" s="408" t="s">
        <v>2271</v>
      </c>
      <c r="J833" s="408" t="s">
        <v>2272</v>
      </c>
      <c r="K833" s="408" t="s">
        <v>528</v>
      </c>
      <c r="L833" s="410">
        <v>5136.88</v>
      </c>
      <c r="M833" s="410">
        <v>2</v>
      </c>
      <c r="N833" s="411">
        <v>10273.76</v>
      </c>
    </row>
    <row r="834" spans="1:14" ht="14.4" customHeight="1" x14ac:dyDescent="0.3">
      <c r="A834" s="406" t="s">
        <v>2079</v>
      </c>
      <c r="B834" s="407" t="s">
        <v>2827</v>
      </c>
      <c r="C834" s="408" t="s">
        <v>2080</v>
      </c>
      <c r="D834" s="409" t="s">
        <v>2846</v>
      </c>
      <c r="E834" s="408" t="s">
        <v>405</v>
      </c>
      <c r="F834" s="409" t="s">
        <v>2857</v>
      </c>
      <c r="G834" s="408" t="s">
        <v>406</v>
      </c>
      <c r="H834" s="408" t="s">
        <v>1066</v>
      </c>
      <c r="I834" s="408" t="s">
        <v>1067</v>
      </c>
      <c r="J834" s="408" t="s">
        <v>1068</v>
      </c>
      <c r="K834" s="408" t="s">
        <v>1069</v>
      </c>
      <c r="L834" s="410">
        <v>382.11049104552046</v>
      </c>
      <c r="M834" s="410">
        <v>33</v>
      </c>
      <c r="N834" s="411">
        <v>12609.646204502174</v>
      </c>
    </row>
    <row r="835" spans="1:14" ht="14.4" customHeight="1" x14ac:dyDescent="0.3">
      <c r="A835" s="406" t="s">
        <v>2079</v>
      </c>
      <c r="B835" s="407" t="s">
        <v>2827</v>
      </c>
      <c r="C835" s="408" t="s">
        <v>2080</v>
      </c>
      <c r="D835" s="409" t="s">
        <v>2846</v>
      </c>
      <c r="E835" s="408" t="s">
        <v>405</v>
      </c>
      <c r="F835" s="409" t="s">
        <v>2857</v>
      </c>
      <c r="G835" s="408" t="s">
        <v>406</v>
      </c>
      <c r="H835" s="408" t="s">
        <v>2273</v>
      </c>
      <c r="I835" s="408" t="s">
        <v>408</v>
      </c>
      <c r="J835" s="408" t="s">
        <v>2274</v>
      </c>
      <c r="K835" s="408"/>
      <c r="L835" s="410">
        <v>96.093465180751636</v>
      </c>
      <c r="M835" s="410">
        <v>4</v>
      </c>
      <c r="N835" s="411">
        <v>384.37386072300654</v>
      </c>
    </row>
    <row r="836" spans="1:14" ht="14.4" customHeight="1" x14ac:dyDescent="0.3">
      <c r="A836" s="406" t="s">
        <v>2079</v>
      </c>
      <c r="B836" s="407" t="s">
        <v>2827</v>
      </c>
      <c r="C836" s="408" t="s">
        <v>2080</v>
      </c>
      <c r="D836" s="409" t="s">
        <v>2846</v>
      </c>
      <c r="E836" s="408" t="s">
        <v>405</v>
      </c>
      <c r="F836" s="409" t="s">
        <v>2857</v>
      </c>
      <c r="G836" s="408" t="s">
        <v>406</v>
      </c>
      <c r="H836" s="408" t="s">
        <v>2275</v>
      </c>
      <c r="I836" s="408" t="s">
        <v>408</v>
      </c>
      <c r="J836" s="408" t="s">
        <v>2276</v>
      </c>
      <c r="K836" s="408"/>
      <c r="L836" s="410">
        <v>202.05530746240765</v>
      </c>
      <c r="M836" s="410">
        <v>6</v>
      </c>
      <c r="N836" s="411">
        <v>1212.3318447744459</v>
      </c>
    </row>
    <row r="837" spans="1:14" ht="14.4" customHeight="1" x14ac:dyDescent="0.3">
      <c r="A837" s="406" t="s">
        <v>2079</v>
      </c>
      <c r="B837" s="407" t="s">
        <v>2827</v>
      </c>
      <c r="C837" s="408" t="s">
        <v>2080</v>
      </c>
      <c r="D837" s="409" t="s">
        <v>2846</v>
      </c>
      <c r="E837" s="408" t="s">
        <v>405</v>
      </c>
      <c r="F837" s="409" t="s">
        <v>2857</v>
      </c>
      <c r="G837" s="408" t="s">
        <v>406</v>
      </c>
      <c r="H837" s="408" t="s">
        <v>2277</v>
      </c>
      <c r="I837" s="408" t="s">
        <v>2278</v>
      </c>
      <c r="J837" s="408" t="s">
        <v>2279</v>
      </c>
      <c r="K837" s="408" t="s">
        <v>1203</v>
      </c>
      <c r="L837" s="410">
        <v>50.20000000000001</v>
      </c>
      <c r="M837" s="410">
        <v>1</v>
      </c>
      <c r="N837" s="411">
        <v>50.20000000000001</v>
      </c>
    </row>
    <row r="838" spans="1:14" ht="14.4" customHeight="1" x14ac:dyDescent="0.3">
      <c r="A838" s="406" t="s">
        <v>2079</v>
      </c>
      <c r="B838" s="407" t="s">
        <v>2827</v>
      </c>
      <c r="C838" s="408" t="s">
        <v>2080</v>
      </c>
      <c r="D838" s="409" t="s">
        <v>2846</v>
      </c>
      <c r="E838" s="408" t="s">
        <v>405</v>
      </c>
      <c r="F838" s="409" t="s">
        <v>2857</v>
      </c>
      <c r="G838" s="408" t="s">
        <v>406</v>
      </c>
      <c r="H838" s="408" t="s">
        <v>1081</v>
      </c>
      <c r="I838" s="408" t="s">
        <v>408</v>
      </c>
      <c r="J838" s="408" t="s">
        <v>1082</v>
      </c>
      <c r="K838" s="408"/>
      <c r="L838" s="410">
        <v>408.74</v>
      </c>
      <c r="M838" s="410">
        <v>5</v>
      </c>
      <c r="N838" s="411">
        <v>2043.7</v>
      </c>
    </row>
    <row r="839" spans="1:14" ht="14.4" customHeight="1" x14ac:dyDescent="0.3">
      <c r="A839" s="406" t="s">
        <v>2079</v>
      </c>
      <c r="B839" s="407" t="s">
        <v>2827</v>
      </c>
      <c r="C839" s="408" t="s">
        <v>2080</v>
      </c>
      <c r="D839" s="409" t="s">
        <v>2846</v>
      </c>
      <c r="E839" s="408" t="s">
        <v>405</v>
      </c>
      <c r="F839" s="409" t="s">
        <v>2857</v>
      </c>
      <c r="G839" s="408" t="s">
        <v>406</v>
      </c>
      <c r="H839" s="408" t="s">
        <v>1085</v>
      </c>
      <c r="I839" s="408" t="s">
        <v>408</v>
      </c>
      <c r="J839" s="408" t="s">
        <v>1086</v>
      </c>
      <c r="K839" s="408"/>
      <c r="L839" s="410">
        <v>126.88168724560951</v>
      </c>
      <c r="M839" s="410">
        <v>1</v>
      </c>
      <c r="N839" s="411">
        <v>126.88168724560951</v>
      </c>
    </row>
    <row r="840" spans="1:14" ht="14.4" customHeight="1" x14ac:dyDescent="0.3">
      <c r="A840" s="406" t="s">
        <v>2079</v>
      </c>
      <c r="B840" s="407" t="s">
        <v>2827</v>
      </c>
      <c r="C840" s="408" t="s">
        <v>2080</v>
      </c>
      <c r="D840" s="409" t="s">
        <v>2846</v>
      </c>
      <c r="E840" s="408" t="s">
        <v>405</v>
      </c>
      <c r="F840" s="409" t="s">
        <v>2857</v>
      </c>
      <c r="G840" s="408" t="s">
        <v>406</v>
      </c>
      <c r="H840" s="408" t="s">
        <v>2280</v>
      </c>
      <c r="I840" s="408" t="s">
        <v>408</v>
      </c>
      <c r="J840" s="408" t="s">
        <v>2281</v>
      </c>
      <c r="K840" s="408"/>
      <c r="L840" s="410">
        <v>591.21382600688526</v>
      </c>
      <c r="M840" s="410">
        <v>1</v>
      </c>
      <c r="N840" s="411">
        <v>591.21382600688526</v>
      </c>
    </row>
    <row r="841" spans="1:14" ht="14.4" customHeight="1" x14ac:dyDescent="0.3">
      <c r="A841" s="406" t="s">
        <v>2079</v>
      </c>
      <c r="B841" s="407" t="s">
        <v>2827</v>
      </c>
      <c r="C841" s="408" t="s">
        <v>2080</v>
      </c>
      <c r="D841" s="409" t="s">
        <v>2846</v>
      </c>
      <c r="E841" s="408" t="s">
        <v>405</v>
      </c>
      <c r="F841" s="409" t="s">
        <v>2857</v>
      </c>
      <c r="G841" s="408" t="s">
        <v>406</v>
      </c>
      <c r="H841" s="408" t="s">
        <v>2282</v>
      </c>
      <c r="I841" s="408" t="s">
        <v>2283</v>
      </c>
      <c r="J841" s="408" t="s">
        <v>2284</v>
      </c>
      <c r="K841" s="408" t="s">
        <v>1876</v>
      </c>
      <c r="L841" s="410">
        <v>90.379157541488667</v>
      </c>
      <c r="M841" s="410">
        <v>2</v>
      </c>
      <c r="N841" s="411">
        <v>180.75831508297733</v>
      </c>
    </row>
    <row r="842" spans="1:14" ht="14.4" customHeight="1" x14ac:dyDescent="0.3">
      <c r="A842" s="406" t="s">
        <v>2079</v>
      </c>
      <c r="B842" s="407" t="s">
        <v>2827</v>
      </c>
      <c r="C842" s="408" t="s">
        <v>2080</v>
      </c>
      <c r="D842" s="409" t="s">
        <v>2846</v>
      </c>
      <c r="E842" s="408" t="s">
        <v>405</v>
      </c>
      <c r="F842" s="409" t="s">
        <v>2857</v>
      </c>
      <c r="G842" s="408" t="s">
        <v>406</v>
      </c>
      <c r="H842" s="408" t="s">
        <v>2285</v>
      </c>
      <c r="I842" s="408" t="s">
        <v>408</v>
      </c>
      <c r="J842" s="408" t="s">
        <v>2286</v>
      </c>
      <c r="K842" s="408"/>
      <c r="L842" s="410">
        <v>136.29500256593235</v>
      </c>
      <c r="M842" s="410">
        <v>24</v>
      </c>
      <c r="N842" s="411">
        <v>3271.0800615823764</v>
      </c>
    </row>
    <row r="843" spans="1:14" ht="14.4" customHeight="1" x14ac:dyDescent="0.3">
      <c r="A843" s="406" t="s">
        <v>2079</v>
      </c>
      <c r="B843" s="407" t="s">
        <v>2827</v>
      </c>
      <c r="C843" s="408" t="s">
        <v>2080</v>
      </c>
      <c r="D843" s="409" t="s">
        <v>2846</v>
      </c>
      <c r="E843" s="408" t="s">
        <v>405</v>
      </c>
      <c r="F843" s="409" t="s">
        <v>2857</v>
      </c>
      <c r="G843" s="408" t="s">
        <v>406</v>
      </c>
      <c r="H843" s="408" t="s">
        <v>2287</v>
      </c>
      <c r="I843" s="408" t="s">
        <v>2288</v>
      </c>
      <c r="J843" s="408" t="s">
        <v>2289</v>
      </c>
      <c r="K843" s="408" t="s">
        <v>2290</v>
      </c>
      <c r="L843" s="410">
        <v>393.8</v>
      </c>
      <c r="M843" s="410">
        <v>5</v>
      </c>
      <c r="N843" s="411">
        <v>1969</v>
      </c>
    </row>
    <row r="844" spans="1:14" ht="14.4" customHeight="1" x14ac:dyDescent="0.3">
      <c r="A844" s="406" t="s">
        <v>2079</v>
      </c>
      <c r="B844" s="407" t="s">
        <v>2827</v>
      </c>
      <c r="C844" s="408" t="s">
        <v>2080</v>
      </c>
      <c r="D844" s="409" t="s">
        <v>2846</v>
      </c>
      <c r="E844" s="408" t="s">
        <v>405</v>
      </c>
      <c r="F844" s="409" t="s">
        <v>2857</v>
      </c>
      <c r="G844" s="408" t="s">
        <v>406</v>
      </c>
      <c r="H844" s="408" t="s">
        <v>2291</v>
      </c>
      <c r="I844" s="408" t="s">
        <v>2292</v>
      </c>
      <c r="J844" s="408" t="s">
        <v>2293</v>
      </c>
      <c r="K844" s="408" t="s">
        <v>1780</v>
      </c>
      <c r="L844" s="410">
        <v>103.57</v>
      </c>
      <c r="M844" s="410">
        <v>75</v>
      </c>
      <c r="N844" s="411">
        <v>7767.7499999999991</v>
      </c>
    </row>
    <row r="845" spans="1:14" ht="14.4" customHeight="1" x14ac:dyDescent="0.3">
      <c r="A845" s="406" t="s">
        <v>2079</v>
      </c>
      <c r="B845" s="407" t="s">
        <v>2827</v>
      </c>
      <c r="C845" s="408" t="s">
        <v>2080</v>
      </c>
      <c r="D845" s="409" t="s">
        <v>2846</v>
      </c>
      <c r="E845" s="408" t="s">
        <v>405</v>
      </c>
      <c r="F845" s="409" t="s">
        <v>2857</v>
      </c>
      <c r="G845" s="408" t="s">
        <v>406</v>
      </c>
      <c r="H845" s="408" t="s">
        <v>2294</v>
      </c>
      <c r="I845" s="408" t="s">
        <v>2295</v>
      </c>
      <c r="J845" s="408" t="s">
        <v>2296</v>
      </c>
      <c r="K845" s="408" t="s">
        <v>2297</v>
      </c>
      <c r="L845" s="410">
        <v>170.59</v>
      </c>
      <c r="M845" s="410">
        <v>1</v>
      </c>
      <c r="N845" s="411">
        <v>170.59</v>
      </c>
    </row>
    <row r="846" spans="1:14" ht="14.4" customHeight="1" x14ac:dyDescent="0.3">
      <c r="A846" s="406" t="s">
        <v>2079</v>
      </c>
      <c r="B846" s="407" t="s">
        <v>2827</v>
      </c>
      <c r="C846" s="408" t="s">
        <v>2080</v>
      </c>
      <c r="D846" s="409" t="s">
        <v>2846</v>
      </c>
      <c r="E846" s="408" t="s">
        <v>405</v>
      </c>
      <c r="F846" s="409" t="s">
        <v>2857</v>
      </c>
      <c r="G846" s="408" t="s">
        <v>406</v>
      </c>
      <c r="H846" s="408" t="s">
        <v>2298</v>
      </c>
      <c r="I846" s="408" t="s">
        <v>408</v>
      </c>
      <c r="J846" s="408" t="s">
        <v>2299</v>
      </c>
      <c r="K846" s="408" t="s">
        <v>2300</v>
      </c>
      <c r="L846" s="410">
        <v>248.96510004759114</v>
      </c>
      <c r="M846" s="410">
        <v>2</v>
      </c>
      <c r="N846" s="411">
        <v>497.93020009518227</v>
      </c>
    </row>
    <row r="847" spans="1:14" ht="14.4" customHeight="1" x14ac:dyDescent="0.3">
      <c r="A847" s="406" t="s">
        <v>2079</v>
      </c>
      <c r="B847" s="407" t="s">
        <v>2827</v>
      </c>
      <c r="C847" s="408" t="s">
        <v>2080</v>
      </c>
      <c r="D847" s="409" t="s">
        <v>2846</v>
      </c>
      <c r="E847" s="408" t="s">
        <v>405</v>
      </c>
      <c r="F847" s="409" t="s">
        <v>2857</v>
      </c>
      <c r="G847" s="408" t="s">
        <v>406</v>
      </c>
      <c r="H847" s="408" t="s">
        <v>2301</v>
      </c>
      <c r="I847" s="408" t="s">
        <v>2302</v>
      </c>
      <c r="J847" s="408" t="s">
        <v>1186</v>
      </c>
      <c r="K847" s="408" t="s">
        <v>2303</v>
      </c>
      <c r="L847" s="410">
        <v>15.82</v>
      </c>
      <c r="M847" s="410">
        <v>4</v>
      </c>
      <c r="N847" s="411">
        <v>63.28</v>
      </c>
    </row>
    <row r="848" spans="1:14" ht="14.4" customHeight="1" x14ac:dyDescent="0.3">
      <c r="A848" s="406" t="s">
        <v>2079</v>
      </c>
      <c r="B848" s="407" t="s">
        <v>2827</v>
      </c>
      <c r="C848" s="408" t="s">
        <v>2080</v>
      </c>
      <c r="D848" s="409" t="s">
        <v>2846</v>
      </c>
      <c r="E848" s="408" t="s">
        <v>405</v>
      </c>
      <c r="F848" s="409" t="s">
        <v>2857</v>
      </c>
      <c r="G848" s="408" t="s">
        <v>406</v>
      </c>
      <c r="H848" s="408" t="s">
        <v>1757</v>
      </c>
      <c r="I848" s="408" t="s">
        <v>1758</v>
      </c>
      <c r="J848" s="408" t="s">
        <v>1759</v>
      </c>
      <c r="K848" s="408" t="s">
        <v>1760</v>
      </c>
      <c r="L848" s="410">
        <v>325.15988518685913</v>
      </c>
      <c r="M848" s="410">
        <v>16</v>
      </c>
      <c r="N848" s="411">
        <v>5202.5581629897461</v>
      </c>
    </row>
    <row r="849" spans="1:14" ht="14.4" customHeight="1" x14ac:dyDescent="0.3">
      <c r="A849" s="406" t="s">
        <v>2079</v>
      </c>
      <c r="B849" s="407" t="s">
        <v>2827</v>
      </c>
      <c r="C849" s="408" t="s">
        <v>2080</v>
      </c>
      <c r="D849" s="409" t="s">
        <v>2846</v>
      </c>
      <c r="E849" s="408" t="s">
        <v>405</v>
      </c>
      <c r="F849" s="409" t="s">
        <v>2857</v>
      </c>
      <c r="G849" s="408" t="s">
        <v>406</v>
      </c>
      <c r="H849" s="408" t="s">
        <v>2304</v>
      </c>
      <c r="I849" s="408" t="s">
        <v>408</v>
      </c>
      <c r="J849" s="408" t="s">
        <v>2305</v>
      </c>
      <c r="K849" s="408"/>
      <c r="L849" s="410">
        <v>51.934605284882721</v>
      </c>
      <c r="M849" s="410">
        <v>1</v>
      </c>
      <c r="N849" s="411">
        <v>51.934605284882721</v>
      </c>
    </row>
    <row r="850" spans="1:14" ht="14.4" customHeight="1" x14ac:dyDescent="0.3">
      <c r="A850" s="406" t="s">
        <v>2079</v>
      </c>
      <c r="B850" s="407" t="s">
        <v>2827</v>
      </c>
      <c r="C850" s="408" t="s">
        <v>2080</v>
      </c>
      <c r="D850" s="409" t="s">
        <v>2846</v>
      </c>
      <c r="E850" s="408" t="s">
        <v>405</v>
      </c>
      <c r="F850" s="409" t="s">
        <v>2857</v>
      </c>
      <c r="G850" s="408" t="s">
        <v>406</v>
      </c>
      <c r="H850" s="408" t="s">
        <v>476</v>
      </c>
      <c r="I850" s="408" t="s">
        <v>477</v>
      </c>
      <c r="J850" s="408" t="s">
        <v>478</v>
      </c>
      <c r="K850" s="408" t="s">
        <v>479</v>
      </c>
      <c r="L850" s="410">
        <v>275.31</v>
      </c>
      <c r="M850" s="410">
        <v>16</v>
      </c>
      <c r="N850" s="411">
        <v>4404.96</v>
      </c>
    </row>
    <row r="851" spans="1:14" ht="14.4" customHeight="1" x14ac:dyDescent="0.3">
      <c r="A851" s="406" t="s">
        <v>2079</v>
      </c>
      <c r="B851" s="407" t="s">
        <v>2827</v>
      </c>
      <c r="C851" s="408" t="s">
        <v>2080</v>
      </c>
      <c r="D851" s="409" t="s">
        <v>2846</v>
      </c>
      <c r="E851" s="408" t="s">
        <v>405</v>
      </c>
      <c r="F851" s="409" t="s">
        <v>2857</v>
      </c>
      <c r="G851" s="408" t="s">
        <v>406</v>
      </c>
      <c r="H851" s="408" t="s">
        <v>1761</v>
      </c>
      <c r="I851" s="408" t="s">
        <v>1762</v>
      </c>
      <c r="J851" s="408" t="s">
        <v>1763</v>
      </c>
      <c r="K851" s="408" t="s">
        <v>1764</v>
      </c>
      <c r="L851" s="410">
        <v>32.200000000000003</v>
      </c>
      <c r="M851" s="410">
        <v>19</v>
      </c>
      <c r="N851" s="411">
        <v>611.80000000000007</v>
      </c>
    </row>
    <row r="852" spans="1:14" ht="14.4" customHeight="1" x14ac:dyDescent="0.3">
      <c r="A852" s="406" t="s">
        <v>2079</v>
      </c>
      <c r="B852" s="407" t="s">
        <v>2827</v>
      </c>
      <c r="C852" s="408" t="s">
        <v>2080</v>
      </c>
      <c r="D852" s="409" t="s">
        <v>2846</v>
      </c>
      <c r="E852" s="408" t="s">
        <v>405</v>
      </c>
      <c r="F852" s="409" t="s">
        <v>2857</v>
      </c>
      <c r="G852" s="408" t="s">
        <v>406</v>
      </c>
      <c r="H852" s="408" t="s">
        <v>2306</v>
      </c>
      <c r="I852" s="408" t="s">
        <v>408</v>
      </c>
      <c r="J852" s="408" t="s">
        <v>2307</v>
      </c>
      <c r="K852" s="408"/>
      <c r="L852" s="410">
        <v>65.723549567136558</v>
      </c>
      <c r="M852" s="410">
        <v>7</v>
      </c>
      <c r="N852" s="411">
        <v>460.06484696995591</v>
      </c>
    </row>
    <row r="853" spans="1:14" ht="14.4" customHeight="1" x14ac:dyDescent="0.3">
      <c r="A853" s="406" t="s">
        <v>2079</v>
      </c>
      <c r="B853" s="407" t="s">
        <v>2827</v>
      </c>
      <c r="C853" s="408" t="s">
        <v>2080</v>
      </c>
      <c r="D853" s="409" t="s">
        <v>2846</v>
      </c>
      <c r="E853" s="408" t="s">
        <v>405</v>
      </c>
      <c r="F853" s="409" t="s">
        <v>2857</v>
      </c>
      <c r="G853" s="408" t="s">
        <v>406</v>
      </c>
      <c r="H853" s="408" t="s">
        <v>2308</v>
      </c>
      <c r="I853" s="408" t="s">
        <v>408</v>
      </c>
      <c r="J853" s="408" t="s">
        <v>2309</v>
      </c>
      <c r="K853" s="408"/>
      <c r="L853" s="410">
        <v>306.48082517019861</v>
      </c>
      <c r="M853" s="410">
        <v>2</v>
      </c>
      <c r="N853" s="411">
        <v>612.96165034039723</v>
      </c>
    </row>
    <row r="854" spans="1:14" ht="14.4" customHeight="1" x14ac:dyDescent="0.3">
      <c r="A854" s="406" t="s">
        <v>2079</v>
      </c>
      <c r="B854" s="407" t="s">
        <v>2827</v>
      </c>
      <c r="C854" s="408" t="s">
        <v>2080</v>
      </c>
      <c r="D854" s="409" t="s">
        <v>2846</v>
      </c>
      <c r="E854" s="408" t="s">
        <v>405</v>
      </c>
      <c r="F854" s="409" t="s">
        <v>2857</v>
      </c>
      <c r="G854" s="408" t="s">
        <v>406</v>
      </c>
      <c r="H854" s="408" t="s">
        <v>2310</v>
      </c>
      <c r="I854" s="408" t="s">
        <v>2311</v>
      </c>
      <c r="J854" s="408" t="s">
        <v>2312</v>
      </c>
      <c r="K854" s="408" t="s">
        <v>1326</v>
      </c>
      <c r="L854" s="410">
        <v>2066.7683333333334</v>
      </c>
      <c r="M854" s="410">
        <v>6</v>
      </c>
      <c r="N854" s="411">
        <v>12400.61</v>
      </c>
    </row>
    <row r="855" spans="1:14" ht="14.4" customHeight="1" x14ac:dyDescent="0.3">
      <c r="A855" s="406" t="s">
        <v>2079</v>
      </c>
      <c r="B855" s="407" t="s">
        <v>2827</v>
      </c>
      <c r="C855" s="408" t="s">
        <v>2080</v>
      </c>
      <c r="D855" s="409" t="s">
        <v>2846</v>
      </c>
      <c r="E855" s="408" t="s">
        <v>405</v>
      </c>
      <c r="F855" s="409" t="s">
        <v>2857</v>
      </c>
      <c r="G855" s="408" t="s">
        <v>406</v>
      </c>
      <c r="H855" s="408" t="s">
        <v>2313</v>
      </c>
      <c r="I855" s="408" t="s">
        <v>2314</v>
      </c>
      <c r="J855" s="408" t="s">
        <v>2315</v>
      </c>
      <c r="K855" s="408" t="s">
        <v>2316</v>
      </c>
      <c r="L855" s="410">
        <v>6050.01</v>
      </c>
      <c r="M855" s="410">
        <v>1</v>
      </c>
      <c r="N855" s="411">
        <v>6050.01</v>
      </c>
    </row>
    <row r="856" spans="1:14" ht="14.4" customHeight="1" x14ac:dyDescent="0.3">
      <c r="A856" s="406" t="s">
        <v>2079</v>
      </c>
      <c r="B856" s="407" t="s">
        <v>2827</v>
      </c>
      <c r="C856" s="408" t="s">
        <v>2080</v>
      </c>
      <c r="D856" s="409" t="s">
        <v>2846</v>
      </c>
      <c r="E856" s="408" t="s">
        <v>405</v>
      </c>
      <c r="F856" s="409" t="s">
        <v>2857</v>
      </c>
      <c r="G856" s="408" t="s">
        <v>406</v>
      </c>
      <c r="H856" s="408" t="s">
        <v>2317</v>
      </c>
      <c r="I856" s="408" t="s">
        <v>2318</v>
      </c>
      <c r="J856" s="408" t="s">
        <v>2319</v>
      </c>
      <c r="K856" s="408" t="s">
        <v>2320</v>
      </c>
      <c r="L856" s="410">
        <v>1772.2117288937013</v>
      </c>
      <c r="M856" s="410">
        <v>1</v>
      </c>
      <c r="N856" s="411">
        <v>1772.2117288937013</v>
      </c>
    </row>
    <row r="857" spans="1:14" ht="14.4" customHeight="1" x14ac:dyDescent="0.3">
      <c r="A857" s="406" t="s">
        <v>2079</v>
      </c>
      <c r="B857" s="407" t="s">
        <v>2827</v>
      </c>
      <c r="C857" s="408" t="s">
        <v>2080</v>
      </c>
      <c r="D857" s="409" t="s">
        <v>2846</v>
      </c>
      <c r="E857" s="408" t="s">
        <v>405</v>
      </c>
      <c r="F857" s="409" t="s">
        <v>2857</v>
      </c>
      <c r="G857" s="408" t="s">
        <v>406</v>
      </c>
      <c r="H857" s="408" t="s">
        <v>2321</v>
      </c>
      <c r="I857" s="408" t="s">
        <v>2321</v>
      </c>
      <c r="J857" s="408" t="s">
        <v>2322</v>
      </c>
      <c r="K857" s="408" t="s">
        <v>619</v>
      </c>
      <c r="L857" s="410">
        <v>365.97140216082181</v>
      </c>
      <c r="M857" s="410">
        <v>3</v>
      </c>
      <c r="N857" s="411">
        <v>1097.9142064824655</v>
      </c>
    </row>
    <row r="858" spans="1:14" ht="14.4" customHeight="1" x14ac:dyDescent="0.3">
      <c r="A858" s="406" t="s">
        <v>2079</v>
      </c>
      <c r="B858" s="407" t="s">
        <v>2827</v>
      </c>
      <c r="C858" s="408" t="s">
        <v>2080</v>
      </c>
      <c r="D858" s="409" t="s">
        <v>2846</v>
      </c>
      <c r="E858" s="408" t="s">
        <v>405</v>
      </c>
      <c r="F858" s="409" t="s">
        <v>2857</v>
      </c>
      <c r="G858" s="408" t="s">
        <v>406</v>
      </c>
      <c r="H858" s="408" t="s">
        <v>1769</v>
      </c>
      <c r="I858" s="408" t="s">
        <v>1770</v>
      </c>
      <c r="J858" s="408" t="s">
        <v>1771</v>
      </c>
      <c r="K858" s="408" t="s">
        <v>528</v>
      </c>
      <c r="L858" s="410">
        <v>2800</v>
      </c>
      <c r="M858" s="410">
        <v>5</v>
      </c>
      <c r="N858" s="411">
        <v>14000</v>
      </c>
    </row>
    <row r="859" spans="1:14" ht="14.4" customHeight="1" x14ac:dyDescent="0.3">
      <c r="A859" s="406" t="s">
        <v>2079</v>
      </c>
      <c r="B859" s="407" t="s">
        <v>2827</v>
      </c>
      <c r="C859" s="408" t="s">
        <v>2080</v>
      </c>
      <c r="D859" s="409" t="s">
        <v>2846</v>
      </c>
      <c r="E859" s="408" t="s">
        <v>405</v>
      </c>
      <c r="F859" s="409" t="s">
        <v>2857</v>
      </c>
      <c r="G859" s="408" t="s">
        <v>406</v>
      </c>
      <c r="H859" s="408" t="s">
        <v>2323</v>
      </c>
      <c r="I859" s="408" t="s">
        <v>2324</v>
      </c>
      <c r="J859" s="408" t="s">
        <v>2325</v>
      </c>
      <c r="K859" s="408" t="s">
        <v>2326</v>
      </c>
      <c r="L859" s="410">
        <v>142.35000000000011</v>
      </c>
      <c r="M859" s="410">
        <v>1</v>
      </c>
      <c r="N859" s="411">
        <v>142.35000000000011</v>
      </c>
    </row>
    <row r="860" spans="1:14" ht="14.4" customHeight="1" x14ac:dyDescent="0.3">
      <c r="A860" s="406" t="s">
        <v>2079</v>
      </c>
      <c r="B860" s="407" t="s">
        <v>2827</v>
      </c>
      <c r="C860" s="408" t="s">
        <v>2080</v>
      </c>
      <c r="D860" s="409" t="s">
        <v>2846</v>
      </c>
      <c r="E860" s="408" t="s">
        <v>405</v>
      </c>
      <c r="F860" s="409" t="s">
        <v>2857</v>
      </c>
      <c r="G860" s="408" t="s">
        <v>406</v>
      </c>
      <c r="H860" s="408" t="s">
        <v>2327</v>
      </c>
      <c r="I860" s="408" t="s">
        <v>2328</v>
      </c>
      <c r="J860" s="408" t="s">
        <v>2329</v>
      </c>
      <c r="K860" s="408" t="s">
        <v>2330</v>
      </c>
      <c r="L860" s="410">
        <v>3651.9999448194772</v>
      </c>
      <c r="M860" s="410">
        <v>5</v>
      </c>
      <c r="N860" s="411">
        <v>18259.999724097386</v>
      </c>
    </row>
    <row r="861" spans="1:14" ht="14.4" customHeight="1" x14ac:dyDescent="0.3">
      <c r="A861" s="406" t="s">
        <v>2079</v>
      </c>
      <c r="B861" s="407" t="s">
        <v>2827</v>
      </c>
      <c r="C861" s="408" t="s">
        <v>2080</v>
      </c>
      <c r="D861" s="409" t="s">
        <v>2846</v>
      </c>
      <c r="E861" s="408" t="s">
        <v>405</v>
      </c>
      <c r="F861" s="409" t="s">
        <v>2857</v>
      </c>
      <c r="G861" s="408" t="s">
        <v>406</v>
      </c>
      <c r="H861" s="408" t="s">
        <v>1777</v>
      </c>
      <c r="I861" s="408" t="s">
        <v>1778</v>
      </c>
      <c r="J861" s="408" t="s">
        <v>1779</v>
      </c>
      <c r="K861" s="408" t="s">
        <v>1780</v>
      </c>
      <c r="L861" s="410">
        <v>34.740000000000009</v>
      </c>
      <c r="M861" s="410">
        <v>15</v>
      </c>
      <c r="N861" s="411">
        <v>521.10000000000014</v>
      </c>
    </row>
    <row r="862" spans="1:14" ht="14.4" customHeight="1" x14ac:dyDescent="0.3">
      <c r="A862" s="406" t="s">
        <v>2079</v>
      </c>
      <c r="B862" s="407" t="s">
        <v>2827</v>
      </c>
      <c r="C862" s="408" t="s">
        <v>2080</v>
      </c>
      <c r="D862" s="409" t="s">
        <v>2846</v>
      </c>
      <c r="E862" s="408" t="s">
        <v>405</v>
      </c>
      <c r="F862" s="409" t="s">
        <v>2857</v>
      </c>
      <c r="G862" s="408" t="s">
        <v>406</v>
      </c>
      <c r="H862" s="408" t="s">
        <v>1781</v>
      </c>
      <c r="I862" s="408" t="s">
        <v>408</v>
      </c>
      <c r="J862" s="408" t="s">
        <v>1782</v>
      </c>
      <c r="K862" s="408"/>
      <c r="L862" s="410">
        <v>82.689999999999955</v>
      </c>
      <c r="M862" s="410">
        <v>1</v>
      </c>
      <c r="N862" s="411">
        <v>82.689999999999955</v>
      </c>
    </row>
    <row r="863" spans="1:14" ht="14.4" customHeight="1" x14ac:dyDescent="0.3">
      <c r="A863" s="406" t="s">
        <v>2079</v>
      </c>
      <c r="B863" s="407" t="s">
        <v>2827</v>
      </c>
      <c r="C863" s="408" t="s">
        <v>2080</v>
      </c>
      <c r="D863" s="409" t="s">
        <v>2846</v>
      </c>
      <c r="E863" s="408" t="s">
        <v>405</v>
      </c>
      <c r="F863" s="409" t="s">
        <v>2857</v>
      </c>
      <c r="G863" s="408" t="s">
        <v>406</v>
      </c>
      <c r="H863" s="408" t="s">
        <v>2331</v>
      </c>
      <c r="I863" s="408" t="s">
        <v>2332</v>
      </c>
      <c r="J863" s="408" t="s">
        <v>2333</v>
      </c>
      <c r="K863" s="408" t="s">
        <v>2334</v>
      </c>
      <c r="L863" s="410">
        <v>46.54003556822493</v>
      </c>
      <c r="M863" s="410">
        <v>9</v>
      </c>
      <c r="N863" s="411">
        <v>418.86032011402438</v>
      </c>
    </row>
    <row r="864" spans="1:14" ht="14.4" customHeight="1" x14ac:dyDescent="0.3">
      <c r="A864" s="406" t="s">
        <v>2079</v>
      </c>
      <c r="B864" s="407" t="s">
        <v>2827</v>
      </c>
      <c r="C864" s="408" t="s">
        <v>2080</v>
      </c>
      <c r="D864" s="409" t="s">
        <v>2846</v>
      </c>
      <c r="E864" s="408" t="s">
        <v>405</v>
      </c>
      <c r="F864" s="409" t="s">
        <v>2857</v>
      </c>
      <c r="G864" s="408" t="s">
        <v>406</v>
      </c>
      <c r="H864" s="408" t="s">
        <v>2335</v>
      </c>
      <c r="I864" s="408" t="s">
        <v>2336</v>
      </c>
      <c r="J864" s="408" t="s">
        <v>570</v>
      </c>
      <c r="K864" s="408" t="s">
        <v>2337</v>
      </c>
      <c r="L864" s="410">
        <v>63.64999999999997</v>
      </c>
      <c r="M864" s="410">
        <v>2</v>
      </c>
      <c r="N864" s="411">
        <v>127.29999999999994</v>
      </c>
    </row>
    <row r="865" spans="1:14" ht="14.4" customHeight="1" x14ac:dyDescent="0.3">
      <c r="A865" s="406" t="s">
        <v>2079</v>
      </c>
      <c r="B865" s="407" t="s">
        <v>2827</v>
      </c>
      <c r="C865" s="408" t="s">
        <v>2080</v>
      </c>
      <c r="D865" s="409" t="s">
        <v>2846</v>
      </c>
      <c r="E865" s="408" t="s">
        <v>405</v>
      </c>
      <c r="F865" s="409" t="s">
        <v>2857</v>
      </c>
      <c r="G865" s="408" t="s">
        <v>406</v>
      </c>
      <c r="H865" s="408" t="s">
        <v>2338</v>
      </c>
      <c r="I865" s="408" t="s">
        <v>408</v>
      </c>
      <c r="J865" s="408" t="s">
        <v>2339</v>
      </c>
      <c r="K865" s="408"/>
      <c r="L865" s="410">
        <v>134.08937909353122</v>
      </c>
      <c r="M865" s="410">
        <v>3</v>
      </c>
      <c r="N865" s="411">
        <v>402.26813728059369</v>
      </c>
    </row>
    <row r="866" spans="1:14" ht="14.4" customHeight="1" x14ac:dyDescent="0.3">
      <c r="A866" s="406" t="s">
        <v>2079</v>
      </c>
      <c r="B866" s="407" t="s">
        <v>2827</v>
      </c>
      <c r="C866" s="408" t="s">
        <v>2080</v>
      </c>
      <c r="D866" s="409" t="s">
        <v>2846</v>
      </c>
      <c r="E866" s="408" t="s">
        <v>405</v>
      </c>
      <c r="F866" s="409" t="s">
        <v>2857</v>
      </c>
      <c r="G866" s="408" t="s">
        <v>406</v>
      </c>
      <c r="H866" s="408" t="s">
        <v>2340</v>
      </c>
      <c r="I866" s="408" t="s">
        <v>2341</v>
      </c>
      <c r="J866" s="408" t="s">
        <v>2342</v>
      </c>
      <c r="K866" s="408" t="s">
        <v>2343</v>
      </c>
      <c r="L866" s="410">
        <v>68.149999999999991</v>
      </c>
      <c r="M866" s="410">
        <v>11</v>
      </c>
      <c r="N866" s="411">
        <v>749.64999999999986</v>
      </c>
    </row>
    <row r="867" spans="1:14" ht="14.4" customHeight="1" x14ac:dyDescent="0.3">
      <c r="A867" s="406" t="s">
        <v>2079</v>
      </c>
      <c r="B867" s="407" t="s">
        <v>2827</v>
      </c>
      <c r="C867" s="408" t="s">
        <v>2080</v>
      </c>
      <c r="D867" s="409" t="s">
        <v>2846</v>
      </c>
      <c r="E867" s="408" t="s">
        <v>405</v>
      </c>
      <c r="F867" s="409" t="s">
        <v>2857</v>
      </c>
      <c r="G867" s="408" t="s">
        <v>406</v>
      </c>
      <c r="H867" s="408" t="s">
        <v>2344</v>
      </c>
      <c r="I867" s="408" t="s">
        <v>2344</v>
      </c>
      <c r="J867" s="408" t="s">
        <v>2345</v>
      </c>
      <c r="K867" s="408" t="s">
        <v>2346</v>
      </c>
      <c r="L867" s="410">
        <v>606.51</v>
      </c>
      <c r="M867" s="410">
        <v>1</v>
      </c>
      <c r="N867" s="411">
        <v>606.51</v>
      </c>
    </row>
    <row r="868" spans="1:14" ht="14.4" customHeight="1" x14ac:dyDescent="0.3">
      <c r="A868" s="406" t="s">
        <v>2079</v>
      </c>
      <c r="B868" s="407" t="s">
        <v>2827</v>
      </c>
      <c r="C868" s="408" t="s">
        <v>2080</v>
      </c>
      <c r="D868" s="409" t="s">
        <v>2846</v>
      </c>
      <c r="E868" s="408" t="s">
        <v>405</v>
      </c>
      <c r="F868" s="409" t="s">
        <v>2857</v>
      </c>
      <c r="G868" s="408" t="s">
        <v>406</v>
      </c>
      <c r="H868" s="408" t="s">
        <v>1800</v>
      </c>
      <c r="I868" s="408" t="s">
        <v>1801</v>
      </c>
      <c r="J868" s="408" t="s">
        <v>1679</v>
      </c>
      <c r="K868" s="408" t="s">
        <v>1780</v>
      </c>
      <c r="L868" s="410">
        <v>80.654000000000025</v>
      </c>
      <c r="M868" s="410">
        <v>25</v>
      </c>
      <c r="N868" s="411">
        <v>2016.3500000000006</v>
      </c>
    </row>
    <row r="869" spans="1:14" ht="14.4" customHeight="1" x14ac:dyDescent="0.3">
      <c r="A869" s="406" t="s">
        <v>2079</v>
      </c>
      <c r="B869" s="407" t="s">
        <v>2827</v>
      </c>
      <c r="C869" s="408" t="s">
        <v>2080</v>
      </c>
      <c r="D869" s="409" t="s">
        <v>2846</v>
      </c>
      <c r="E869" s="408" t="s">
        <v>405</v>
      </c>
      <c r="F869" s="409" t="s">
        <v>2857</v>
      </c>
      <c r="G869" s="408" t="s">
        <v>406</v>
      </c>
      <c r="H869" s="408" t="s">
        <v>1812</v>
      </c>
      <c r="I869" s="408" t="s">
        <v>1812</v>
      </c>
      <c r="J869" s="408" t="s">
        <v>1813</v>
      </c>
      <c r="K869" s="408" t="s">
        <v>1814</v>
      </c>
      <c r="L869" s="410">
        <v>1205.2356316889227</v>
      </c>
      <c r="M869" s="410">
        <v>24</v>
      </c>
      <c r="N869" s="411">
        <v>28925.655160534145</v>
      </c>
    </row>
    <row r="870" spans="1:14" ht="14.4" customHeight="1" x14ac:dyDescent="0.3">
      <c r="A870" s="406" t="s">
        <v>2079</v>
      </c>
      <c r="B870" s="407" t="s">
        <v>2827</v>
      </c>
      <c r="C870" s="408" t="s">
        <v>2080</v>
      </c>
      <c r="D870" s="409" t="s">
        <v>2846</v>
      </c>
      <c r="E870" s="408" t="s">
        <v>405</v>
      </c>
      <c r="F870" s="409" t="s">
        <v>2857</v>
      </c>
      <c r="G870" s="408" t="s">
        <v>406</v>
      </c>
      <c r="H870" s="408" t="s">
        <v>2347</v>
      </c>
      <c r="I870" s="408" t="s">
        <v>408</v>
      </c>
      <c r="J870" s="408" t="s">
        <v>2348</v>
      </c>
      <c r="K870" s="408"/>
      <c r="L870" s="410">
        <v>162.02177470655127</v>
      </c>
      <c r="M870" s="410">
        <v>2</v>
      </c>
      <c r="N870" s="411">
        <v>324.04354941310254</v>
      </c>
    </row>
    <row r="871" spans="1:14" ht="14.4" customHeight="1" x14ac:dyDescent="0.3">
      <c r="A871" s="406" t="s">
        <v>2079</v>
      </c>
      <c r="B871" s="407" t="s">
        <v>2827</v>
      </c>
      <c r="C871" s="408" t="s">
        <v>2080</v>
      </c>
      <c r="D871" s="409" t="s">
        <v>2846</v>
      </c>
      <c r="E871" s="408" t="s">
        <v>405</v>
      </c>
      <c r="F871" s="409" t="s">
        <v>2857</v>
      </c>
      <c r="G871" s="408" t="s">
        <v>406</v>
      </c>
      <c r="H871" s="408" t="s">
        <v>2349</v>
      </c>
      <c r="I871" s="408" t="s">
        <v>408</v>
      </c>
      <c r="J871" s="408" t="s">
        <v>2350</v>
      </c>
      <c r="K871" s="408"/>
      <c r="L871" s="410">
        <v>60.797134921940412</v>
      </c>
      <c r="M871" s="410">
        <v>1</v>
      </c>
      <c r="N871" s="411">
        <v>60.797134921940412</v>
      </c>
    </row>
    <row r="872" spans="1:14" ht="14.4" customHeight="1" x14ac:dyDescent="0.3">
      <c r="A872" s="406" t="s">
        <v>2079</v>
      </c>
      <c r="B872" s="407" t="s">
        <v>2827</v>
      </c>
      <c r="C872" s="408" t="s">
        <v>2080</v>
      </c>
      <c r="D872" s="409" t="s">
        <v>2846</v>
      </c>
      <c r="E872" s="408" t="s">
        <v>405</v>
      </c>
      <c r="F872" s="409" t="s">
        <v>2857</v>
      </c>
      <c r="G872" s="408" t="s">
        <v>406</v>
      </c>
      <c r="H872" s="408" t="s">
        <v>2351</v>
      </c>
      <c r="I872" s="408" t="s">
        <v>2352</v>
      </c>
      <c r="J872" s="408" t="s">
        <v>2353</v>
      </c>
      <c r="K872" s="408" t="s">
        <v>1065</v>
      </c>
      <c r="L872" s="410">
        <v>11.86</v>
      </c>
      <c r="M872" s="410">
        <v>5</v>
      </c>
      <c r="N872" s="411">
        <v>59.3</v>
      </c>
    </row>
    <row r="873" spans="1:14" ht="14.4" customHeight="1" x14ac:dyDescent="0.3">
      <c r="A873" s="406" t="s">
        <v>2079</v>
      </c>
      <c r="B873" s="407" t="s">
        <v>2827</v>
      </c>
      <c r="C873" s="408" t="s">
        <v>2080</v>
      </c>
      <c r="D873" s="409" t="s">
        <v>2846</v>
      </c>
      <c r="E873" s="408" t="s">
        <v>405</v>
      </c>
      <c r="F873" s="409" t="s">
        <v>2857</v>
      </c>
      <c r="G873" s="408" t="s">
        <v>406</v>
      </c>
      <c r="H873" s="408" t="s">
        <v>2354</v>
      </c>
      <c r="I873" s="408" t="s">
        <v>408</v>
      </c>
      <c r="J873" s="408" t="s">
        <v>2355</v>
      </c>
      <c r="K873" s="408"/>
      <c r="L873" s="410">
        <v>77.954533798975731</v>
      </c>
      <c r="M873" s="410">
        <v>13</v>
      </c>
      <c r="N873" s="411">
        <v>1013.4089393866846</v>
      </c>
    </row>
    <row r="874" spans="1:14" ht="14.4" customHeight="1" x14ac:dyDescent="0.3">
      <c r="A874" s="406" t="s">
        <v>2079</v>
      </c>
      <c r="B874" s="407" t="s">
        <v>2827</v>
      </c>
      <c r="C874" s="408" t="s">
        <v>2080</v>
      </c>
      <c r="D874" s="409" t="s">
        <v>2846</v>
      </c>
      <c r="E874" s="408" t="s">
        <v>405</v>
      </c>
      <c r="F874" s="409" t="s">
        <v>2857</v>
      </c>
      <c r="G874" s="408" t="s">
        <v>406</v>
      </c>
      <c r="H874" s="408" t="s">
        <v>2356</v>
      </c>
      <c r="I874" s="408" t="s">
        <v>2357</v>
      </c>
      <c r="J874" s="408" t="s">
        <v>2358</v>
      </c>
      <c r="K874" s="408" t="s">
        <v>2359</v>
      </c>
      <c r="L874" s="410">
        <v>368.91</v>
      </c>
      <c r="M874" s="410">
        <v>2</v>
      </c>
      <c r="N874" s="411">
        <v>737.82</v>
      </c>
    </row>
    <row r="875" spans="1:14" ht="14.4" customHeight="1" x14ac:dyDescent="0.3">
      <c r="A875" s="406" t="s">
        <v>2079</v>
      </c>
      <c r="B875" s="407" t="s">
        <v>2827</v>
      </c>
      <c r="C875" s="408" t="s">
        <v>2080</v>
      </c>
      <c r="D875" s="409" t="s">
        <v>2846</v>
      </c>
      <c r="E875" s="408" t="s">
        <v>405</v>
      </c>
      <c r="F875" s="409" t="s">
        <v>2857</v>
      </c>
      <c r="G875" s="408" t="s">
        <v>406</v>
      </c>
      <c r="H875" s="408" t="s">
        <v>2360</v>
      </c>
      <c r="I875" s="408" t="s">
        <v>408</v>
      </c>
      <c r="J875" s="408" t="s">
        <v>2361</v>
      </c>
      <c r="K875" s="408" t="s">
        <v>2362</v>
      </c>
      <c r="L875" s="410">
        <v>221.2168812398707</v>
      </c>
      <c r="M875" s="410">
        <v>1</v>
      </c>
      <c r="N875" s="411">
        <v>221.2168812398707</v>
      </c>
    </row>
    <row r="876" spans="1:14" ht="14.4" customHeight="1" x14ac:dyDescent="0.3">
      <c r="A876" s="406" t="s">
        <v>2079</v>
      </c>
      <c r="B876" s="407" t="s">
        <v>2827</v>
      </c>
      <c r="C876" s="408" t="s">
        <v>2080</v>
      </c>
      <c r="D876" s="409" t="s">
        <v>2846</v>
      </c>
      <c r="E876" s="408" t="s">
        <v>405</v>
      </c>
      <c r="F876" s="409" t="s">
        <v>2857</v>
      </c>
      <c r="G876" s="408" t="s">
        <v>406</v>
      </c>
      <c r="H876" s="408" t="s">
        <v>2363</v>
      </c>
      <c r="I876" s="408" t="s">
        <v>2364</v>
      </c>
      <c r="J876" s="408" t="s">
        <v>2365</v>
      </c>
      <c r="K876" s="408" t="s">
        <v>2366</v>
      </c>
      <c r="L876" s="410">
        <v>91.580000000000013</v>
      </c>
      <c r="M876" s="410">
        <v>2</v>
      </c>
      <c r="N876" s="411">
        <v>183.16000000000003</v>
      </c>
    </row>
    <row r="877" spans="1:14" ht="14.4" customHeight="1" x14ac:dyDescent="0.3">
      <c r="A877" s="406" t="s">
        <v>2079</v>
      </c>
      <c r="B877" s="407" t="s">
        <v>2827</v>
      </c>
      <c r="C877" s="408" t="s">
        <v>2080</v>
      </c>
      <c r="D877" s="409" t="s">
        <v>2846</v>
      </c>
      <c r="E877" s="408" t="s">
        <v>405</v>
      </c>
      <c r="F877" s="409" t="s">
        <v>2857</v>
      </c>
      <c r="G877" s="408" t="s">
        <v>406</v>
      </c>
      <c r="H877" s="408" t="s">
        <v>2367</v>
      </c>
      <c r="I877" s="408" t="s">
        <v>2368</v>
      </c>
      <c r="J877" s="408" t="s">
        <v>2369</v>
      </c>
      <c r="K877" s="408" t="s">
        <v>2370</v>
      </c>
      <c r="L877" s="410">
        <v>61.819999999999979</v>
      </c>
      <c r="M877" s="410">
        <v>1</v>
      </c>
      <c r="N877" s="411">
        <v>61.819999999999979</v>
      </c>
    </row>
    <row r="878" spans="1:14" ht="14.4" customHeight="1" x14ac:dyDescent="0.3">
      <c r="A878" s="406" t="s">
        <v>2079</v>
      </c>
      <c r="B878" s="407" t="s">
        <v>2827</v>
      </c>
      <c r="C878" s="408" t="s">
        <v>2080</v>
      </c>
      <c r="D878" s="409" t="s">
        <v>2846</v>
      </c>
      <c r="E878" s="408" t="s">
        <v>405</v>
      </c>
      <c r="F878" s="409" t="s">
        <v>2857</v>
      </c>
      <c r="G878" s="408" t="s">
        <v>406</v>
      </c>
      <c r="H878" s="408" t="s">
        <v>2371</v>
      </c>
      <c r="I878" s="408" t="s">
        <v>408</v>
      </c>
      <c r="J878" s="408" t="s">
        <v>2372</v>
      </c>
      <c r="K878" s="408"/>
      <c r="L878" s="410">
        <v>88.44591226939086</v>
      </c>
      <c r="M878" s="410">
        <v>1</v>
      </c>
      <c r="N878" s="411">
        <v>88.44591226939086</v>
      </c>
    </row>
    <row r="879" spans="1:14" ht="14.4" customHeight="1" x14ac:dyDescent="0.3">
      <c r="A879" s="406" t="s">
        <v>2079</v>
      </c>
      <c r="B879" s="407" t="s">
        <v>2827</v>
      </c>
      <c r="C879" s="408" t="s">
        <v>2080</v>
      </c>
      <c r="D879" s="409" t="s">
        <v>2846</v>
      </c>
      <c r="E879" s="408" t="s">
        <v>405</v>
      </c>
      <c r="F879" s="409" t="s">
        <v>2857</v>
      </c>
      <c r="G879" s="408" t="s">
        <v>406</v>
      </c>
      <c r="H879" s="408" t="s">
        <v>2373</v>
      </c>
      <c r="I879" s="408" t="s">
        <v>2373</v>
      </c>
      <c r="J879" s="408" t="s">
        <v>2374</v>
      </c>
      <c r="K879" s="408" t="s">
        <v>2009</v>
      </c>
      <c r="L879" s="410">
        <v>110.80666666666666</v>
      </c>
      <c r="M879" s="410">
        <v>3</v>
      </c>
      <c r="N879" s="411">
        <v>332.41999999999996</v>
      </c>
    </row>
    <row r="880" spans="1:14" ht="14.4" customHeight="1" x14ac:dyDescent="0.3">
      <c r="A880" s="406" t="s">
        <v>2079</v>
      </c>
      <c r="B880" s="407" t="s">
        <v>2827</v>
      </c>
      <c r="C880" s="408" t="s">
        <v>2080</v>
      </c>
      <c r="D880" s="409" t="s">
        <v>2846</v>
      </c>
      <c r="E880" s="408" t="s">
        <v>405</v>
      </c>
      <c r="F880" s="409" t="s">
        <v>2857</v>
      </c>
      <c r="G880" s="408" t="s">
        <v>406</v>
      </c>
      <c r="H880" s="408" t="s">
        <v>2375</v>
      </c>
      <c r="I880" s="408" t="s">
        <v>2375</v>
      </c>
      <c r="J880" s="408" t="s">
        <v>2376</v>
      </c>
      <c r="K880" s="408" t="s">
        <v>2377</v>
      </c>
      <c r="L880" s="410">
        <v>132.58000795995173</v>
      </c>
      <c r="M880" s="410">
        <v>1</v>
      </c>
      <c r="N880" s="411">
        <v>132.58000795995173</v>
      </c>
    </row>
    <row r="881" spans="1:14" ht="14.4" customHeight="1" x14ac:dyDescent="0.3">
      <c r="A881" s="406" t="s">
        <v>2079</v>
      </c>
      <c r="B881" s="407" t="s">
        <v>2827</v>
      </c>
      <c r="C881" s="408" t="s">
        <v>2080</v>
      </c>
      <c r="D881" s="409" t="s">
        <v>2846</v>
      </c>
      <c r="E881" s="408" t="s">
        <v>405</v>
      </c>
      <c r="F881" s="409" t="s">
        <v>2857</v>
      </c>
      <c r="G881" s="408" t="s">
        <v>406</v>
      </c>
      <c r="H881" s="408" t="s">
        <v>2378</v>
      </c>
      <c r="I881" s="408" t="s">
        <v>408</v>
      </c>
      <c r="J881" s="408" t="s">
        <v>2379</v>
      </c>
      <c r="K881" s="408"/>
      <c r="L881" s="410">
        <v>57.92133333333333</v>
      </c>
      <c r="M881" s="410">
        <v>30</v>
      </c>
      <c r="N881" s="411">
        <v>1737.6399999999999</v>
      </c>
    </row>
    <row r="882" spans="1:14" ht="14.4" customHeight="1" x14ac:dyDescent="0.3">
      <c r="A882" s="406" t="s">
        <v>2079</v>
      </c>
      <c r="B882" s="407" t="s">
        <v>2827</v>
      </c>
      <c r="C882" s="408" t="s">
        <v>2080</v>
      </c>
      <c r="D882" s="409" t="s">
        <v>2846</v>
      </c>
      <c r="E882" s="408" t="s">
        <v>405</v>
      </c>
      <c r="F882" s="409" t="s">
        <v>2857</v>
      </c>
      <c r="G882" s="408" t="s">
        <v>406</v>
      </c>
      <c r="H882" s="408" t="s">
        <v>1830</v>
      </c>
      <c r="I882" s="408" t="s">
        <v>1830</v>
      </c>
      <c r="J882" s="408" t="s">
        <v>1831</v>
      </c>
      <c r="K882" s="408" t="s">
        <v>1832</v>
      </c>
      <c r="L882" s="410">
        <v>95.806666666666686</v>
      </c>
      <c r="M882" s="410">
        <v>12</v>
      </c>
      <c r="N882" s="411">
        <v>1149.6800000000003</v>
      </c>
    </row>
    <row r="883" spans="1:14" ht="14.4" customHeight="1" x14ac:dyDescent="0.3">
      <c r="A883" s="406" t="s">
        <v>2079</v>
      </c>
      <c r="B883" s="407" t="s">
        <v>2827</v>
      </c>
      <c r="C883" s="408" t="s">
        <v>2080</v>
      </c>
      <c r="D883" s="409" t="s">
        <v>2846</v>
      </c>
      <c r="E883" s="408" t="s">
        <v>405</v>
      </c>
      <c r="F883" s="409" t="s">
        <v>2857</v>
      </c>
      <c r="G883" s="408" t="s">
        <v>406</v>
      </c>
      <c r="H883" s="408" t="s">
        <v>506</v>
      </c>
      <c r="I883" s="408" t="s">
        <v>506</v>
      </c>
      <c r="J883" s="408" t="s">
        <v>507</v>
      </c>
      <c r="K883" s="408" t="s">
        <v>508</v>
      </c>
      <c r="L883" s="410">
        <v>63.77</v>
      </c>
      <c r="M883" s="410">
        <v>10</v>
      </c>
      <c r="N883" s="411">
        <v>637.70000000000005</v>
      </c>
    </row>
    <row r="884" spans="1:14" ht="14.4" customHeight="1" x14ac:dyDescent="0.3">
      <c r="A884" s="406" t="s">
        <v>2079</v>
      </c>
      <c r="B884" s="407" t="s">
        <v>2827</v>
      </c>
      <c r="C884" s="408" t="s">
        <v>2080</v>
      </c>
      <c r="D884" s="409" t="s">
        <v>2846</v>
      </c>
      <c r="E884" s="408" t="s">
        <v>405</v>
      </c>
      <c r="F884" s="409" t="s">
        <v>2857</v>
      </c>
      <c r="G884" s="408" t="s">
        <v>406</v>
      </c>
      <c r="H884" s="408" t="s">
        <v>1128</v>
      </c>
      <c r="I884" s="408" t="s">
        <v>408</v>
      </c>
      <c r="J884" s="408" t="s">
        <v>1129</v>
      </c>
      <c r="K884" s="408"/>
      <c r="L884" s="410">
        <v>29.904705882352943</v>
      </c>
      <c r="M884" s="410">
        <v>51</v>
      </c>
      <c r="N884" s="411">
        <v>1525.14</v>
      </c>
    </row>
    <row r="885" spans="1:14" ht="14.4" customHeight="1" x14ac:dyDescent="0.3">
      <c r="A885" s="406" t="s">
        <v>2079</v>
      </c>
      <c r="B885" s="407" t="s">
        <v>2827</v>
      </c>
      <c r="C885" s="408" t="s">
        <v>2080</v>
      </c>
      <c r="D885" s="409" t="s">
        <v>2846</v>
      </c>
      <c r="E885" s="408" t="s">
        <v>405</v>
      </c>
      <c r="F885" s="409" t="s">
        <v>2857</v>
      </c>
      <c r="G885" s="408" t="s">
        <v>406</v>
      </c>
      <c r="H885" s="408" t="s">
        <v>1835</v>
      </c>
      <c r="I885" s="408" t="s">
        <v>408</v>
      </c>
      <c r="J885" s="408" t="s">
        <v>1836</v>
      </c>
      <c r="K885" s="408"/>
      <c r="L885" s="410">
        <v>37.700079833325539</v>
      </c>
      <c r="M885" s="410">
        <v>20</v>
      </c>
      <c r="N885" s="411">
        <v>754.00159666651075</v>
      </c>
    </row>
    <row r="886" spans="1:14" ht="14.4" customHeight="1" x14ac:dyDescent="0.3">
      <c r="A886" s="406" t="s">
        <v>2079</v>
      </c>
      <c r="B886" s="407" t="s">
        <v>2827</v>
      </c>
      <c r="C886" s="408" t="s">
        <v>2080</v>
      </c>
      <c r="D886" s="409" t="s">
        <v>2846</v>
      </c>
      <c r="E886" s="408" t="s">
        <v>405</v>
      </c>
      <c r="F886" s="409" t="s">
        <v>2857</v>
      </c>
      <c r="G886" s="408" t="s">
        <v>406</v>
      </c>
      <c r="H886" s="408" t="s">
        <v>2380</v>
      </c>
      <c r="I886" s="408" t="s">
        <v>2380</v>
      </c>
      <c r="J886" s="408" t="s">
        <v>848</v>
      </c>
      <c r="K886" s="408" t="s">
        <v>2381</v>
      </c>
      <c r="L886" s="410">
        <v>534.14864136171593</v>
      </c>
      <c r="M886" s="410">
        <v>1</v>
      </c>
      <c r="N886" s="411">
        <v>534.14864136171593</v>
      </c>
    </row>
    <row r="887" spans="1:14" ht="14.4" customHeight="1" x14ac:dyDescent="0.3">
      <c r="A887" s="406" t="s">
        <v>2079</v>
      </c>
      <c r="B887" s="407" t="s">
        <v>2827</v>
      </c>
      <c r="C887" s="408" t="s">
        <v>2080</v>
      </c>
      <c r="D887" s="409" t="s">
        <v>2846</v>
      </c>
      <c r="E887" s="408" t="s">
        <v>405</v>
      </c>
      <c r="F887" s="409" t="s">
        <v>2857</v>
      </c>
      <c r="G887" s="408" t="s">
        <v>406</v>
      </c>
      <c r="H887" s="408" t="s">
        <v>2382</v>
      </c>
      <c r="I887" s="408" t="s">
        <v>2382</v>
      </c>
      <c r="J887" s="408" t="s">
        <v>2150</v>
      </c>
      <c r="K887" s="408" t="s">
        <v>2383</v>
      </c>
      <c r="L887" s="410">
        <v>130.35</v>
      </c>
      <c r="M887" s="410">
        <v>1</v>
      </c>
      <c r="N887" s="411">
        <v>130.35</v>
      </c>
    </row>
    <row r="888" spans="1:14" ht="14.4" customHeight="1" x14ac:dyDescent="0.3">
      <c r="A888" s="406" t="s">
        <v>2079</v>
      </c>
      <c r="B888" s="407" t="s">
        <v>2827</v>
      </c>
      <c r="C888" s="408" t="s">
        <v>2080</v>
      </c>
      <c r="D888" s="409" t="s">
        <v>2846</v>
      </c>
      <c r="E888" s="408" t="s">
        <v>405</v>
      </c>
      <c r="F888" s="409" t="s">
        <v>2857</v>
      </c>
      <c r="G888" s="408" t="s">
        <v>406</v>
      </c>
      <c r="H888" s="408" t="s">
        <v>1840</v>
      </c>
      <c r="I888" s="408" t="s">
        <v>1840</v>
      </c>
      <c r="J888" s="408" t="s">
        <v>1134</v>
      </c>
      <c r="K888" s="408" t="s">
        <v>1841</v>
      </c>
      <c r="L888" s="410">
        <v>43.999999999999993</v>
      </c>
      <c r="M888" s="410">
        <v>7</v>
      </c>
      <c r="N888" s="411">
        <v>307.99999999999994</v>
      </c>
    </row>
    <row r="889" spans="1:14" ht="14.4" customHeight="1" x14ac:dyDescent="0.3">
      <c r="A889" s="406" t="s">
        <v>2079</v>
      </c>
      <c r="B889" s="407" t="s">
        <v>2827</v>
      </c>
      <c r="C889" s="408" t="s">
        <v>2080</v>
      </c>
      <c r="D889" s="409" t="s">
        <v>2846</v>
      </c>
      <c r="E889" s="408" t="s">
        <v>405</v>
      </c>
      <c r="F889" s="409" t="s">
        <v>2857</v>
      </c>
      <c r="G889" s="408" t="s">
        <v>406</v>
      </c>
      <c r="H889" s="408" t="s">
        <v>2384</v>
      </c>
      <c r="I889" s="408" t="s">
        <v>2384</v>
      </c>
      <c r="J889" s="408" t="s">
        <v>2385</v>
      </c>
      <c r="K889" s="408" t="s">
        <v>2386</v>
      </c>
      <c r="L889" s="410">
        <v>77.72</v>
      </c>
      <c r="M889" s="410">
        <v>1</v>
      </c>
      <c r="N889" s="411">
        <v>77.72</v>
      </c>
    </row>
    <row r="890" spans="1:14" ht="14.4" customHeight="1" x14ac:dyDescent="0.3">
      <c r="A890" s="406" t="s">
        <v>2079</v>
      </c>
      <c r="B890" s="407" t="s">
        <v>2827</v>
      </c>
      <c r="C890" s="408" t="s">
        <v>2080</v>
      </c>
      <c r="D890" s="409" t="s">
        <v>2846</v>
      </c>
      <c r="E890" s="408" t="s">
        <v>405</v>
      </c>
      <c r="F890" s="409" t="s">
        <v>2857</v>
      </c>
      <c r="G890" s="408" t="s">
        <v>406</v>
      </c>
      <c r="H890" s="408" t="s">
        <v>2387</v>
      </c>
      <c r="I890" s="408" t="s">
        <v>2387</v>
      </c>
      <c r="J890" s="408" t="s">
        <v>2388</v>
      </c>
      <c r="K890" s="408" t="s">
        <v>2389</v>
      </c>
      <c r="L890" s="410">
        <v>431.69014434689899</v>
      </c>
      <c r="M890" s="410">
        <v>6</v>
      </c>
      <c r="N890" s="411">
        <v>2590.1408660813941</v>
      </c>
    </row>
    <row r="891" spans="1:14" ht="14.4" customHeight="1" x14ac:dyDescent="0.3">
      <c r="A891" s="406" t="s">
        <v>2079</v>
      </c>
      <c r="B891" s="407" t="s">
        <v>2827</v>
      </c>
      <c r="C891" s="408" t="s">
        <v>2080</v>
      </c>
      <c r="D891" s="409" t="s">
        <v>2846</v>
      </c>
      <c r="E891" s="408" t="s">
        <v>405</v>
      </c>
      <c r="F891" s="409" t="s">
        <v>2857</v>
      </c>
      <c r="G891" s="408" t="s">
        <v>406</v>
      </c>
      <c r="H891" s="408" t="s">
        <v>2390</v>
      </c>
      <c r="I891" s="408" t="s">
        <v>2390</v>
      </c>
      <c r="J891" s="408" t="s">
        <v>2391</v>
      </c>
      <c r="K891" s="408" t="s">
        <v>2392</v>
      </c>
      <c r="L891" s="410">
        <v>432.11000000000007</v>
      </c>
      <c r="M891" s="410">
        <v>4</v>
      </c>
      <c r="N891" s="411">
        <v>1728.4400000000003</v>
      </c>
    </row>
    <row r="892" spans="1:14" ht="14.4" customHeight="1" x14ac:dyDescent="0.3">
      <c r="A892" s="406" t="s">
        <v>2079</v>
      </c>
      <c r="B892" s="407" t="s">
        <v>2827</v>
      </c>
      <c r="C892" s="408" t="s">
        <v>2080</v>
      </c>
      <c r="D892" s="409" t="s">
        <v>2846</v>
      </c>
      <c r="E892" s="408" t="s">
        <v>405</v>
      </c>
      <c r="F892" s="409" t="s">
        <v>2857</v>
      </c>
      <c r="G892" s="408" t="s">
        <v>406</v>
      </c>
      <c r="H892" s="408" t="s">
        <v>1138</v>
      </c>
      <c r="I892" s="408" t="s">
        <v>1138</v>
      </c>
      <c r="J892" s="408" t="s">
        <v>1139</v>
      </c>
      <c r="K892" s="408" t="s">
        <v>1140</v>
      </c>
      <c r="L892" s="410">
        <v>179.51504614942945</v>
      </c>
      <c r="M892" s="410">
        <v>5</v>
      </c>
      <c r="N892" s="411">
        <v>897.57523074714732</v>
      </c>
    </row>
    <row r="893" spans="1:14" ht="14.4" customHeight="1" x14ac:dyDescent="0.3">
      <c r="A893" s="406" t="s">
        <v>2079</v>
      </c>
      <c r="B893" s="407" t="s">
        <v>2827</v>
      </c>
      <c r="C893" s="408" t="s">
        <v>2080</v>
      </c>
      <c r="D893" s="409" t="s">
        <v>2846</v>
      </c>
      <c r="E893" s="408" t="s">
        <v>405</v>
      </c>
      <c r="F893" s="409" t="s">
        <v>2857</v>
      </c>
      <c r="G893" s="408" t="s">
        <v>406</v>
      </c>
      <c r="H893" s="408" t="s">
        <v>1558</v>
      </c>
      <c r="I893" s="408" t="s">
        <v>1559</v>
      </c>
      <c r="J893" s="408" t="s">
        <v>1560</v>
      </c>
      <c r="K893" s="408"/>
      <c r="L893" s="410">
        <v>163.57000076252442</v>
      </c>
      <c r="M893" s="410">
        <v>5</v>
      </c>
      <c r="N893" s="411">
        <v>817.85000381262205</v>
      </c>
    </row>
    <row r="894" spans="1:14" ht="14.4" customHeight="1" x14ac:dyDescent="0.3">
      <c r="A894" s="406" t="s">
        <v>2079</v>
      </c>
      <c r="B894" s="407" t="s">
        <v>2827</v>
      </c>
      <c r="C894" s="408" t="s">
        <v>2080</v>
      </c>
      <c r="D894" s="409" t="s">
        <v>2846</v>
      </c>
      <c r="E894" s="408" t="s">
        <v>405</v>
      </c>
      <c r="F894" s="409" t="s">
        <v>2857</v>
      </c>
      <c r="G894" s="408" t="s">
        <v>406</v>
      </c>
      <c r="H894" s="408" t="s">
        <v>2393</v>
      </c>
      <c r="I894" s="408" t="s">
        <v>2393</v>
      </c>
      <c r="J894" s="408" t="s">
        <v>2394</v>
      </c>
      <c r="K894" s="408" t="s">
        <v>2395</v>
      </c>
      <c r="L894" s="410">
        <v>169.57</v>
      </c>
      <c r="M894" s="410">
        <v>1</v>
      </c>
      <c r="N894" s="411">
        <v>169.57</v>
      </c>
    </row>
    <row r="895" spans="1:14" ht="14.4" customHeight="1" x14ac:dyDescent="0.3">
      <c r="A895" s="406" t="s">
        <v>2079</v>
      </c>
      <c r="B895" s="407" t="s">
        <v>2827</v>
      </c>
      <c r="C895" s="408" t="s">
        <v>2080</v>
      </c>
      <c r="D895" s="409" t="s">
        <v>2846</v>
      </c>
      <c r="E895" s="408" t="s">
        <v>405</v>
      </c>
      <c r="F895" s="409" t="s">
        <v>2857</v>
      </c>
      <c r="G895" s="408" t="s">
        <v>406</v>
      </c>
      <c r="H895" s="408" t="s">
        <v>1143</v>
      </c>
      <c r="I895" s="408" t="s">
        <v>408</v>
      </c>
      <c r="J895" s="408" t="s">
        <v>1144</v>
      </c>
      <c r="K895" s="408"/>
      <c r="L895" s="410">
        <v>71.830002997006702</v>
      </c>
      <c r="M895" s="410">
        <v>1</v>
      </c>
      <c r="N895" s="411">
        <v>71.830002997006702</v>
      </c>
    </row>
    <row r="896" spans="1:14" ht="14.4" customHeight="1" x14ac:dyDescent="0.3">
      <c r="A896" s="406" t="s">
        <v>2079</v>
      </c>
      <c r="B896" s="407" t="s">
        <v>2827</v>
      </c>
      <c r="C896" s="408" t="s">
        <v>2080</v>
      </c>
      <c r="D896" s="409" t="s">
        <v>2846</v>
      </c>
      <c r="E896" s="408" t="s">
        <v>405</v>
      </c>
      <c r="F896" s="409" t="s">
        <v>2857</v>
      </c>
      <c r="G896" s="408" t="s">
        <v>406</v>
      </c>
      <c r="H896" s="408" t="s">
        <v>1151</v>
      </c>
      <c r="I896" s="408" t="s">
        <v>1151</v>
      </c>
      <c r="J896" s="408" t="s">
        <v>1152</v>
      </c>
      <c r="K896" s="408" t="s">
        <v>1153</v>
      </c>
      <c r="L896" s="410">
        <v>460.21</v>
      </c>
      <c r="M896" s="410">
        <v>6.5</v>
      </c>
      <c r="N896" s="411">
        <v>2991.3649999999998</v>
      </c>
    </row>
    <row r="897" spans="1:14" ht="14.4" customHeight="1" x14ac:dyDescent="0.3">
      <c r="A897" s="406" t="s">
        <v>2079</v>
      </c>
      <c r="B897" s="407" t="s">
        <v>2827</v>
      </c>
      <c r="C897" s="408" t="s">
        <v>2080</v>
      </c>
      <c r="D897" s="409" t="s">
        <v>2846</v>
      </c>
      <c r="E897" s="408" t="s">
        <v>405</v>
      </c>
      <c r="F897" s="409" t="s">
        <v>2857</v>
      </c>
      <c r="G897" s="408" t="s">
        <v>406</v>
      </c>
      <c r="H897" s="408" t="s">
        <v>2396</v>
      </c>
      <c r="I897" s="408" t="s">
        <v>408</v>
      </c>
      <c r="J897" s="408" t="s">
        <v>2397</v>
      </c>
      <c r="K897" s="408"/>
      <c r="L897" s="410">
        <v>229.91006793934889</v>
      </c>
      <c r="M897" s="410">
        <v>4</v>
      </c>
      <c r="N897" s="411">
        <v>919.64027175739557</v>
      </c>
    </row>
    <row r="898" spans="1:14" ht="14.4" customHeight="1" x14ac:dyDescent="0.3">
      <c r="A898" s="406" t="s">
        <v>2079</v>
      </c>
      <c r="B898" s="407" t="s">
        <v>2827</v>
      </c>
      <c r="C898" s="408" t="s">
        <v>2080</v>
      </c>
      <c r="D898" s="409" t="s">
        <v>2846</v>
      </c>
      <c r="E898" s="408" t="s">
        <v>405</v>
      </c>
      <c r="F898" s="409" t="s">
        <v>2857</v>
      </c>
      <c r="G898" s="408" t="s">
        <v>406</v>
      </c>
      <c r="H898" s="408" t="s">
        <v>2398</v>
      </c>
      <c r="I898" s="408" t="s">
        <v>408</v>
      </c>
      <c r="J898" s="408" t="s">
        <v>2399</v>
      </c>
      <c r="K898" s="408"/>
      <c r="L898" s="410">
        <v>56.430000000000014</v>
      </c>
      <c r="M898" s="410">
        <v>1</v>
      </c>
      <c r="N898" s="411">
        <v>56.430000000000014</v>
      </c>
    </row>
    <row r="899" spans="1:14" ht="14.4" customHeight="1" x14ac:dyDescent="0.3">
      <c r="A899" s="406" t="s">
        <v>2079</v>
      </c>
      <c r="B899" s="407" t="s">
        <v>2827</v>
      </c>
      <c r="C899" s="408" t="s">
        <v>2080</v>
      </c>
      <c r="D899" s="409" t="s">
        <v>2846</v>
      </c>
      <c r="E899" s="408" t="s">
        <v>405</v>
      </c>
      <c r="F899" s="409" t="s">
        <v>2857</v>
      </c>
      <c r="G899" s="408" t="s">
        <v>406</v>
      </c>
      <c r="H899" s="408" t="s">
        <v>2053</v>
      </c>
      <c r="I899" s="408" t="s">
        <v>2053</v>
      </c>
      <c r="J899" s="408" t="s">
        <v>2054</v>
      </c>
      <c r="K899" s="408" t="s">
        <v>732</v>
      </c>
      <c r="L899" s="410">
        <v>62.210000000000022</v>
      </c>
      <c r="M899" s="410">
        <v>7</v>
      </c>
      <c r="N899" s="411">
        <v>435.47000000000014</v>
      </c>
    </row>
    <row r="900" spans="1:14" ht="14.4" customHeight="1" x14ac:dyDescent="0.3">
      <c r="A900" s="406" t="s">
        <v>2079</v>
      </c>
      <c r="B900" s="407" t="s">
        <v>2827</v>
      </c>
      <c r="C900" s="408" t="s">
        <v>2080</v>
      </c>
      <c r="D900" s="409" t="s">
        <v>2846</v>
      </c>
      <c r="E900" s="408" t="s">
        <v>405</v>
      </c>
      <c r="F900" s="409" t="s">
        <v>2857</v>
      </c>
      <c r="G900" s="408" t="s">
        <v>406</v>
      </c>
      <c r="H900" s="408" t="s">
        <v>1176</v>
      </c>
      <c r="I900" s="408" t="s">
        <v>1176</v>
      </c>
      <c r="J900" s="408" t="s">
        <v>1177</v>
      </c>
      <c r="K900" s="408" t="s">
        <v>1178</v>
      </c>
      <c r="L900" s="410">
        <v>72.323999999999984</v>
      </c>
      <c r="M900" s="410">
        <v>5</v>
      </c>
      <c r="N900" s="411">
        <v>361.61999999999989</v>
      </c>
    </row>
    <row r="901" spans="1:14" ht="14.4" customHeight="1" x14ac:dyDescent="0.3">
      <c r="A901" s="406" t="s">
        <v>2079</v>
      </c>
      <c r="B901" s="407" t="s">
        <v>2827</v>
      </c>
      <c r="C901" s="408" t="s">
        <v>2080</v>
      </c>
      <c r="D901" s="409" t="s">
        <v>2846</v>
      </c>
      <c r="E901" s="408" t="s">
        <v>405</v>
      </c>
      <c r="F901" s="409" t="s">
        <v>2857</v>
      </c>
      <c r="G901" s="408" t="s">
        <v>406</v>
      </c>
      <c r="H901" s="408" t="s">
        <v>2400</v>
      </c>
      <c r="I901" s="408" t="s">
        <v>2400</v>
      </c>
      <c r="J901" s="408" t="s">
        <v>2401</v>
      </c>
      <c r="K901" s="408" t="s">
        <v>2402</v>
      </c>
      <c r="L901" s="410">
        <v>107.32999757606807</v>
      </c>
      <c r="M901" s="410">
        <v>2</v>
      </c>
      <c r="N901" s="411">
        <v>214.65999515213613</v>
      </c>
    </row>
    <row r="902" spans="1:14" ht="14.4" customHeight="1" x14ac:dyDescent="0.3">
      <c r="A902" s="406" t="s">
        <v>2079</v>
      </c>
      <c r="B902" s="407" t="s">
        <v>2827</v>
      </c>
      <c r="C902" s="408" t="s">
        <v>2080</v>
      </c>
      <c r="D902" s="409" t="s">
        <v>2846</v>
      </c>
      <c r="E902" s="408" t="s">
        <v>405</v>
      </c>
      <c r="F902" s="409" t="s">
        <v>2857</v>
      </c>
      <c r="G902" s="408" t="s">
        <v>406</v>
      </c>
      <c r="H902" s="408" t="s">
        <v>2403</v>
      </c>
      <c r="I902" s="408" t="s">
        <v>2403</v>
      </c>
      <c r="J902" s="408" t="s">
        <v>2404</v>
      </c>
      <c r="K902" s="408" t="s">
        <v>2405</v>
      </c>
      <c r="L902" s="410">
        <v>264.98735407164321</v>
      </c>
      <c r="M902" s="410">
        <v>60</v>
      </c>
      <c r="N902" s="411">
        <v>15899.241244298593</v>
      </c>
    </row>
    <row r="903" spans="1:14" ht="14.4" customHeight="1" x14ac:dyDescent="0.3">
      <c r="A903" s="406" t="s">
        <v>2079</v>
      </c>
      <c r="B903" s="407" t="s">
        <v>2827</v>
      </c>
      <c r="C903" s="408" t="s">
        <v>2080</v>
      </c>
      <c r="D903" s="409" t="s">
        <v>2846</v>
      </c>
      <c r="E903" s="408" t="s">
        <v>405</v>
      </c>
      <c r="F903" s="409" t="s">
        <v>2857</v>
      </c>
      <c r="G903" s="408" t="s">
        <v>406</v>
      </c>
      <c r="H903" s="408" t="s">
        <v>2406</v>
      </c>
      <c r="I903" s="408" t="s">
        <v>2406</v>
      </c>
      <c r="J903" s="408" t="s">
        <v>2407</v>
      </c>
      <c r="K903" s="408" t="s">
        <v>1791</v>
      </c>
      <c r="L903" s="410">
        <v>220.29959336111534</v>
      </c>
      <c r="M903" s="410">
        <v>33</v>
      </c>
      <c r="N903" s="411">
        <v>7269.8865809168065</v>
      </c>
    </row>
    <row r="904" spans="1:14" ht="14.4" customHeight="1" x14ac:dyDescent="0.3">
      <c r="A904" s="406" t="s">
        <v>2079</v>
      </c>
      <c r="B904" s="407" t="s">
        <v>2827</v>
      </c>
      <c r="C904" s="408" t="s">
        <v>2080</v>
      </c>
      <c r="D904" s="409" t="s">
        <v>2846</v>
      </c>
      <c r="E904" s="408" t="s">
        <v>405</v>
      </c>
      <c r="F904" s="409" t="s">
        <v>2857</v>
      </c>
      <c r="G904" s="408" t="s">
        <v>406</v>
      </c>
      <c r="H904" s="408" t="s">
        <v>1179</v>
      </c>
      <c r="I904" s="408" t="s">
        <v>1179</v>
      </c>
      <c r="J904" s="408" t="s">
        <v>1180</v>
      </c>
      <c r="K904" s="408" t="s">
        <v>1181</v>
      </c>
      <c r="L904" s="410">
        <v>372.8</v>
      </c>
      <c r="M904" s="410">
        <v>7</v>
      </c>
      <c r="N904" s="411">
        <v>2609.6</v>
      </c>
    </row>
    <row r="905" spans="1:14" ht="14.4" customHeight="1" x14ac:dyDescent="0.3">
      <c r="A905" s="406" t="s">
        <v>2079</v>
      </c>
      <c r="B905" s="407" t="s">
        <v>2827</v>
      </c>
      <c r="C905" s="408" t="s">
        <v>2080</v>
      </c>
      <c r="D905" s="409" t="s">
        <v>2846</v>
      </c>
      <c r="E905" s="408" t="s">
        <v>405</v>
      </c>
      <c r="F905" s="409" t="s">
        <v>2857</v>
      </c>
      <c r="G905" s="408" t="s">
        <v>406</v>
      </c>
      <c r="H905" s="408" t="s">
        <v>2408</v>
      </c>
      <c r="I905" s="408" t="s">
        <v>408</v>
      </c>
      <c r="J905" s="408" t="s">
        <v>2409</v>
      </c>
      <c r="K905" s="408"/>
      <c r="L905" s="410">
        <v>255.58799809506513</v>
      </c>
      <c r="M905" s="410">
        <v>1</v>
      </c>
      <c r="N905" s="411">
        <v>255.58799809506513</v>
      </c>
    </row>
    <row r="906" spans="1:14" ht="14.4" customHeight="1" x14ac:dyDescent="0.3">
      <c r="A906" s="406" t="s">
        <v>2079</v>
      </c>
      <c r="B906" s="407" t="s">
        <v>2827</v>
      </c>
      <c r="C906" s="408" t="s">
        <v>2080</v>
      </c>
      <c r="D906" s="409" t="s">
        <v>2846</v>
      </c>
      <c r="E906" s="408" t="s">
        <v>405</v>
      </c>
      <c r="F906" s="409" t="s">
        <v>2857</v>
      </c>
      <c r="G906" s="408" t="s">
        <v>406</v>
      </c>
      <c r="H906" s="408" t="s">
        <v>1185</v>
      </c>
      <c r="I906" s="408" t="s">
        <v>1185</v>
      </c>
      <c r="J906" s="408" t="s">
        <v>1186</v>
      </c>
      <c r="K906" s="408" t="s">
        <v>1187</v>
      </c>
      <c r="L906" s="410">
        <v>72.914999999999992</v>
      </c>
      <c r="M906" s="410">
        <v>4</v>
      </c>
      <c r="N906" s="411">
        <v>291.65999999999997</v>
      </c>
    </row>
    <row r="907" spans="1:14" ht="14.4" customHeight="1" x14ac:dyDescent="0.3">
      <c r="A907" s="406" t="s">
        <v>2079</v>
      </c>
      <c r="B907" s="407" t="s">
        <v>2827</v>
      </c>
      <c r="C907" s="408" t="s">
        <v>2080</v>
      </c>
      <c r="D907" s="409" t="s">
        <v>2846</v>
      </c>
      <c r="E907" s="408" t="s">
        <v>405</v>
      </c>
      <c r="F907" s="409" t="s">
        <v>2857</v>
      </c>
      <c r="G907" s="408" t="s">
        <v>406</v>
      </c>
      <c r="H907" s="408" t="s">
        <v>1188</v>
      </c>
      <c r="I907" s="408" t="s">
        <v>408</v>
      </c>
      <c r="J907" s="408" t="s">
        <v>1189</v>
      </c>
      <c r="K907" s="408"/>
      <c r="L907" s="410">
        <v>62.779999999999987</v>
      </c>
      <c r="M907" s="410">
        <v>4</v>
      </c>
      <c r="N907" s="411">
        <v>251.11999999999995</v>
      </c>
    </row>
    <row r="908" spans="1:14" ht="14.4" customHeight="1" x14ac:dyDescent="0.3">
      <c r="A908" s="406" t="s">
        <v>2079</v>
      </c>
      <c r="B908" s="407" t="s">
        <v>2827</v>
      </c>
      <c r="C908" s="408" t="s">
        <v>2080</v>
      </c>
      <c r="D908" s="409" t="s">
        <v>2846</v>
      </c>
      <c r="E908" s="408" t="s">
        <v>405</v>
      </c>
      <c r="F908" s="409" t="s">
        <v>2857</v>
      </c>
      <c r="G908" s="408" t="s">
        <v>406</v>
      </c>
      <c r="H908" s="408" t="s">
        <v>2410</v>
      </c>
      <c r="I908" s="408" t="s">
        <v>2410</v>
      </c>
      <c r="J908" s="408" t="s">
        <v>615</v>
      </c>
      <c r="K908" s="408" t="s">
        <v>2411</v>
      </c>
      <c r="L908" s="410">
        <v>282.14999999999998</v>
      </c>
      <c r="M908" s="410">
        <v>4</v>
      </c>
      <c r="N908" s="411">
        <v>1128.5999999999999</v>
      </c>
    </row>
    <row r="909" spans="1:14" ht="14.4" customHeight="1" x14ac:dyDescent="0.3">
      <c r="A909" s="406" t="s">
        <v>2079</v>
      </c>
      <c r="B909" s="407" t="s">
        <v>2827</v>
      </c>
      <c r="C909" s="408" t="s">
        <v>2080</v>
      </c>
      <c r="D909" s="409" t="s">
        <v>2846</v>
      </c>
      <c r="E909" s="408" t="s">
        <v>405</v>
      </c>
      <c r="F909" s="409" t="s">
        <v>2857</v>
      </c>
      <c r="G909" s="408" t="s">
        <v>406</v>
      </c>
      <c r="H909" s="408" t="s">
        <v>2412</v>
      </c>
      <c r="I909" s="408" t="s">
        <v>2412</v>
      </c>
      <c r="J909" s="408" t="s">
        <v>2401</v>
      </c>
      <c r="K909" s="408" t="s">
        <v>2413</v>
      </c>
      <c r="L909" s="410">
        <v>180.74999999999994</v>
      </c>
      <c r="M909" s="410">
        <v>2</v>
      </c>
      <c r="N909" s="411">
        <v>361.49999999999989</v>
      </c>
    </row>
    <row r="910" spans="1:14" ht="14.4" customHeight="1" x14ac:dyDescent="0.3">
      <c r="A910" s="406" t="s">
        <v>2079</v>
      </c>
      <c r="B910" s="407" t="s">
        <v>2827</v>
      </c>
      <c r="C910" s="408" t="s">
        <v>2080</v>
      </c>
      <c r="D910" s="409" t="s">
        <v>2846</v>
      </c>
      <c r="E910" s="408" t="s">
        <v>405</v>
      </c>
      <c r="F910" s="409" t="s">
        <v>2857</v>
      </c>
      <c r="G910" s="408" t="s">
        <v>406</v>
      </c>
      <c r="H910" s="408" t="s">
        <v>2414</v>
      </c>
      <c r="I910" s="408" t="s">
        <v>2414</v>
      </c>
      <c r="J910" s="408" t="s">
        <v>2374</v>
      </c>
      <c r="K910" s="408" t="s">
        <v>896</v>
      </c>
      <c r="L910" s="410">
        <v>50.23</v>
      </c>
      <c r="M910" s="410">
        <v>1</v>
      </c>
      <c r="N910" s="411">
        <v>50.23</v>
      </c>
    </row>
    <row r="911" spans="1:14" ht="14.4" customHeight="1" x14ac:dyDescent="0.3">
      <c r="A911" s="406" t="s">
        <v>2079</v>
      </c>
      <c r="B911" s="407" t="s">
        <v>2827</v>
      </c>
      <c r="C911" s="408" t="s">
        <v>2080</v>
      </c>
      <c r="D911" s="409" t="s">
        <v>2846</v>
      </c>
      <c r="E911" s="408" t="s">
        <v>405</v>
      </c>
      <c r="F911" s="409" t="s">
        <v>2857</v>
      </c>
      <c r="G911" s="408" t="s">
        <v>406</v>
      </c>
      <c r="H911" s="408" t="s">
        <v>2415</v>
      </c>
      <c r="I911" s="408" t="s">
        <v>2415</v>
      </c>
      <c r="J911" s="408" t="s">
        <v>615</v>
      </c>
      <c r="K911" s="408" t="s">
        <v>2416</v>
      </c>
      <c r="L911" s="410">
        <v>193.78</v>
      </c>
      <c r="M911" s="410">
        <v>5</v>
      </c>
      <c r="N911" s="411">
        <v>968.9</v>
      </c>
    </row>
    <row r="912" spans="1:14" ht="14.4" customHeight="1" x14ac:dyDescent="0.3">
      <c r="A912" s="406" t="s">
        <v>2079</v>
      </c>
      <c r="B912" s="407" t="s">
        <v>2827</v>
      </c>
      <c r="C912" s="408" t="s">
        <v>2080</v>
      </c>
      <c r="D912" s="409" t="s">
        <v>2846</v>
      </c>
      <c r="E912" s="408" t="s">
        <v>405</v>
      </c>
      <c r="F912" s="409" t="s">
        <v>2857</v>
      </c>
      <c r="G912" s="408" t="s">
        <v>406</v>
      </c>
      <c r="H912" s="408" t="s">
        <v>2417</v>
      </c>
      <c r="I912" s="408" t="s">
        <v>2418</v>
      </c>
      <c r="J912" s="408" t="s">
        <v>2419</v>
      </c>
      <c r="K912" s="408" t="s">
        <v>2420</v>
      </c>
      <c r="L912" s="410">
        <v>66.400000000000006</v>
      </c>
      <c r="M912" s="410">
        <v>1</v>
      </c>
      <c r="N912" s="411">
        <v>66.400000000000006</v>
      </c>
    </row>
    <row r="913" spans="1:14" ht="14.4" customHeight="1" x14ac:dyDescent="0.3">
      <c r="A913" s="406" t="s">
        <v>2079</v>
      </c>
      <c r="B913" s="407" t="s">
        <v>2827</v>
      </c>
      <c r="C913" s="408" t="s">
        <v>2080</v>
      </c>
      <c r="D913" s="409" t="s">
        <v>2846</v>
      </c>
      <c r="E913" s="408" t="s">
        <v>405</v>
      </c>
      <c r="F913" s="409" t="s">
        <v>2857</v>
      </c>
      <c r="G913" s="408" t="s">
        <v>406</v>
      </c>
      <c r="H913" s="408" t="s">
        <v>2421</v>
      </c>
      <c r="I913" s="408" t="s">
        <v>2421</v>
      </c>
      <c r="J913" s="408" t="s">
        <v>2422</v>
      </c>
      <c r="K913" s="408" t="s">
        <v>2423</v>
      </c>
      <c r="L913" s="410">
        <v>1360.49</v>
      </c>
      <c r="M913" s="410">
        <v>6</v>
      </c>
      <c r="N913" s="411">
        <v>8162.94</v>
      </c>
    </row>
    <row r="914" spans="1:14" ht="14.4" customHeight="1" x14ac:dyDescent="0.3">
      <c r="A914" s="406" t="s">
        <v>2079</v>
      </c>
      <c r="B914" s="407" t="s">
        <v>2827</v>
      </c>
      <c r="C914" s="408" t="s">
        <v>2080</v>
      </c>
      <c r="D914" s="409" t="s">
        <v>2846</v>
      </c>
      <c r="E914" s="408" t="s">
        <v>405</v>
      </c>
      <c r="F914" s="409" t="s">
        <v>2857</v>
      </c>
      <c r="G914" s="408" t="s">
        <v>406</v>
      </c>
      <c r="H914" s="408" t="s">
        <v>2424</v>
      </c>
      <c r="I914" s="408" t="s">
        <v>408</v>
      </c>
      <c r="J914" s="408" t="s">
        <v>2425</v>
      </c>
      <c r="K914" s="408"/>
      <c r="L914" s="410">
        <v>88.499999999999943</v>
      </c>
      <c r="M914" s="410">
        <v>3</v>
      </c>
      <c r="N914" s="411">
        <v>265.49999999999983</v>
      </c>
    </row>
    <row r="915" spans="1:14" ht="14.4" customHeight="1" x14ac:dyDescent="0.3">
      <c r="A915" s="406" t="s">
        <v>2079</v>
      </c>
      <c r="B915" s="407" t="s">
        <v>2827</v>
      </c>
      <c r="C915" s="408" t="s">
        <v>2080</v>
      </c>
      <c r="D915" s="409" t="s">
        <v>2846</v>
      </c>
      <c r="E915" s="408" t="s">
        <v>405</v>
      </c>
      <c r="F915" s="409" t="s">
        <v>2857</v>
      </c>
      <c r="G915" s="408" t="s">
        <v>406</v>
      </c>
      <c r="H915" s="408" t="s">
        <v>2426</v>
      </c>
      <c r="I915" s="408" t="s">
        <v>2426</v>
      </c>
      <c r="J915" s="408" t="s">
        <v>2427</v>
      </c>
      <c r="K915" s="408" t="s">
        <v>2428</v>
      </c>
      <c r="L915" s="410">
        <v>622.65333389692523</v>
      </c>
      <c r="M915" s="410">
        <v>165</v>
      </c>
      <c r="N915" s="411">
        <v>102737.80009299266</v>
      </c>
    </row>
    <row r="916" spans="1:14" ht="14.4" customHeight="1" x14ac:dyDescent="0.3">
      <c r="A916" s="406" t="s">
        <v>2079</v>
      </c>
      <c r="B916" s="407" t="s">
        <v>2827</v>
      </c>
      <c r="C916" s="408" t="s">
        <v>2080</v>
      </c>
      <c r="D916" s="409" t="s">
        <v>2846</v>
      </c>
      <c r="E916" s="408" t="s">
        <v>405</v>
      </c>
      <c r="F916" s="409" t="s">
        <v>2857</v>
      </c>
      <c r="G916" s="408" t="s">
        <v>406</v>
      </c>
      <c r="H916" s="408" t="s">
        <v>2429</v>
      </c>
      <c r="I916" s="408" t="s">
        <v>2429</v>
      </c>
      <c r="J916" s="408" t="s">
        <v>2430</v>
      </c>
      <c r="K916" s="408" t="s">
        <v>2431</v>
      </c>
      <c r="L916" s="410">
        <v>94.439999999999912</v>
      </c>
      <c r="M916" s="410">
        <v>1</v>
      </c>
      <c r="N916" s="411">
        <v>94.439999999999912</v>
      </c>
    </row>
    <row r="917" spans="1:14" ht="14.4" customHeight="1" x14ac:dyDescent="0.3">
      <c r="A917" s="406" t="s">
        <v>2079</v>
      </c>
      <c r="B917" s="407" t="s">
        <v>2827</v>
      </c>
      <c r="C917" s="408" t="s">
        <v>2080</v>
      </c>
      <c r="D917" s="409" t="s">
        <v>2846</v>
      </c>
      <c r="E917" s="408" t="s">
        <v>405</v>
      </c>
      <c r="F917" s="409" t="s">
        <v>2857</v>
      </c>
      <c r="G917" s="408" t="s">
        <v>1213</v>
      </c>
      <c r="H917" s="408" t="s">
        <v>1214</v>
      </c>
      <c r="I917" s="408" t="s">
        <v>1214</v>
      </c>
      <c r="J917" s="408" t="s">
        <v>1215</v>
      </c>
      <c r="K917" s="408" t="s">
        <v>1216</v>
      </c>
      <c r="L917" s="410">
        <v>14.879999999999999</v>
      </c>
      <c r="M917" s="410">
        <v>1</v>
      </c>
      <c r="N917" s="411">
        <v>14.879999999999999</v>
      </c>
    </row>
    <row r="918" spans="1:14" ht="14.4" customHeight="1" x14ac:dyDescent="0.3">
      <c r="A918" s="406" t="s">
        <v>2079</v>
      </c>
      <c r="B918" s="407" t="s">
        <v>2827</v>
      </c>
      <c r="C918" s="408" t="s">
        <v>2080</v>
      </c>
      <c r="D918" s="409" t="s">
        <v>2846</v>
      </c>
      <c r="E918" s="408" t="s">
        <v>405</v>
      </c>
      <c r="F918" s="409" t="s">
        <v>2857</v>
      </c>
      <c r="G918" s="408" t="s">
        <v>1213</v>
      </c>
      <c r="H918" s="408" t="s">
        <v>1220</v>
      </c>
      <c r="I918" s="408" t="s">
        <v>1221</v>
      </c>
      <c r="J918" s="408" t="s">
        <v>1222</v>
      </c>
      <c r="K918" s="408" t="s">
        <v>1223</v>
      </c>
      <c r="L918" s="410">
        <v>34.75</v>
      </c>
      <c r="M918" s="410">
        <v>16</v>
      </c>
      <c r="N918" s="411">
        <v>556</v>
      </c>
    </row>
    <row r="919" spans="1:14" ht="14.4" customHeight="1" x14ac:dyDescent="0.3">
      <c r="A919" s="406" t="s">
        <v>2079</v>
      </c>
      <c r="B919" s="407" t="s">
        <v>2827</v>
      </c>
      <c r="C919" s="408" t="s">
        <v>2080</v>
      </c>
      <c r="D919" s="409" t="s">
        <v>2846</v>
      </c>
      <c r="E919" s="408" t="s">
        <v>405</v>
      </c>
      <c r="F919" s="409" t="s">
        <v>2857</v>
      </c>
      <c r="G919" s="408" t="s">
        <v>1213</v>
      </c>
      <c r="H919" s="408" t="s">
        <v>2432</v>
      </c>
      <c r="I919" s="408" t="s">
        <v>2433</v>
      </c>
      <c r="J919" s="408" t="s">
        <v>1821</v>
      </c>
      <c r="K919" s="408" t="s">
        <v>2096</v>
      </c>
      <c r="L919" s="410">
        <v>105.05999999999999</v>
      </c>
      <c r="M919" s="410">
        <v>1</v>
      </c>
      <c r="N919" s="411">
        <v>105.05999999999999</v>
      </c>
    </row>
    <row r="920" spans="1:14" ht="14.4" customHeight="1" x14ac:dyDescent="0.3">
      <c r="A920" s="406" t="s">
        <v>2079</v>
      </c>
      <c r="B920" s="407" t="s">
        <v>2827</v>
      </c>
      <c r="C920" s="408" t="s">
        <v>2080</v>
      </c>
      <c r="D920" s="409" t="s">
        <v>2846</v>
      </c>
      <c r="E920" s="408" t="s">
        <v>405</v>
      </c>
      <c r="F920" s="409" t="s">
        <v>2857</v>
      </c>
      <c r="G920" s="408" t="s">
        <v>1213</v>
      </c>
      <c r="H920" s="408" t="s">
        <v>1231</v>
      </c>
      <c r="I920" s="408" t="s">
        <v>1232</v>
      </c>
      <c r="J920" s="408" t="s">
        <v>1233</v>
      </c>
      <c r="K920" s="408" t="s">
        <v>1234</v>
      </c>
      <c r="L920" s="410">
        <v>98.600000000000023</v>
      </c>
      <c r="M920" s="410">
        <v>1</v>
      </c>
      <c r="N920" s="411">
        <v>98.600000000000023</v>
      </c>
    </row>
    <row r="921" spans="1:14" ht="14.4" customHeight="1" x14ac:dyDescent="0.3">
      <c r="A921" s="406" t="s">
        <v>2079</v>
      </c>
      <c r="B921" s="407" t="s">
        <v>2827</v>
      </c>
      <c r="C921" s="408" t="s">
        <v>2080</v>
      </c>
      <c r="D921" s="409" t="s">
        <v>2846</v>
      </c>
      <c r="E921" s="408" t="s">
        <v>405</v>
      </c>
      <c r="F921" s="409" t="s">
        <v>2857</v>
      </c>
      <c r="G921" s="408" t="s">
        <v>1213</v>
      </c>
      <c r="H921" s="408" t="s">
        <v>2434</v>
      </c>
      <c r="I921" s="408" t="s">
        <v>2435</v>
      </c>
      <c r="J921" s="408" t="s">
        <v>2436</v>
      </c>
      <c r="K921" s="408" t="s">
        <v>1013</v>
      </c>
      <c r="L921" s="410">
        <v>29.300162050858336</v>
      </c>
      <c r="M921" s="410">
        <v>1</v>
      </c>
      <c r="N921" s="411">
        <v>29.300162050858336</v>
      </c>
    </row>
    <row r="922" spans="1:14" ht="14.4" customHeight="1" x14ac:dyDescent="0.3">
      <c r="A922" s="406" t="s">
        <v>2079</v>
      </c>
      <c r="B922" s="407" t="s">
        <v>2827</v>
      </c>
      <c r="C922" s="408" t="s">
        <v>2080</v>
      </c>
      <c r="D922" s="409" t="s">
        <v>2846</v>
      </c>
      <c r="E922" s="408" t="s">
        <v>405</v>
      </c>
      <c r="F922" s="409" t="s">
        <v>2857</v>
      </c>
      <c r="G922" s="408" t="s">
        <v>1213</v>
      </c>
      <c r="H922" s="408" t="s">
        <v>1863</v>
      </c>
      <c r="I922" s="408" t="s">
        <v>1864</v>
      </c>
      <c r="J922" s="408" t="s">
        <v>1329</v>
      </c>
      <c r="K922" s="408" t="s">
        <v>1865</v>
      </c>
      <c r="L922" s="410">
        <v>112.97</v>
      </c>
      <c r="M922" s="410">
        <v>1</v>
      </c>
      <c r="N922" s="411">
        <v>112.97</v>
      </c>
    </row>
    <row r="923" spans="1:14" ht="14.4" customHeight="1" x14ac:dyDescent="0.3">
      <c r="A923" s="406" t="s">
        <v>2079</v>
      </c>
      <c r="B923" s="407" t="s">
        <v>2827</v>
      </c>
      <c r="C923" s="408" t="s">
        <v>2080</v>
      </c>
      <c r="D923" s="409" t="s">
        <v>2846</v>
      </c>
      <c r="E923" s="408" t="s">
        <v>405</v>
      </c>
      <c r="F923" s="409" t="s">
        <v>2857</v>
      </c>
      <c r="G923" s="408" t="s">
        <v>1213</v>
      </c>
      <c r="H923" s="408" t="s">
        <v>1255</v>
      </c>
      <c r="I923" s="408" t="s">
        <v>1256</v>
      </c>
      <c r="J923" s="408" t="s">
        <v>1257</v>
      </c>
      <c r="K923" s="408" t="s">
        <v>595</v>
      </c>
      <c r="L923" s="410">
        <v>48.819999448726563</v>
      </c>
      <c r="M923" s="410">
        <v>2</v>
      </c>
      <c r="N923" s="411">
        <v>97.639998897453125</v>
      </c>
    </row>
    <row r="924" spans="1:14" ht="14.4" customHeight="1" x14ac:dyDescent="0.3">
      <c r="A924" s="406" t="s">
        <v>2079</v>
      </c>
      <c r="B924" s="407" t="s">
        <v>2827</v>
      </c>
      <c r="C924" s="408" t="s">
        <v>2080</v>
      </c>
      <c r="D924" s="409" t="s">
        <v>2846</v>
      </c>
      <c r="E924" s="408" t="s">
        <v>405</v>
      </c>
      <c r="F924" s="409" t="s">
        <v>2857</v>
      </c>
      <c r="G924" s="408" t="s">
        <v>1213</v>
      </c>
      <c r="H924" s="408" t="s">
        <v>2437</v>
      </c>
      <c r="I924" s="408" t="s">
        <v>2438</v>
      </c>
      <c r="J924" s="408" t="s">
        <v>2439</v>
      </c>
      <c r="K924" s="408" t="s">
        <v>2440</v>
      </c>
      <c r="L924" s="410">
        <v>52.649999999999977</v>
      </c>
      <c r="M924" s="410">
        <v>1</v>
      </c>
      <c r="N924" s="411">
        <v>52.649999999999977</v>
      </c>
    </row>
    <row r="925" spans="1:14" ht="14.4" customHeight="1" x14ac:dyDescent="0.3">
      <c r="A925" s="406" t="s">
        <v>2079</v>
      </c>
      <c r="B925" s="407" t="s">
        <v>2827</v>
      </c>
      <c r="C925" s="408" t="s">
        <v>2080</v>
      </c>
      <c r="D925" s="409" t="s">
        <v>2846</v>
      </c>
      <c r="E925" s="408" t="s">
        <v>405</v>
      </c>
      <c r="F925" s="409" t="s">
        <v>2857</v>
      </c>
      <c r="G925" s="408" t="s">
        <v>1213</v>
      </c>
      <c r="H925" s="408" t="s">
        <v>1261</v>
      </c>
      <c r="I925" s="408" t="s">
        <v>1262</v>
      </c>
      <c r="J925" s="408" t="s">
        <v>1263</v>
      </c>
      <c r="K925" s="408" t="s">
        <v>1116</v>
      </c>
      <c r="L925" s="410">
        <v>42.96</v>
      </c>
      <c r="M925" s="410">
        <v>1</v>
      </c>
      <c r="N925" s="411">
        <v>42.96</v>
      </c>
    </row>
    <row r="926" spans="1:14" ht="14.4" customHeight="1" x14ac:dyDescent="0.3">
      <c r="A926" s="406" t="s">
        <v>2079</v>
      </c>
      <c r="B926" s="407" t="s">
        <v>2827</v>
      </c>
      <c r="C926" s="408" t="s">
        <v>2080</v>
      </c>
      <c r="D926" s="409" t="s">
        <v>2846</v>
      </c>
      <c r="E926" s="408" t="s">
        <v>405</v>
      </c>
      <c r="F926" s="409" t="s">
        <v>2857</v>
      </c>
      <c r="G926" s="408" t="s">
        <v>1213</v>
      </c>
      <c r="H926" s="408" t="s">
        <v>2441</v>
      </c>
      <c r="I926" s="408" t="s">
        <v>2442</v>
      </c>
      <c r="J926" s="408" t="s">
        <v>2443</v>
      </c>
      <c r="K926" s="408" t="s">
        <v>2444</v>
      </c>
      <c r="L926" s="410">
        <v>3300</v>
      </c>
      <c r="M926" s="410">
        <v>3</v>
      </c>
      <c r="N926" s="411">
        <v>9900</v>
      </c>
    </row>
    <row r="927" spans="1:14" ht="14.4" customHeight="1" x14ac:dyDescent="0.3">
      <c r="A927" s="406" t="s">
        <v>2079</v>
      </c>
      <c r="B927" s="407" t="s">
        <v>2827</v>
      </c>
      <c r="C927" s="408" t="s">
        <v>2080</v>
      </c>
      <c r="D927" s="409" t="s">
        <v>2846</v>
      </c>
      <c r="E927" s="408" t="s">
        <v>405</v>
      </c>
      <c r="F927" s="409" t="s">
        <v>2857</v>
      </c>
      <c r="G927" s="408" t="s">
        <v>1213</v>
      </c>
      <c r="H927" s="408" t="s">
        <v>1275</v>
      </c>
      <c r="I927" s="408" t="s">
        <v>1276</v>
      </c>
      <c r="J927" s="408" t="s">
        <v>1277</v>
      </c>
      <c r="K927" s="408" t="s">
        <v>1278</v>
      </c>
      <c r="L927" s="410">
        <v>79.12999964258691</v>
      </c>
      <c r="M927" s="410">
        <v>30</v>
      </c>
      <c r="N927" s="411">
        <v>2373.8999892776073</v>
      </c>
    </row>
    <row r="928" spans="1:14" ht="14.4" customHeight="1" x14ac:dyDescent="0.3">
      <c r="A928" s="406" t="s">
        <v>2079</v>
      </c>
      <c r="B928" s="407" t="s">
        <v>2827</v>
      </c>
      <c r="C928" s="408" t="s">
        <v>2080</v>
      </c>
      <c r="D928" s="409" t="s">
        <v>2846</v>
      </c>
      <c r="E928" s="408" t="s">
        <v>405</v>
      </c>
      <c r="F928" s="409" t="s">
        <v>2857</v>
      </c>
      <c r="G928" s="408" t="s">
        <v>1213</v>
      </c>
      <c r="H928" s="408" t="s">
        <v>1287</v>
      </c>
      <c r="I928" s="408" t="s">
        <v>1288</v>
      </c>
      <c r="J928" s="408" t="s">
        <v>1285</v>
      </c>
      <c r="K928" s="408" t="s">
        <v>1289</v>
      </c>
      <c r="L928" s="410">
        <v>30.220002218668839</v>
      </c>
      <c r="M928" s="410">
        <v>2</v>
      </c>
      <c r="N928" s="411">
        <v>60.440004437337677</v>
      </c>
    </row>
    <row r="929" spans="1:14" ht="14.4" customHeight="1" x14ac:dyDescent="0.3">
      <c r="A929" s="406" t="s">
        <v>2079</v>
      </c>
      <c r="B929" s="407" t="s">
        <v>2827</v>
      </c>
      <c r="C929" s="408" t="s">
        <v>2080</v>
      </c>
      <c r="D929" s="409" t="s">
        <v>2846</v>
      </c>
      <c r="E929" s="408" t="s">
        <v>405</v>
      </c>
      <c r="F929" s="409" t="s">
        <v>2857</v>
      </c>
      <c r="G929" s="408" t="s">
        <v>1213</v>
      </c>
      <c r="H929" s="408" t="s">
        <v>1290</v>
      </c>
      <c r="I929" s="408" t="s">
        <v>1291</v>
      </c>
      <c r="J929" s="408" t="s">
        <v>1292</v>
      </c>
      <c r="K929" s="408" t="s">
        <v>1293</v>
      </c>
      <c r="L929" s="410">
        <v>322.49</v>
      </c>
      <c r="M929" s="410">
        <v>1</v>
      </c>
      <c r="N929" s="411">
        <v>322.49</v>
      </c>
    </row>
    <row r="930" spans="1:14" ht="14.4" customHeight="1" x14ac:dyDescent="0.3">
      <c r="A930" s="406" t="s">
        <v>2079</v>
      </c>
      <c r="B930" s="407" t="s">
        <v>2827</v>
      </c>
      <c r="C930" s="408" t="s">
        <v>2080</v>
      </c>
      <c r="D930" s="409" t="s">
        <v>2846</v>
      </c>
      <c r="E930" s="408" t="s">
        <v>405</v>
      </c>
      <c r="F930" s="409" t="s">
        <v>2857</v>
      </c>
      <c r="G930" s="408" t="s">
        <v>1213</v>
      </c>
      <c r="H930" s="408" t="s">
        <v>2445</v>
      </c>
      <c r="I930" s="408" t="s">
        <v>2446</v>
      </c>
      <c r="J930" s="408" t="s">
        <v>2447</v>
      </c>
      <c r="K930" s="408" t="s">
        <v>595</v>
      </c>
      <c r="L930" s="410">
        <v>86.430000000000049</v>
      </c>
      <c r="M930" s="410">
        <v>2</v>
      </c>
      <c r="N930" s="411">
        <v>172.8600000000001</v>
      </c>
    </row>
    <row r="931" spans="1:14" ht="14.4" customHeight="1" x14ac:dyDescent="0.3">
      <c r="A931" s="406" t="s">
        <v>2079</v>
      </c>
      <c r="B931" s="407" t="s">
        <v>2827</v>
      </c>
      <c r="C931" s="408" t="s">
        <v>2080</v>
      </c>
      <c r="D931" s="409" t="s">
        <v>2846</v>
      </c>
      <c r="E931" s="408" t="s">
        <v>405</v>
      </c>
      <c r="F931" s="409" t="s">
        <v>2857</v>
      </c>
      <c r="G931" s="408" t="s">
        <v>1213</v>
      </c>
      <c r="H931" s="408" t="s">
        <v>2448</v>
      </c>
      <c r="I931" s="408" t="s">
        <v>2449</v>
      </c>
      <c r="J931" s="408" t="s">
        <v>1358</v>
      </c>
      <c r="K931" s="408" t="s">
        <v>2440</v>
      </c>
      <c r="L931" s="410">
        <v>162.79</v>
      </c>
      <c r="M931" s="410">
        <v>3</v>
      </c>
      <c r="N931" s="411">
        <v>488.37</v>
      </c>
    </row>
    <row r="932" spans="1:14" ht="14.4" customHeight="1" x14ac:dyDescent="0.3">
      <c r="A932" s="406" t="s">
        <v>2079</v>
      </c>
      <c r="B932" s="407" t="s">
        <v>2827</v>
      </c>
      <c r="C932" s="408" t="s">
        <v>2080</v>
      </c>
      <c r="D932" s="409" t="s">
        <v>2846</v>
      </c>
      <c r="E932" s="408" t="s">
        <v>405</v>
      </c>
      <c r="F932" s="409" t="s">
        <v>2857</v>
      </c>
      <c r="G932" s="408" t="s">
        <v>1213</v>
      </c>
      <c r="H932" s="408" t="s">
        <v>1312</v>
      </c>
      <c r="I932" s="408" t="s">
        <v>1313</v>
      </c>
      <c r="J932" s="408" t="s">
        <v>1226</v>
      </c>
      <c r="K932" s="408" t="s">
        <v>1314</v>
      </c>
      <c r="L932" s="410">
        <v>129.32957186264201</v>
      </c>
      <c r="M932" s="410">
        <v>40</v>
      </c>
      <c r="N932" s="411">
        <v>5173.182874505681</v>
      </c>
    </row>
    <row r="933" spans="1:14" ht="14.4" customHeight="1" x14ac:dyDescent="0.3">
      <c r="A933" s="406" t="s">
        <v>2079</v>
      </c>
      <c r="B933" s="407" t="s">
        <v>2827</v>
      </c>
      <c r="C933" s="408" t="s">
        <v>2080</v>
      </c>
      <c r="D933" s="409" t="s">
        <v>2846</v>
      </c>
      <c r="E933" s="408" t="s">
        <v>405</v>
      </c>
      <c r="F933" s="409" t="s">
        <v>2857</v>
      </c>
      <c r="G933" s="408" t="s">
        <v>1213</v>
      </c>
      <c r="H933" s="408" t="s">
        <v>2450</v>
      </c>
      <c r="I933" s="408" t="s">
        <v>2451</v>
      </c>
      <c r="J933" s="408" t="s">
        <v>2452</v>
      </c>
      <c r="K933" s="408" t="s">
        <v>2453</v>
      </c>
      <c r="L933" s="410">
        <v>79.059999999999974</v>
      </c>
      <c r="M933" s="410">
        <v>1</v>
      </c>
      <c r="N933" s="411">
        <v>79.059999999999974</v>
      </c>
    </row>
    <row r="934" spans="1:14" ht="14.4" customHeight="1" x14ac:dyDescent="0.3">
      <c r="A934" s="406" t="s">
        <v>2079</v>
      </c>
      <c r="B934" s="407" t="s">
        <v>2827</v>
      </c>
      <c r="C934" s="408" t="s">
        <v>2080</v>
      </c>
      <c r="D934" s="409" t="s">
        <v>2846</v>
      </c>
      <c r="E934" s="408" t="s">
        <v>405</v>
      </c>
      <c r="F934" s="409" t="s">
        <v>2857</v>
      </c>
      <c r="G934" s="408" t="s">
        <v>1213</v>
      </c>
      <c r="H934" s="408" t="s">
        <v>1319</v>
      </c>
      <c r="I934" s="408" t="s">
        <v>1320</v>
      </c>
      <c r="J934" s="408" t="s">
        <v>1321</v>
      </c>
      <c r="K934" s="408" t="s">
        <v>1322</v>
      </c>
      <c r="L934" s="410">
        <v>20.059999596022749</v>
      </c>
      <c r="M934" s="410">
        <v>2</v>
      </c>
      <c r="N934" s="411">
        <v>40.119999192045498</v>
      </c>
    </row>
    <row r="935" spans="1:14" ht="14.4" customHeight="1" x14ac:dyDescent="0.3">
      <c r="A935" s="406" t="s">
        <v>2079</v>
      </c>
      <c r="B935" s="407" t="s">
        <v>2827</v>
      </c>
      <c r="C935" s="408" t="s">
        <v>2080</v>
      </c>
      <c r="D935" s="409" t="s">
        <v>2846</v>
      </c>
      <c r="E935" s="408" t="s">
        <v>405</v>
      </c>
      <c r="F935" s="409" t="s">
        <v>2857</v>
      </c>
      <c r="G935" s="408" t="s">
        <v>1213</v>
      </c>
      <c r="H935" s="408" t="s">
        <v>1323</v>
      </c>
      <c r="I935" s="408" t="s">
        <v>1324</v>
      </c>
      <c r="J935" s="408" t="s">
        <v>1325</v>
      </c>
      <c r="K935" s="408" t="s">
        <v>1326</v>
      </c>
      <c r="L935" s="410">
        <v>465.40969292505508</v>
      </c>
      <c r="M935" s="410">
        <v>17</v>
      </c>
      <c r="N935" s="411">
        <v>7911.9647797259368</v>
      </c>
    </row>
    <row r="936" spans="1:14" ht="14.4" customHeight="1" x14ac:dyDescent="0.3">
      <c r="A936" s="406" t="s">
        <v>2079</v>
      </c>
      <c r="B936" s="407" t="s">
        <v>2827</v>
      </c>
      <c r="C936" s="408" t="s">
        <v>2080</v>
      </c>
      <c r="D936" s="409" t="s">
        <v>2846</v>
      </c>
      <c r="E936" s="408" t="s">
        <v>405</v>
      </c>
      <c r="F936" s="409" t="s">
        <v>2857</v>
      </c>
      <c r="G936" s="408" t="s">
        <v>1213</v>
      </c>
      <c r="H936" s="408" t="s">
        <v>1331</v>
      </c>
      <c r="I936" s="408" t="s">
        <v>1332</v>
      </c>
      <c r="J936" s="408" t="s">
        <v>1333</v>
      </c>
      <c r="K936" s="408" t="s">
        <v>803</v>
      </c>
      <c r="L936" s="410">
        <v>122.63999999999999</v>
      </c>
      <c r="M936" s="410">
        <v>1</v>
      </c>
      <c r="N936" s="411">
        <v>122.63999999999999</v>
      </c>
    </row>
    <row r="937" spans="1:14" ht="14.4" customHeight="1" x14ac:dyDescent="0.3">
      <c r="A937" s="406" t="s">
        <v>2079</v>
      </c>
      <c r="B937" s="407" t="s">
        <v>2827</v>
      </c>
      <c r="C937" s="408" t="s">
        <v>2080</v>
      </c>
      <c r="D937" s="409" t="s">
        <v>2846</v>
      </c>
      <c r="E937" s="408" t="s">
        <v>405</v>
      </c>
      <c r="F937" s="409" t="s">
        <v>2857</v>
      </c>
      <c r="G937" s="408" t="s">
        <v>1213</v>
      </c>
      <c r="H937" s="408" t="s">
        <v>2454</v>
      </c>
      <c r="I937" s="408" t="s">
        <v>2455</v>
      </c>
      <c r="J937" s="408" t="s">
        <v>2456</v>
      </c>
      <c r="K937" s="408" t="s">
        <v>2457</v>
      </c>
      <c r="L937" s="410">
        <v>90.660204078227721</v>
      </c>
      <c r="M937" s="410">
        <v>1</v>
      </c>
      <c r="N937" s="411">
        <v>90.660204078227721</v>
      </c>
    </row>
    <row r="938" spans="1:14" ht="14.4" customHeight="1" x14ac:dyDescent="0.3">
      <c r="A938" s="406" t="s">
        <v>2079</v>
      </c>
      <c r="B938" s="407" t="s">
        <v>2827</v>
      </c>
      <c r="C938" s="408" t="s">
        <v>2080</v>
      </c>
      <c r="D938" s="409" t="s">
        <v>2846</v>
      </c>
      <c r="E938" s="408" t="s">
        <v>405</v>
      </c>
      <c r="F938" s="409" t="s">
        <v>2857</v>
      </c>
      <c r="G938" s="408" t="s">
        <v>1213</v>
      </c>
      <c r="H938" s="408" t="s">
        <v>1341</v>
      </c>
      <c r="I938" s="408" t="s">
        <v>1342</v>
      </c>
      <c r="J938" s="408" t="s">
        <v>1343</v>
      </c>
      <c r="K938" s="408" t="s">
        <v>1344</v>
      </c>
      <c r="L938" s="410">
        <v>135.77999999999997</v>
      </c>
      <c r="M938" s="410">
        <v>1</v>
      </c>
      <c r="N938" s="411">
        <v>135.77999999999997</v>
      </c>
    </row>
    <row r="939" spans="1:14" ht="14.4" customHeight="1" x14ac:dyDescent="0.3">
      <c r="A939" s="406" t="s">
        <v>2079</v>
      </c>
      <c r="B939" s="407" t="s">
        <v>2827</v>
      </c>
      <c r="C939" s="408" t="s">
        <v>2080</v>
      </c>
      <c r="D939" s="409" t="s">
        <v>2846</v>
      </c>
      <c r="E939" s="408" t="s">
        <v>405</v>
      </c>
      <c r="F939" s="409" t="s">
        <v>2857</v>
      </c>
      <c r="G939" s="408" t="s">
        <v>1213</v>
      </c>
      <c r="H939" s="408" t="s">
        <v>2458</v>
      </c>
      <c r="I939" s="408" t="s">
        <v>2459</v>
      </c>
      <c r="J939" s="408" t="s">
        <v>2460</v>
      </c>
      <c r="K939" s="408" t="s">
        <v>2440</v>
      </c>
      <c r="L939" s="410">
        <v>71.170000000000016</v>
      </c>
      <c r="M939" s="410">
        <v>1</v>
      </c>
      <c r="N939" s="411">
        <v>71.170000000000016</v>
      </c>
    </row>
    <row r="940" spans="1:14" ht="14.4" customHeight="1" x14ac:dyDescent="0.3">
      <c r="A940" s="406" t="s">
        <v>2079</v>
      </c>
      <c r="B940" s="407" t="s">
        <v>2827</v>
      </c>
      <c r="C940" s="408" t="s">
        <v>2080</v>
      </c>
      <c r="D940" s="409" t="s">
        <v>2846</v>
      </c>
      <c r="E940" s="408" t="s">
        <v>405</v>
      </c>
      <c r="F940" s="409" t="s">
        <v>2857</v>
      </c>
      <c r="G940" s="408" t="s">
        <v>1213</v>
      </c>
      <c r="H940" s="408" t="s">
        <v>2461</v>
      </c>
      <c r="I940" s="408" t="s">
        <v>2462</v>
      </c>
      <c r="J940" s="408" t="s">
        <v>2463</v>
      </c>
      <c r="K940" s="408" t="s">
        <v>2464</v>
      </c>
      <c r="L940" s="410">
        <v>813.08222701719205</v>
      </c>
      <c r="M940" s="410">
        <v>2</v>
      </c>
      <c r="N940" s="411">
        <v>1626.1644540343841</v>
      </c>
    </row>
    <row r="941" spans="1:14" ht="14.4" customHeight="1" x14ac:dyDescent="0.3">
      <c r="A941" s="406" t="s">
        <v>2079</v>
      </c>
      <c r="B941" s="407" t="s">
        <v>2827</v>
      </c>
      <c r="C941" s="408" t="s">
        <v>2080</v>
      </c>
      <c r="D941" s="409" t="s">
        <v>2846</v>
      </c>
      <c r="E941" s="408" t="s">
        <v>405</v>
      </c>
      <c r="F941" s="409" t="s">
        <v>2857</v>
      </c>
      <c r="G941" s="408" t="s">
        <v>1213</v>
      </c>
      <c r="H941" s="408" t="s">
        <v>2465</v>
      </c>
      <c r="I941" s="408" t="s">
        <v>2466</v>
      </c>
      <c r="J941" s="408" t="s">
        <v>2467</v>
      </c>
      <c r="K941" s="408" t="s">
        <v>2468</v>
      </c>
      <c r="L941" s="410">
        <v>185.16000000000005</v>
      </c>
      <c r="M941" s="410">
        <v>1</v>
      </c>
      <c r="N941" s="411">
        <v>185.16000000000005</v>
      </c>
    </row>
    <row r="942" spans="1:14" ht="14.4" customHeight="1" x14ac:dyDescent="0.3">
      <c r="A942" s="406" t="s">
        <v>2079</v>
      </c>
      <c r="B942" s="407" t="s">
        <v>2827</v>
      </c>
      <c r="C942" s="408" t="s">
        <v>2080</v>
      </c>
      <c r="D942" s="409" t="s">
        <v>2846</v>
      </c>
      <c r="E942" s="408" t="s">
        <v>405</v>
      </c>
      <c r="F942" s="409" t="s">
        <v>2857</v>
      </c>
      <c r="G942" s="408" t="s">
        <v>1213</v>
      </c>
      <c r="H942" s="408" t="s">
        <v>2469</v>
      </c>
      <c r="I942" s="408" t="s">
        <v>2470</v>
      </c>
      <c r="J942" s="408" t="s">
        <v>2471</v>
      </c>
      <c r="K942" s="408" t="s">
        <v>2472</v>
      </c>
      <c r="L942" s="410">
        <v>155.51999999999998</v>
      </c>
      <c r="M942" s="410">
        <v>1</v>
      </c>
      <c r="N942" s="411">
        <v>155.51999999999998</v>
      </c>
    </row>
    <row r="943" spans="1:14" ht="14.4" customHeight="1" x14ac:dyDescent="0.3">
      <c r="A943" s="406" t="s">
        <v>2079</v>
      </c>
      <c r="B943" s="407" t="s">
        <v>2827</v>
      </c>
      <c r="C943" s="408" t="s">
        <v>2080</v>
      </c>
      <c r="D943" s="409" t="s">
        <v>2846</v>
      </c>
      <c r="E943" s="408" t="s">
        <v>405</v>
      </c>
      <c r="F943" s="409" t="s">
        <v>2857</v>
      </c>
      <c r="G943" s="408" t="s">
        <v>1213</v>
      </c>
      <c r="H943" s="408" t="s">
        <v>2473</v>
      </c>
      <c r="I943" s="408" t="s">
        <v>2474</v>
      </c>
      <c r="J943" s="408" t="s">
        <v>1296</v>
      </c>
      <c r="K943" s="408" t="s">
        <v>2475</v>
      </c>
      <c r="L943" s="410">
        <v>61.659999999999982</v>
      </c>
      <c r="M943" s="410">
        <v>1</v>
      </c>
      <c r="N943" s="411">
        <v>61.659999999999982</v>
      </c>
    </row>
    <row r="944" spans="1:14" ht="14.4" customHeight="1" x14ac:dyDescent="0.3">
      <c r="A944" s="406" t="s">
        <v>2079</v>
      </c>
      <c r="B944" s="407" t="s">
        <v>2827</v>
      </c>
      <c r="C944" s="408" t="s">
        <v>2080</v>
      </c>
      <c r="D944" s="409" t="s">
        <v>2846</v>
      </c>
      <c r="E944" s="408" t="s">
        <v>405</v>
      </c>
      <c r="F944" s="409" t="s">
        <v>2857</v>
      </c>
      <c r="G944" s="408" t="s">
        <v>1213</v>
      </c>
      <c r="H944" s="408" t="s">
        <v>2476</v>
      </c>
      <c r="I944" s="408" t="s">
        <v>2477</v>
      </c>
      <c r="J944" s="408" t="s">
        <v>2478</v>
      </c>
      <c r="K944" s="408" t="s">
        <v>2479</v>
      </c>
      <c r="L944" s="410">
        <v>174.61</v>
      </c>
      <c r="M944" s="410">
        <v>1</v>
      </c>
      <c r="N944" s="411">
        <v>174.61</v>
      </c>
    </row>
    <row r="945" spans="1:14" ht="14.4" customHeight="1" x14ac:dyDescent="0.3">
      <c r="A945" s="406" t="s">
        <v>2079</v>
      </c>
      <c r="B945" s="407" t="s">
        <v>2827</v>
      </c>
      <c r="C945" s="408" t="s">
        <v>2080</v>
      </c>
      <c r="D945" s="409" t="s">
        <v>2846</v>
      </c>
      <c r="E945" s="408" t="s">
        <v>405</v>
      </c>
      <c r="F945" s="409" t="s">
        <v>2857</v>
      </c>
      <c r="G945" s="408" t="s">
        <v>1213</v>
      </c>
      <c r="H945" s="408" t="s">
        <v>1363</v>
      </c>
      <c r="I945" s="408" t="s">
        <v>1364</v>
      </c>
      <c r="J945" s="408" t="s">
        <v>1365</v>
      </c>
      <c r="K945" s="408" t="s">
        <v>1366</v>
      </c>
      <c r="L945" s="410">
        <v>97.319092851711389</v>
      </c>
      <c r="M945" s="410">
        <v>2</v>
      </c>
      <c r="N945" s="411">
        <v>194.63818570342278</v>
      </c>
    </row>
    <row r="946" spans="1:14" ht="14.4" customHeight="1" x14ac:dyDescent="0.3">
      <c r="A946" s="406" t="s">
        <v>2079</v>
      </c>
      <c r="B946" s="407" t="s">
        <v>2827</v>
      </c>
      <c r="C946" s="408" t="s">
        <v>2080</v>
      </c>
      <c r="D946" s="409" t="s">
        <v>2846</v>
      </c>
      <c r="E946" s="408" t="s">
        <v>405</v>
      </c>
      <c r="F946" s="409" t="s">
        <v>2857</v>
      </c>
      <c r="G946" s="408" t="s">
        <v>1213</v>
      </c>
      <c r="H946" s="408" t="s">
        <v>2480</v>
      </c>
      <c r="I946" s="408" t="s">
        <v>2481</v>
      </c>
      <c r="J946" s="408" t="s">
        <v>2482</v>
      </c>
      <c r="K946" s="408" t="s">
        <v>2483</v>
      </c>
      <c r="L946" s="410">
        <v>80.52</v>
      </c>
      <c r="M946" s="410">
        <v>1</v>
      </c>
      <c r="N946" s="411">
        <v>80.52</v>
      </c>
    </row>
    <row r="947" spans="1:14" ht="14.4" customHeight="1" x14ac:dyDescent="0.3">
      <c r="A947" s="406" t="s">
        <v>2079</v>
      </c>
      <c r="B947" s="407" t="s">
        <v>2827</v>
      </c>
      <c r="C947" s="408" t="s">
        <v>2080</v>
      </c>
      <c r="D947" s="409" t="s">
        <v>2846</v>
      </c>
      <c r="E947" s="408" t="s">
        <v>405</v>
      </c>
      <c r="F947" s="409" t="s">
        <v>2857</v>
      </c>
      <c r="G947" s="408" t="s">
        <v>1213</v>
      </c>
      <c r="H947" s="408" t="s">
        <v>2484</v>
      </c>
      <c r="I947" s="408" t="s">
        <v>2484</v>
      </c>
      <c r="J947" s="408" t="s">
        <v>2485</v>
      </c>
      <c r="K947" s="408" t="s">
        <v>2232</v>
      </c>
      <c r="L947" s="410">
        <v>123.64950582597947</v>
      </c>
      <c r="M947" s="410">
        <v>1</v>
      </c>
      <c r="N947" s="411">
        <v>123.64950582597947</v>
      </c>
    </row>
    <row r="948" spans="1:14" ht="14.4" customHeight="1" x14ac:dyDescent="0.3">
      <c r="A948" s="406" t="s">
        <v>2079</v>
      </c>
      <c r="B948" s="407" t="s">
        <v>2827</v>
      </c>
      <c r="C948" s="408" t="s">
        <v>2080</v>
      </c>
      <c r="D948" s="409" t="s">
        <v>2846</v>
      </c>
      <c r="E948" s="408" t="s">
        <v>405</v>
      </c>
      <c r="F948" s="409" t="s">
        <v>2857</v>
      </c>
      <c r="G948" s="408" t="s">
        <v>1213</v>
      </c>
      <c r="H948" s="408" t="s">
        <v>2486</v>
      </c>
      <c r="I948" s="408" t="s">
        <v>2487</v>
      </c>
      <c r="J948" s="408" t="s">
        <v>2488</v>
      </c>
      <c r="K948" s="408" t="s">
        <v>2489</v>
      </c>
      <c r="L948" s="410">
        <v>1375</v>
      </c>
      <c r="M948" s="410">
        <v>24</v>
      </c>
      <c r="N948" s="411">
        <v>33000</v>
      </c>
    </row>
    <row r="949" spans="1:14" ht="14.4" customHeight="1" x14ac:dyDescent="0.3">
      <c r="A949" s="406" t="s">
        <v>2079</v>
      </c>
      <c r="B949" s="407" t="s">
        <v>2827</v>
      </c>
      <c r="C949" s="408" t="s">
        <v>2080</v>
      </c>
      <c r="D949" s="409" t="s">
        <v>2846</v>
      </c>
      <c r="E949" s="408" t="s">
        <v>405</v>
      </c>
      <c r="F949" s="409" t="s">
        <v>2857</v>
      </c>
      <c r="G949" s="408" t="s">
        <v>1213</v>
      </c>
      <c r="H949" s="408" t="s">
        <v>1370</v>
      </c>
      <c r="I949" s="408" t="s">
        <v>1370</v>
      </c>
      <c r="J949" s="408" t="s">
        <v>1371</v>
      </c>
      <c r="K949" s="408" t="s">
        <v>1372</v>
      </c>
      <c r="L949" s="410">
        <v>115.22999999999996</v>
      </c>
      <c r="M949" s="410">
        <v>1</v>
      </c>
      <c r="N949" s="411">
        <v>115.22999999999996</v>
      </c>
    </row>
    <row r="950" spans="1:14" ht="14.4" customHeight="1" x14ac:dyDescent="0.3">
      <c r="A950" s="406" t="s">
        <v>2079</v>
      </c>
      <c r="B950" s="407" t="s">
        <v>2827</v>
      </c>
      <c r="C950" s="408" t="s">
        <v>2080</v>
      </c>
      <c r="D950" s="409" t="s">
        <v>2846</v>
      </c>
      <c r="E950" s="408" t="s">
        <v>405</v>
      </c>
      <c r="F950" s="409" t="s">
        <v>2857</v>
      </c>
      <c r="G950" s="408" t="s">
        <v>1213</v>
      </c>
      <c r="H950" s="408" t="s">
        <v>2490</v>
      </c>
      <c r="I950" s="408" t="s">
        <v>2490</v>
      </c>
      <c r="J950" s="408" t="s">
        <v>2491</v>
      </c>
      <c r="K950" s="408" t="s">
        <v>2492</v>
      </c>
      <c r="L950" s="410">
        <v>251.98</v>
      </c>
      <c r="M950" s="410">
        <v>3</v>
      </c>
      <c r="N950" s="411">
        <v>755.93999999999994</v>
      </c>
    </row>
    <row r="951" spans="1:14" ht="14.4" customHeight="1" x14ac:dyDescent="0.3">
      <c r="A951" s="406" t="s">
        <v>2079</v>
      </c>
      <c r="B951" s="407" t="s">
        <v>2827</v>
      </c>
      <c r="C951" s="408" t="s">
        <v>2080</v>
      </c>
      <c r="D951" s="409" t="s">
        <v>2846</v>
      </c>
      <c r="E951" s="408" t="s">
        <v>405</v>
      </c>
      <c r="F951" s="409" t="s">
        <v>2857</v>
      </c>
      <c r="G951" s="408" t="s">
        <v>1213</v>
      </c>
      <c r="H951" s="408" t="s">
        <v>1881</v>
      </c>
      <c r="I951" s="408" t="s">
        <v>1882</v>
      </c>
      <c r="J951" s="408" t="s">
        <v>1883</v>
      </c>
      <c r="K951" s="408" t="s">
        <v>1884</v>
      </c>
      <c r="L951" s="410">
        <v>691.44967248189528</v>
      </c>
      <c r="M951" s="410">
        <v>36</v>
      </c>
      <c r="N951" s="411">
        <v>24892.188209348231</v>
      </c>
    </row>
    <row r="952" spans="1:14" ht="14.4" customHeight="1" x14ac:dyDescent="0.3">
      <c r="A952" s="406" t="s">
        <v>2079</v>
      </c>
      <c r="B952" s="407" t="s">
        <v>2827</v>
      </c>
      <c r="C952" s="408" t="s">
        <v>2080</v>
      </c>
      <c r="D952" s="409" t="s">
        <v>2846</v>
      </c>
      <c r="E952" s="408" t="s">
        <v>405</v>
      </c>
      <c r="F952" s="409" t="s">
        <v>2857</v>
      </c>
      <c r="G952" s="408" t="s">
        <v>1213</v>
      </c>
      <c r="H952" s="408" t="s">
        <v>2493</v>
      </c>
      <c r="I952" s="408" t="s">
        <v>2494</v>
      </c>
      <c r="J952" s="408" t="s">
        <v>2495</v>
      </c>
      <c r="K952" s="408" t="s">
        <v>2496</v>
      </c>
      <c r="L952" s="410">
        <v>960.25</v>
      </c>
      <c r="M952" s="410">
        <v>5</v>
      </c>
      <c r="N952" s="411">
        <v>4801.25</v>
      </c>
    </row>
    <row r="953" spans="1:14" ht="14.4" customHeight="1" x14ac:dyDescent="0.3">
      <c r="A953" s="406" t="s">
        <v>2079</v>
      </c>
      <c r="B953" s="407" t="s">
        <v>2827</v>
      </c>
      <c r="C953" s="408" t="s">
        <v>2080</v>
      </c>
      <c r="D953" s="409" t="s">
        <v>2846</v>
      </c>
      <c r="E953" s="408" t="s">
        <v>405</v>
      </c>
      <c r="F953" s="409" t="s">
        <v>2857</v>
      </c>
      <c r="G953" s="408" t="s">
        <v>1213</v>
      </c>
      <c r="H953" s="408" t="s">
        <v>2497</v>
      </c>
      <c r="I953" s="408" t="s">
        <v>2498</v>
      </c>
      <c r="J953" s="408" t="s">
        <v>2499</v>
      </c>
      <c r="K953" s="408" t="s">
        <v>2500</v>
      </c>
      <c r="L953" s="410">
        <v>64.92</v>
      </c>
      <c r="M953" s="410">
        <v>1</v>
      </c>
      <c r="N953" s="411">
        <v>64.92</v>
      </c>
    </row>
    <row r="954" spans="1:14" ht="14.4" customHeight="1" x14ac:dyDescent="0.3">
      <c r="A954" s="406" t="s">
        <v>2079</v>
      </c>
      <c r="B954" s="407" t="s">
        <v>2827</v>
      </c>
      <c r="C954" s="408" t="s">
        <v>2080</v>
      </c>
      <c r="D954" s="409" t="s">
        <v>2846</v>
      </c>
      <c r="E954" s="408" t="s">
        <v>405</v>
      </c>
      <c r="F954" s="409" t="s">
        <v>2857</v>
      </c>
      <c r="G954" s="408" t="s">
        <v>1213</v>
      </c>
      <c r="H954" s="408" t="s">
        <v>1381</v>
      </c>
      <c r="I954" s="408" t="s">
        <v>1382</v>
      </c>
      <c r="J954" s="408" t="s">
        <v>1383</v>
      </c>
      <c r="K954" s="408" t="s">
        <v>1384</v>
      </c>
      <c r="L954" s="410">
        <v>70.039999999999935</v>
      </c>
      <c r="M954" s="410">
        <v>1</v>
      </c>
      <c r="N954" s="411">
        <v>70.039999999999935</v>
      </c>
    </row>
    <row r="955" spans="1:14" ht="14.4" customHeight="1" x14ac:dyDescent="0.3">
      <c r="A955" s="406" t="s">
        <v>2079</v>
      </c>
      <c r="B955" s="407" t="s">
        <v>2827</v>
      </c>
      <c r="C955" s="408" t="s">
        <v>2080</v>
      </c>
      <c r="D955" s="409" t="s">
        <v>2846</v>
      </c>
      <c r="E955" s="408" t="s">
        <v>405</v>
      </c>
      <c r="F955" s="409" t="s">
        <v>2857</v>
      </c>
      <c r="G955" s="408" t="s">
        <v>1213</v>
      </c>
      <c r="H955" s="408" t="s">
        <v>2501</v>
      </c>
      <c r="I955" s="408" t="s">
        <v>2501</v>
      </c>
      <c r="J955" s="408" t="s">
        <v>2502</v>
      </c>
      <c r="K955" s="408" t="s">
        <v>2503</v>
      </c>
      <c r="L955" s="410">
        <v>773.31</v>
      </c>
      <c r="M955" s="410">
        <v>1</v>
      </c>
      <c r="N955" s="411">
        <v>773.31</v>
      </c>
    </row>
    <row r="956" spans="1:14" ht="14.4" customHeight="1" x14ac:dyDescent="0.3">
      <c r="A956" s="406" t="s">
        <v>2079</v>
      </c>
      <c r="B956" s="407" t="s">
        <v>2827</v>
      </c>
      <c r="C956" s="408" t="s">
        <v>2080</v>
      </c>
      <c r="D956" s="409" t="s">
        <v>2846</v>
      </c>
      <c r="E956" s="408" t="s">
        <v>405</v>
      </c>
      <c r="F956" s="409" t="s">
        <v>2857</v>
      </c>
      <c r="G956" s="408" t="s">
        <v>1213</v>
      </c>
      <c r="H956" s="408" t="s">
        <v>1889</v>
      </c>
      <c r="I956" s="408" t="s">
        <v>1889</v>
      </c>
      <c r="J956" s="408" t="s">
        <v>1890</v>
      </c>
      <c r="K956" s="408" t="s">
        <v>1891</v>
      </c>
      <c r="L956" s="410">
        <v>47.629662007635638</v>
      </c>
      <c r="M956" s="410">
        <v>1</v>
      </c>
      <c r="N956" s="411">
        <v>47.629662007635638</v>
      </c>
    </row>
    <row r="957" spans="1:14" ht="14.4" customHeight="1" x14ac:dyDescent="0.3">
      <c r="A957" s="406" t="s">
        <v>2079</v>
      </c>
      <c r="B957" s="407" t="s">
        <v>2827</v>
      </c>
      <c r="C957" s="408" t="s">
        <v>2080</v>
      </c>
      <c r="D957" s="409" t="s">
        <v>2846</v>
      </c>
      <c r="E957" s="408" t="s">
        <v>405</v>
      </c>
      <c r="F957" s="409" t="s">
        <v>2857</v>
      </c>
      <c r="G957" s="408" t="s">
        <v>1213</v>
      </c>
      <c r="H957" s="408" t="s">
        <v>2504</v>
      </c>
      <c r="I957" s="408" t="s">
        <v>2504</v>
      </c>
      <c r="J957" s="408" t="s">
        <v>2505</v>
      </c>
      <c r="K957" s="408" t="s">
        <v>2506</v>
      </c>
      <c r="L957" s="410">
        <v>113.0500000000001</v>
      </c>
      <c r="M957" s="410">
        <v>1</v>
      </c>
      <c r="N957" s="411">
        <v>113.0500000000001</v>
      </c>
    </row>
    <row r="958" spans="1:14" ht="14.4" customHeight="1" x14ac:dyDescent="0.3">
      <c r="A958" s="406" t="s">
        <v>2079</v>
      </c>
      <c r="B958" s="407" t="s">
        <v>2827</v>
      </c>
      <c r="C958" s="408" t="s">
        <v>2080</v>
      </c>
      <c r="D958" s="409" t="s">
        <v>2846</v>
      </c>
      <c r="E958" s="408" t="s">
        <v>405</v>
      </c>
      <c r="F958" s="409" t="s">
        <v>2857</v>
      </c>
      <c r="G958" s="408" t="s">
        <v>1213</v>
      </c>
      <c r="H958" s="408" t="s">
        <v>1396</v>
      </c>
      <c r="I958" s="408" t="s">
        <v>1396</v>
      </c>
      <c r="J958" s="408" t="s">
        <v>1281</v>
      </c>
      <c r="K958" s="408" t="s">
        <v>1397</v>
      </c>
      <c r="L958" s="410">
        <v>1106.26</v>
      </c>
      <c r="M958" s="410">
        <v>1</v>
      </c>
      <c r="N958" s="411">
        <v>1106.26</v>
      </c>
    </row>
    <row r="959" spans="1:14" ht="14.4" customHeight="1" x14ac:dyDescent="0.3">
      <c r="A959" s="406" t="s">
        <v>2079</v>
      </c>
      <c r="B959" s="407" t="s">
        <v>2827</v>
      </c>
      <c r="C959" s="408" t="s">
        <v>2080</v>
      </c>
      <c r="D959" s="409" t="s">
        <v>2846</v>
      </c>
      <c r="E959" s="408" t="s">
        <v>405</v>
      </c>
      <c r="F959" s="409" t="s">
        <v>2857</v>
      </c>
      <c r="G959" s="408" t="s">
        <v>1213</v>
      </c>
      <c r="H959" s="408" t="s">
        <v>2507</v>
      </c>
      <c r="I959" s="408" t="s">
        <v>2507</v>
      </c>
      <c r="J959" s="408" t="s">
        <v>2443</v>
      </c>
      <c r="K959" s="408" t="s">
        <v>2444</v>
      </c>
      <c r="L959" s="410">
        <v>3299.9994109011095</v>
      </c>
      <c r="M959" s="410">
        <v>12</v>
      </c>
      <c r="N959" s="411">
        <v>39599.992930813314</v>
      </c>
    </row>
    <row r="960" spans="1:14" ht="14.4" customHeight="1" x14ac:dyDescent="0.3">
      <c r="A960" s="406" t="s">
        <v>2079</v>
      </c>
      <c r="B960" s="407" t="s">
        <v>2827</v>
      </c>
      <c r="C960" s="408" t="s">
        <v>2080</v>
      </c>
      <c r="D960" s="409" t="s">
        <v>2846</v>
      </c>
      <c r="E960" s="408" t="s">
        <v>405</v>
      </c>
      <c r="F960" s="409" t="s">
        <v>2857</v>
      </c>
      <c r="G960" s="408" t="s">
        <v>1213</v>
      </c>
      <c r="H960" s="408" t="s">
        <v>1400</v>
      </c>
      <c r="I960" s="408" t="s">
        <v>1400</v>
      </c>
      <c r="J960" s="408" t="s">
        <v>1401</v>
      </c>
      <c r="K960" s="408" t="s">
        <v>1402</v>
      </c>
      <c r="L960" s="410">
        <v>67.842206123293778</v>
      </c>
      <c r="M960" s="410">
        <v>940</v>
      </c>
      <c r="N960" s="411">
        <v>63771.673755896147</v>
      </c>
    </row>
    <row r="961" spans="1:14" ht="14.4" customHeight="1" x14ac:dyDescent="0.3">
      <c r="A961" s="406" t="s">
        <v>2079</v>
      </c>
      <c r="B961" s="407" t="s">
        <v>2827</v>
      </c>
      <c r="C961" s="408" t="s">
        <v>2080</v>
      </c>
      <c r="D961" s="409" t="s">
        <v>2846</v>
      </c>
      <c r="E961" s="408" t="s">
        <v>405</v>
      </c>
      <c r="F961" s="409" t="s">
        <v>2857</v>
      </c>
      <c r="G961" s="408" t="s">
        <v>1213</v>
      </c>
      <c r="H961" s="408" t="s">
        <v>2508</v>
      </c>
      <c r="I961" s="408" t="s">
        <v>2508</v>
      </c>
      <c r="J961" s="408" t="s">
        <v>1365</v>
      </c>
      <c r="K961" s="408" t="s">
        <v>2509</v>
      </c>
      <c r="L961" s="410">
        <v>161.69</v>
      </c>
      <c r="M961" s="410">
        <v>1</v>
      </c>
      <c r="N961" s="411">
        <v>161.69</v>
      </c>
    </row>
    <row r="962" spans="1:14" ht="14.4" customHeight="1" x14ac:dyDescent="0.3">
      <c r="A962" s="406" t="s">
        <v>2079</v>
      </c>
      <c r="B962" s="407" t="s">
        <v>2827</v>
      </c>
      <c r="C962" s="408" t="s">
        <v>2080</v>
      </c>
      <c r="D962" s="409" t="s">
        <v>2846</v>
      </c>
      <c r="E962" s="408" t="s">
        <v>405</v>
      </c>
      <c r="F962" s="409" t="s">
        <v>2857</v>
      </c>
      <c r="G962" s="408" t="s">
        <v>1213</v>
      </c>
      <c r="H962" s="408" t="s">
        <v>1897</v>
      </c>
      <c r="I962" s="408" t="s">
        <v>1897</v>
      </c>
      <c r="J962" s="408" t="s">
        <v>1898</v>
      </c>
      <c r="K962" s="408" t="s">
        <v>1899</v>
      </c>
      <c r="L962" s="410">
        <v>63.109999999999978</v>
      </c>
      <c r="M962" s="410">
        <v>3</v>
      </c>
      <c r="N962" s="411">
        <v>189.32999999999993</v>
      </c>
    </row>
    <row r="963" spans="1:14" ht="14.4" customHeight="1" x14ac:dyDescent="0.3">
      <c r="A963" s="406" t="s">
        <v>2079</v>
      </c>
      <c r="B963" s="407" t="s">
        <v>2827</v>
      </c>
      <c r="C963" s="408" t="s">
        <v>2080</v>
      </c>
      <c r="D963" s="409" t="s">
        <v>2846</v>
      </c>
      <c r="E963" s="408" t="s">
        <v>1415</v>
      </c>
      <c r="F963" s="409" t="s">
        <v>2859</v>
      </c>
      <c r="G963" s="408"/>
      <c r="H963" s="408" t="s">
        <v>2510</v>
      </c>
      <c r="I963" s="408" t="s">
        <v>2511</v>
      </c>
      <c r="J963" s="408" t="s">
        <v>2512</v>
      </c>
      <c r="K963" s="408"/>
      <c r="L963" s="410">
        <v>183.20249999999999</v>
      </c>
      <c r="M963" s="410">
        <v>3</v>
      </c>
      <c r="N963" s="411">
        <v>549.60749999999996</v>
      </c>
    </row>
    <row r="964" spans="1:14" ht="14.4" customHeight="1" x14ac:dyDescent="0.3">
      <c r="A964" s="406" t="s">
        <v>2079</v>
      </c>
      <c r="B964" s="407" t="s">
        <v>2827</v>
      </c>
      <c r="C964" s="408" t="s">
        <v>2080</v>
      </c>
      <c r="D964" s="409" t="s">
        <v>2846</v>
      </c>
      <c r="E964" s="408" t="s">
        <v>1415</v>
      </c>
      <c r="F964" s="409" t="s">
        <v>2859</v>
      </c>
      <c r="G964" s="408"/>
      <c r="H964" s="408" t="s">
        <v>2513</v>
      </c>
      <c r="I964" s="408" t="s">
        <v>2513</v>
      </c>
      <c r="J964" s="408" t="s">
        <v>2514</v>
      </c>
      <c r="K964" s="408" t="s">
        <v>2515</v>
      </c>
      <c r="L964" s="410">
        <v>900.29</v>
      </c>
      <c r="M964" s="410">
        <v>0.33339999999999997</v>
      </c>
      <c r="N964" s="411">
        <v>300.15668599999998</v>
      </c>
    </row>
    <row r="965" spans="1:14" ht="14.4" customHeight="1" x14ac:dyDescent="0.3">
      <c r="A965" s="406" t="s">
        <v>2079</v>
      </c>
      <c r="B965" s="407" t="s">
        <v>2827</v>
      </c>
      <c r="C965" s="408" t="s">
        <v>2080</v>
      </c>
      <c r="D965" s="409" t="s">
        <v>2846</v>
      </c>
      <c r="E965" s="408" t="s">
        <v>1415</v>
      </c>
      <c r="F965" s="409" t="s">
        <v>2859</v>
      </c>
      <c r="G965" s="408" t="s">
        <v>406</v>
      </c>
      <c r="H965" s="408" t="s">
        <v>1903</v>
      </c>
      <c r="I965" s="408" t="s">
        <v>408</v>
      </c>
      <c r="J965" s="408" t="s">
        <v>1904</v>
      </c>
      <c r="K965" s="408" t="s">
        <v>1905</v>
      </c>
      <c r="L965" s="410">
        <v>185.64230701836144</v>
      </c>
      <c r="M965" s="410">
        <v>10</v>
      </c>
      <c r="N965" s="411">
        <v>1856.4230701836143</v>
      </c>
    </row>
    <row r="966" spans="1:14" ht="14.4" customHeight="1" x14ac:dyDescent="0.3">
      <c r="A966" s="406" t="s">
        <v>2079</v>
      </c>
      <c r="B966" s="407" t="s">
        <v>2827</v>
      </c>
      <c r="C966" s="408" t="s">
        <v>2080</v>
      </c>
      <c r="D966" s="409" t="s">
        <v>2846</v>
      </c>
      <c r="E966" s="408" t="s">
        <v>1415</v>
      </c>
      <c r="F966" s="409" t="s">
        <v>2859</v>
      </c>
      <c r="G966" s="408" t="s">
        <v>406</v>
      </c>
      <c r="H966" s="408" t="s">
        <v>2516</v>
      </c>
      <c r="I966" s="408" t="s">
        <v>408</v>
      </c>
      <c r="J966" s="408" t="s">
        <v>2517</v>
      </c>
      <c r="K966" s="408"/>
      <c r="L966" s="410">
        <v>253.76005390067144</v>
      </c>
      <c r="M966" s="410">
        <v>20</v>
      </c>
      <c r="N966" s="411">
        <v>5075.2010780134287</v>
      </c>
    </row>
    <row r="967" spans="1:14" ht="14.4" customHeight="1" x14ac:dyDescent="0.3">
      <c r="A967" s="406" t="s">
        <v>2079</v>
      </c>
      <c r="B967" s="407" t="s">
        <v>2827</v>
      </c>
      <c r="C967" s="408" t="s">
        <v>2080</v>
      </c>
      <c r="D967" s="409" t="s">
        <v>2846</v>
      </c>
      <c r="E967" s="408" t="s">
        <v>1415</v>
      </c>
      <c r="F967" s="409" t="s">
        <v>2859</v>
      </c>
      <c r="G967" s="408" t="s">
        <v>406</v>
      </c>
      <c r="H967" s="408" t="s">
        <v>2518</v>
      </c>
      <c r="I967" s="408" t="s">
        <v>408</v>
      </c>
      <c r="J967" s="408" t="s">
        <v>2519</v>
      </c>
      <c r="K967" s="408"/>
      <c r="L967" s="410">
        <v>221.68937603084805</v>
      </c>
      <c r="M967" s="410">
        <v>40</v>
      </c>
      <c r="N967" s="411">
        <v>8867.5750412339221</v>
      </c>
    </row>
    <row r="968" spans="1:14" ht="14.4" customHeight="1" x14ac:dyDescent="0.3">
      <c r="A968" s="406" t="s">
        <v>2079</v>
      </c>
      <c r="B968" s="407" t="s">
        <v>2827</v>
      </c>
      <c r="C968" s="408" t="s">
        <v>2080</v>
      </c>
      <c r="D968" s="409" t="s">
        <v>2846</v>
      </c>
      <c r="E968" s="408" t="s">
        <v>1415</v>
      </c>
      <c r="F968" s="409" t="s">
        <v>2859</v>
      </c>
      <c r="G968" s="408" t="s">
        <v>406</v>
      </c>
      <c r="H968" s="408" t="s">
        <v>1906</v>
      </c>
      <c r="I968" s="408" t="s">
        <v>408</v>
      </c>
      <c r="J968" s="408" t="s">
        <v>1907</v>
      </c>
      <c r="K968" s="408"/>
      <c r="L968" s="410">
        <v>180.33066666666667</v>
      </c>
      <c r="M968" s="410">
        <v>30</v>
      </c>
      <c r="N968" s="411">
        <v>5409.92</v>
      </c>
    </row>
    <row r="969" spans="1:14" ht="14.4" customHeight="1" x14ac:dyDescent="0.3">
      <c r="A969" s="406" t="s">
        <v>2079</v>
      </c>
      <c r="B969" s="407" t="s">
        <v>2827</v>
      </c>
      <c r="C969" s="408" t="s">
        <v>2080</v>
      </c>
      <c r="D969" s="409" t="s">
        <v>2846</v>
      </c>
      <c r="E969" s="408" t="s">
        <v>1415</v>
      </c>
      <c r="F969" s="409" t="s">
        <v>2859</v>
      </c>
      <c r="G969" s="408" t="s">
        <v>406</v>
      </c>
      <c r="H969" s="408" t="s">
        <v>2520</v>
      </c>
      <c r="I969" s="408" t="s">
        <v>408</v>
      </c>
      <c r="J969" s="408" t="s">
        <v>2521</v>
      </c>
      <c r="K969" s="408" t="s">
        <v>2522</v>
      </c>
      <c r="L969" s="410">
        <v>517.5</v>
      </c>
      <c r="M969" s="410">
        <v>4</v>
      </c>
      <c r="N969" s="411">
        <v>2070</v>
      </c>
    </row>
    <row r="970" spans="1:14" ht="14.4" customHeight="1" x14ac:dyDescent="0.3">
      <c r="A970" s="406" t="s">
        <v>2079</v>
      </c>
      <c r="B970" s="407" t="s">
        <v>2827</v>
      </c>
      <c r="C970" s="408" t="s">
        <v>2080</v>
      </c>
      <c r="D970" s="409" t="s">
        <v>2846</v>
      </c>
      <c r="E970" s="408" t="s">
        <v>1415</v>
      </c>
      <c r="F970" s="409" t="s">
        <v>2859</v>
      </c>
      <c r="G970" s="408" t="s">
        <v>406</v>
      </c>
      <c r="H970" s="408" t="s">
        <v>2523</v>
      </c>
      <c r="I970" s="408" t="s">
        <v>408</v>
      </c>
      <c r="J970" s="408" t="s">
        <v>2524</v>
      </c>
      <c r="K970" s="408"/>
      <c r="L970" s="410">
        <v>732.81</v>
      </c>
      <c r="M970" s="410">
        <v>0.25</v>
      </c>
      <c r="N970" s="411">
        <v>183.20249999999999</v>
      </c>
    </row>
    <row r="971" spans="1:14" ht="14.4" customHeight="1" x14ac:dyDescent="0.3">
      <c r="A971" s="406" t="s">
        <v>2079</v>
      </c>
      <c r="B971" s="407" t="s">
        <v>2827</v>
      </c>
      <c r="C971" s="408" t="s">
        <v>2080</v>
      </c>
      <c r="D971" s="409" t="s">
        <v>2846</v>
      </c>
      <c r="E971" s="408" t="s">
        <v>1415</v>
      </c>
      <c r="F971" s="409" t="s">
        <v>2859</v>
      </c>
      <c r="G971" s="408" t="s">
        <v>1213</v>
      </c>
      <c r="H971" s="408" t="s">
        <v>2525</v>
      </c>
      <c r="I971" s="408" t="s">
        <v>2526</v>
      </c>
      <c r="J971" s="408" t="s">
        <v>2527</v>
      </c>
      <c r="K971" s="408" t="s">
        <v>1421</v>
      </c>
      <c r="L971" s="410">
        <v>40.92</v>
      </c>
      <c r="M971" s="410">
        <v>20</v>
      </c>
      <c r="N971" s="411">
        <v>818.40000000000009</v>
      </c>
    </row>
    <row r="972" spans="1:14" ht="14.4" customHeight="1" x14ac:dyDescent="0.3">
      <c r="A972" s="406" t="s">
        <v>2079</v>
      </c>
      <c r="B972" s="407" t="s">
        <v>2827</v>
      </c>
      <c r="C972" s="408" t="s">
        <v>2080</v>
      </c>
      <c r="D972" s="409" t="s">
        <v>2846</v>
      </c>
      <c r="E972" s="408" t="s">
        <v>1415</v>
      </c>
      <c r="F972" s="409" t="s">
        <v>2859</v>
      </c>
      <c r="G972" s="408" t="s">
        <v>1213</v>
      </c>
      <c r="H972" s="408" t="s">
        <v>2528</v>
      </c>
      <c r="I972" s="408" t="s">
        <v>2529</v>
      </c>
      <c r="J972" s="408" t="s">
        <v>2530</v>
      </c>
      <c r="K972" s="408" t="s">
        <v>1421</v>
      </c>
      <c r="L972" s="410">
        <v>40.919999999999995</v>
      </c>
      <c r="M972" s="410">
        <v>48</v>
      </c>
      <c r="N972" s="411">
        <v>1964.1599999999999</v>
      </c>
    </row>
    <row r="973" spans="1:14" ht="14.4" customHeight="1" x14ac:dyDescent="0.3">
      <c r="A973" s="406" t="s">
        <v>2079</v>
      </c>
      <c r="B973" s="407" t="s">
        <v>2827</v>
      </c>
      <c r="C973" s="408" t="s">
        <v>2080</v>
      </c>
      <c r="D973" s="409" t="s">
        <v>2846</v>
      </c>
      <c r="E973" s="408" t="s">
        <v>1415</v>
      </c>
      <c r="F973" s="409" t="s">
        <v>2859</v>
      </c>
      <c r="G973" s="408" t="s">
        <v>1213</v>
      </c>
      <c r="H973" s="408" t="s">
        <v>1418</v>
      </c>
      <c r="I973" s="408" t="s">
        <v>1419</v>
      </c>
      <c r="J973" s="408" t="s">
        <v>1420</v>
      </c>
      <c r="K973" s="408" t="s">
        <v>1421</v>
      </c>
      <c r="L973" s="410">
        <v>41.180000000000007</v>
      </c>
      <c r="M973" s="410">
        <v>16</v>
      </c>
      <c r="N973" s="411">
        <v>658.88000000000011</v>
      </c>
    </row>
    <row r="974" spans="1:14" ht="14.4" customHeight="1" x14ac:dyDescent="0.3">
      <c r="A974" s="406" t="s">
        <v>2079</v>
      </c>
      <c r="B974" s="407" t="s">
        <v>2827</v>
      </c>
      <c r="C974" s="408" t="s">
        <v>2080</v>
      </c>
      <c r="D974" s="409" t="s">
        <v>2846</v>
      </c>
      <c r="E974" s="408" t="s">
        <v>1415</v>
      </c>
      <c r="F974" s="409" t="s">
        <v>2859</v>
      </c>
      <c r="G974" s="408" t="s">
        <v>1213</v>
      </c>
      <c r="H974" s="408" t="s">
        <v>2531</v>
      </c>
      <c r="I974" s="408" t="s">
        <v>2532</v>
      </c>
      <c r="J974" s="408" t="s">
        <v>2533</v>
      </c>
      <c r="K974" s="408" t="s">
        <v>1421</v>
      </c>
      <c r="L974" s="410">
        <v>41.18</v>
      </c>
      <c r="M974" s="410">
        <v>12</v>
      </c>
      <c r="N974" s="411">
        <v>494.16</v>
      </c>
    </row>
    <row r="975" spans="1:14" ht="14.4" customHeight="1" x14ac:dyDescent="0.3">
      <c r="A975" s="406" t="s">
        <v>2079</v>
      </c>
      <c r="B975" s="407" t="s">
        <v>2827</v>
      </c>
      <c r="C975" s="408" t="s">
        <v>2080</v>
      </c>
      <c r="D975" s="409" t="s">
        <v>2846</v>
      </c>
      <c r="E975" s="408" t="s">
        <v>1415</v>
      </c>
      <c r="F975" s="409" t="s">
        <v>2859</v>
      </c>
      <c r="G975" s="408" t="s">
        <v>1213</v>
      </c>
      <c r="H975" s="408" t="s">
        <v>2534</v>
      </c>
      <c r="I975" s="408" t="s">
        <v>2535</v>
      </c>
      <c r="J975" s="408" t="s">
        <v>2536</v>
      </c>
      <c r="K975" s="408" t="s">
        <v>2537</v>
      </c>
      <c r="L975" s="410">
        <v>216.90999999999997</v>
      </c>
      <c r="M975" s="410">
        <v>72</v>
      </c>
      <c r="N975" s="411">
        <v>15617.519999999999</v>
      </c>
    </row>
    <row r="976" spans="1:14" ht="14.4" customHeight="1" x14ac:dyDescent="0.3">
      <c r="A976" s="406" t="s">
        <v>2079</v>
      </c>
      <c r="B976" s="407" t="s">
        <v>2827</v>
      </c>
      <c r="C976" s="408" t="s">
        <v>2080</v>
      </c>
      <c r="D976" s="409" t="s">
        <v>2846</v>
      </c>
      <c r="E976" s="408" t="s">
        <v>1415</v>
      </c>
      <c r="F976" s="409" t="s">
        <v>2859</v>
      </c>
      <c r="G976" s="408" t="s">
        <v>1213</v>
      </c>
      <c r="H976" s="408" t="s">
        <v>2538</v>
      </c>
      <c r="I976" s="408" t="s">
        <v>2538</v>
      </c>
      <c r="J976" s="408" t="s">
        <v>2539</v>
      </c>
      <c r="K976" s="408" t="s">
        <v>1914</v>
      </c>
      <c r="L976" s="410">
        <v>138.63</v>
      </c>
      <c r="M976" s="410">
        <v>80</v>
      </c>
      <c r="N976" s="411">
        <v>11090.4</v>
      </c>
    </row>
    <row r="977" spans="1:14" ht="14.4" customHeight="1" x14ac:dyDescent="0.3">
      <c r="A977" s="406" t="s">
        <v>2079</v>
      </c>
      <c r="B977" s="407" t="s">
        <v>2827</v>
      </c>
      <c r="C977" s="408" t="s">
        <v>2080</v>
      </c>
      <c r="D977" s="409" t="s">
        <v>2846</v>
      </c>
      <c r="E977" s="408" t="s">
        <v>1415</v>
      </c>
      <c r="F977" s="409" t="s">
        <v>2859</v>
      </c>
      <c r="G977" s="408" t="s">
        <v>1213</v>
      </c>
      <c r="H977" s="408" t="s">
        <v>1919</v>
      </c>
      <c r="I977" s="408" t="s">
        <v>1919</v>
      </c>
      <c r="J977" s="408" t="s">
        <v>1920</v>
      </c>
      <c r="K977" s="408" t="s">
        <v>1921</v>
      </c>
      <c r="L977" s="410">
        <v>111.95009986826774</v>
      </c>
      <c r="M977" s="410">
        <v>6</v>
      </c>
      <c r="N977" s="411">
        <v>671.70059920960648</v>
      </c>
    </row>
    <row r="978" spans="1:14" ht="14.4" customHeight="1" x14ac:dyDescent="0.3">
      <c r="A978" s="406" t="s">
        <v>2079</v>
      </c>
      <c r="B978" s="407" t="s">
        <v>2827</v>
      </c>
      <c r="C978" s="408" t="s">
        <v>2080</v>
      </c>
      <c r="D978" s="409" t="s">
        <v>2846</v>
      </c>
      <c r="E978" s="408" t="s">
        <v>1415</v>
      </c>
      <c r="F978" s="409" t="s">
        <v>2859</v>
      </c>
      <c r="G978" s="408" t="s">
        <v>1213</v>
      </c>
      <c r="H978" s="408" t="s">
        <v>1922</v>
      </c>
      <c r="I978" s="408" t="s">
        <v>1922</v>
      </c>
      <c r="J978" s="408" t="s">
        <v>1923</v>
      </c>
      <c r="K978" s="408" t="s">
        <v>1921</v>
      </c>
      <c r="L978" s="410">
        <v>111.95011984192131</v>
      </c>
      <c r="M978" s="410">
        <v>5</v>
      </c>
      <c r="N978" s="411">
        <v>559.75059920960655</v>
      </c>
    </row>
    <row r="979" spans="1:14" ht="14.4" customHeight="1" x14ac:dyDescent="0.3">
      <c r="A979" s="406" t="s">
        <v>2079</v>
      </c>
      <c r="B979" s="407" t="s">
        <v>2827</v>
      </c>
      <c r="C979" s="408" t="s">
        <v>2080</v>
      </c>
      <c r="D979" s="409" t="s">
        <v>2846</v>
      </c>
      <c r="E979" s="408" t="s">
        <v>1415</v>
      </c>
      <c r="F979" s="409" t="s">
        <v>2859</v>
      </c>
      <c r="G979" s="408" t="s">
        <v>1213</v>
      </c>
      <c r="H979" s="408" t="s">
        <v>2540</v>
      </c>
      <c r="I979" s="408" t="s">
        <v>2541</v>
      </c>
      <c r="J979" s="408" t="s">
        <v>2542</v>
      </c>
      <c r="K979" s="408" t="s">
        <v>2543</v>
      </c>
      <c r="L979" s="410">
        <v>111.95</v>
      </c>
      <c r="M979" s="410">
        <v>5</v>
      </c>
      <c r="N979" s="411">
        <v>559.75</v>
      </c>
    </row>
    <row r="980" spans="1:14" ht="14.4" customHeight="1" x14ac:dyDescent="0.3">
      <c r="A980" s="406" t="s">
        <v>2079</v>
      </c>
      <c r="B980" s="407" t="s">
        <v>2827</v>
      </c>
      <c r="C980" s="408" t="s">
        <v>2080</v>
      </c>
      <c r="D980" s="409" t="s">
        <v>2846</v>
      </c>
      <c r="E980" s="408" t="s">
        <v>1415</v>
      </c>
      <c r="F980" s="409" t="s">
        <v>2859</v>
      </c>
      <c r="G980" s="408" t="s">
        <v>1213</v>
      </c>
      <c r="H980" s="408" t="s">
        <v>2544</v>
      </c>
      <c r="I980" s="408" t="s">
        <v>2545</v>
      </c>
      <c r="J980" s="408" t="s">
        <v>2546</v>
      </c>
      <c r="K980" s="408" t="s">
        <v>1921</v>
      </c>
      <c r="L980" s="410">
        <v>111.95000000000003</v>
      </c>
      <c r="M980" s="410">
        <v>7</v>
      </c>
      <c r="N980" s="411">
        <v>783.6500000000002</v>
      </c>
    </row>
    <row r="981" spans="1:14" ht="14.4" customHeight="1" x14ac:dyDescent="0.3">
      <c r="A981" s="406" t="s">
        <v>2079</v>
      </c>
      <c r="B981" s="407" t="s">
        <v>2827</v>
      </c>
      <c r="C981" s="408" t="s">
        <v>2080</v>
      </c>
      <c r="D981" s="409" t="s">
        <v>2846</v>
      </c>
      <c r="E981" s="408" t="s">
        <v>1415</v>
      </c>
      <c r="F981" s="409" t="s">
        <v>2859</v>
      </c>
      <c r="G981" s="408" t="s">
        <v>1213</v>
      </c>
      <c r="H981" s="408" t="s">
        <v>2547</v>
      </c>
      <c r="I981" s="408" t="s">
        <v>2547</v>
      </c>
      <c r="J981" s="408" t="s">
        <v>2548</v>
      </c>
      <c r="K981" s="408" t="s">
        <v>1431</v>
      </c>
      <c r="L981" s="410">
        <v>122.6911629846263</v>
      </c>
      <c r="M981" s="410">
        <v>22</v>
      </c>
      <c r="N981" s="411">
        <v>2699.2055856617785</v>
      </c>
    </row>
    <row r="982" spans="1:14" ht="14.4" customHeight="1" x14ac:dyDescent="0.3">
      <c r="A982" s="406" t="s">
        <v>2079</v>
      </c>
      <c r="B982" s="407" t="s">
        <v>2827</v>
      </c>
      <c r="C982" s="408" t="s">
        <v>2080</v>
      </c>
      <c r="D982" s="409" t="s">
        <v>2846</v>
      </c>
      <c r="E982" s="408" t="s">
        <v>1415</v>
      </c>
      <c r="F982" s="409" t="s">
        <v>2859</v>
      </c>
      <c r="G982" s="408" t="s">
        <v>1213</v>
      </c>
      <c r="H982" s="408" t="s">
        <v>2549</v>
      </c>
      <c r="I982" s="408" t="s">
        <v>2549</v>
      </c>
      <c r="J982" s="408" t="s">
        <v>2550</v>
      </c>
      <c r="K982" s="408" t="s">
        <v>1431</v>
      </c>
      <c r="L982" s="410">
        <v>122.69</v>
      </c>
      <c r="M982" s="410">
        <v>18</v>
      </c>
      <c r="N982" s="411">
        <v>2208.42</v>
      </c>
    </row>
    <row r="983" spans="1:14" ht="14.4" customHeight="1" x14ac:dyDescent="0.3">
      <c r="A983" s="406" t="s">
        <v>2079</v>
      </c>
      <c r="B983" s="407" t="s">
        <v>2827</v>
      </c>
      <c r="C983" s="408" t="s">
        <v>2080</v>
      </c>
      <c r="D983" s="409" t="s">
        <v>2846</v>
      </c>
      <c r="E983" s="408" t="s">
        <v>1415</v>
      </c>
      <c r="F983" s="409" t="s">
        <v>2859</v>
      </c>
      <c r="G983" s="408" t="s">
        <v>1213</v>
      </c>
      <c r="H983" s="408" t="s">
        <v>1924</v>
      </c>
      <c r="I983" s="408" t="s">
        <v>1924</v>
      </c>
      <c r="J983" s="408" t="s">
        <v>1925</v>
      </c>
      <c r="K983" s="408" t="s">
        <v>1431</v>
      </c>
      <c r="L983" s="410">
        <v>129.97</v>
      </c>
      <c r="M983" s="410">
        <v>18</v>
      </c>
      <c r="N983" s="411">
        <v>2339.46</v>
      </c>
    </row>
    <row r="984" spans="1:14" ht="14.4" customHeight="1" x14ac:dyDescent="0.3">
      <c r="A984" s="406" t="s">
        <v>2079</v>
      </c>
      <c r="B984" s="407" t="s">
        <v>2827</v>
      </c>
      <c r="C984" s="408" t="s">
        <v>2080</v>
      </c>
      <c r="D984" s="409" t="s">
        <v>2846</v>
      </c>
      <c r="E984" s="408" t="s">
        <v>1415</v>
      </c>
      <c r="F984" s="409" t="s">
        <v>2859</v>
      </c>
      <c r="G984" s="408" t="s">
        <v>1213</v>
      </c>
      <c r="H984" s="408" t="s">
        <v>2551</v>
      </c>
      <c r="I984" s="408" t="s">
        <v>2551</v>
      </c>
      <c r="J984" s="408" t="s">
        <v>2552</v>
      </c>
      <c r="K984" s="408" t="s">
        <v>1421</v>
      </c>
      <c r="L984" s="410">
        <v>30.67</v>
      </c>
      <c r="M984" s="410">
        <v>8</v>
      </c>
      <c r="N984" s="411">
        <v>245.36</v>
      </c>
    </row>
    <row r="985" spans="1:14" ht="14.4" customHeight="1" x14ac:dyDescent="0.3">
      <c r="A985" s="406" t="s">
        <v>2079</v>
      </c>
      <c r="B985" s="407" t="s">
        <v>2827</v>
      </c>
      <c r="C985" s="408" t="s">
        <v>2080</v>
      </c>
      <c r="D985" s="409" t="s">
        <v>2846</v>
      </c>
      <c r="E985" s="408" t="s">
        <v>517</v>
      </c>
      <c r="F985" s="409" t="s">
        <v>2858</v>
      </c>
      <c r="G985" s="408" t="s">
        <v>406</v>
      </c>
      <c r="H985" s="408" t="s">
        <v>1438</v>
      </c>
      <c r="I985" s="408" t="s">
        <v>1438</v>
      </c>
      <c r="J985" s="408" t="s">
        <v>1439</v>
      </c>
      <c r="K985" s="408" t="s">
        <v>1440</v>
      </c>
      <c r="L985" s="410">
        <v>63.106615508520996</v>
      </c>
      <c r="M985" s="410">
        <v>10</v>
      </c>
      <c r="N985" s="411">
        <v>631.06615508520997</v>
      </c>
    </row>
    <row r="986" spans="1:14" ht="14.4" customHeight="1" x14ac:dyDescent="0.3">
      <c r="A986" s="406" t="s">
        <v>2079</v>
      </c>
      <c r="B986" s="407" t="s">
        <v>2827</v>
      </c>
      <c r="C986" s="408" t="s">
        <v>2080</v>
      </c>
      <c r="D986" s="409" t="s">
        <v>2846</v>
      </c>
      <c r="E986" s="408" t="s">
        <v>517</v>
      </c>
      <c r="F986" s="409" t="s">
        <v>2858</v>
      </c>
      <c r="G986" s="408" t="s">
        <v>406</v>
      </c>
      <c r="H986" s="408" t="s">
        <v>1441</v>
      </c>
      <c r="I986" s="408" t="s">
        <v>1442</v>
      </c>
      <c r="J986" s="408" t="s">
        <v>1443</v>
      </c>
      <c r="K986" s="408" t="s">
        <v>1444</v>
      </c>
      <c r="L986" s="410">
        <v>31.360000000000007</v>
      </c>
      <c r="M986" s="410">
        <v>1</v>
      </c>
      <c r="N986" s="411">
        <v>31.360000000000007</v>
      </c>
    </row>
    <row r="987" spans="1:14" ht="14.4" customHeight="1" x14ac:dyDescent="0.3">
      <c r="A987" s="406" t="s">
        <v>2079</v>
      </c>
      <c r="B987" s="407" t="s">
        <v>2827</v>
      </c>
      <c r="C987" s="408" t="s">
        <v>2080</v>
      </c>
      <c r="D987" s="409" t="s">
        <v>2846</v>
      </c>
      <c r="E987" s="408" t="s">
        <v>517</v>
      </c>
      <c r="F987" s="409" t="s">
        <v>2858</v>
      </c>
      <c r="G987" s="408" t="s">
        <v>406</v>
      </c>
      <c r="H987" s="408" t="s">
        <v>1445</v>
      </c>
      <c r="I987" s="408" t="s">
        <v>1446</v>
      </c>
      <c r="J987" s="408" t="s">
        <v>1447</v>
      </c>
      <c r="K987" s="408" t="s">
        <v>1448</v>
      </c>
      <c r="L987" s="410">
        <v>22.108011695906434</v>
      </c>
      <c r="M987" s="410">
        <v>45</v>
      </c>
      <c r="N987" s="411">
        <v>994.86052631578946</v>
      </c>
    </row>
    <row r="988" spans="1:14" ht="14.4" customHeight="1" x14ac:dyDescent="0.3">
      <c r="A988" s="406" t="s">
        <v>2079</v>
      </c>
      <c r="B988" s="407" t="s">
        <v>2827</v>
      </c>
      <c r="C988" s="408" t="s">
        <v>2080</v>
      </c>
      <c r="D988" s="409" t="s">
        <v>2846</v>
      </c>
      <c r="E988" s="408" t="s">
        <v>517</v>
      </c>
      <c r="F988" s="409" t="s">
        <v>2858</v>
      </c>
      <c r="G988" s="408" t="s">
        <v>406</v>
      </c>
      <c r="H988" s="408" t="s">
        <v>1932</v>
      </c>
      <c r="I988" s="408" t="s">
        <v>1933</v>
      </c>
      <c r="J988" s="408" t="s">
        <v>1934</v>
      </c>
      <c r="K988" s="408" t="s">
        <v>1935</v>
      </c>
      <c r="L988" s="410">
        <v>598.84000000000015</v>
      </c>
      <c r="M988" s="410">
        <v>14</v>
      </c>
      <c r="N988" s="411">
        <v>8383.760000000002</v>
      </c>
    </row>
    <row r="989" spans="1:14" ht="14.4" customHeight="1" x14ac:dyDescent="0.3">
      <c r="A989" s="406" t="s">
        <v>2079</v>
      </c>
      <c r="B989" s="407" t="s">
        <v>2827</v>
      </c>
      <c r="C989" s="408" t="s">
        <v>2080</v>
      </c>
      <c r="D989" s="409" t="s">
        <v>2846</v>
      </c>
      <c r="E989" s="408" t="s">
        <v>517</v>
      </c>
      <c r="F989" s="409" t="s">
        <v>2858</v>
      </c>
      <c r="G989" s="408" t="s">
        <v>406</v>
      </c>
      <c r="H989" s="408" t="s">
        <v>2553</v>
      </c>
      <c r="I989" s="408" t="s">
        <v>2553</v>
      </c>
      <c r="J989" s="408" t="s">
        <v>2554</v>
      </c>
      <c r="K989" s="408" t="s">
        <v>1511</v>
      </c>
      <c r="L989" s="410">
        <v>264</v>
      </c>
      <c r="M989" s="410">
        <v>0.4</v>
      </c>
      <c r="N989" s="411">
        <v>105.60000000000001</v>
      </c>
    </row>
    <row r="990" spans="1:14" ht="14.4" customHeight="1" x14ac:dyDescent="0.3">
      <c r="A990" s="406" t="s">
        <v>2079</v>
      </c>
      <c r="B990" s="407" t="s">
        <v>2827</v>
      </c>
      <c r="C990" s="408" t="s">
        <v>2080</v>
      </c>
      <c r="D990" s="409" t="s">
        <v>2846</v>
      </c>
      <c r="E990" s="408" t="s">
        <v>517</v>
      </c>
      <c r="F990" s="409" t="s">
        <v>2858</v>
      </c>
      <c r="G990" s="408" t="s">
        <v>406</v>
      </c>
      <c r="H990" s="408" t="s">
        <v>1452</v>
      </c>
      <c r="I990" s="408" t="s">
        <v>1453</v>
      </c>
      <c r="J990" s="408" t="s">
        <v>1454</v>
      </c>
      <c r="K990" s="408" t="s">
        <v>1455</v>
      </c>
      <c r="L990" s="410">
        <v>125.29123816235763</v>
      </c>
      <c r="M990" s="410">
        <v>186.59999999999997</v>
      </c>
      <c r="N990" s="411">
        <v>23379.34504109593</v>
      </c>
    </row>
    <row r="991" spans="1:14" ht="14.4" customHeight="1" x14ac:dyDescent="0.3">
      <c r="A991" s="406" t="s">
        <v>2079</v>
      </c>
      <c r="B991" s="407" t="s">
        <v>2827</v>
      </c>
      <c r="C991" s="408" t="s">
        <v>2080</v>
      </c>
      <c r="D991" s="409" t="s">
        <v>2846</v>
      </c>
      <c r="E991" s="408" t="s">
        <v>517</v>
      </c>
      <c r="F991" s="409" t="s">
        <v>2858</v>
      </c>
      <c r="G991" s="408" t="s">
        <v>406</v>
      </c>
      <c r="H991" s="408" t="s">
        <v>1940</v>
      </c>
      <c r="I991" s="408" t="s">
        <v>1941</v>
      </c>
      <c r="J991" s="408" t="s">
        <v>1942</v>
      </c>
      <c r="K991" s="408" t="s">
        <v>1943</v>
      </c>
      <c r="L991" s="410">
        <v>639.21186666666665</v>
      </c>
      <c r="M991" s="410">
        <v>6.7500000000000009</v>
      </c>
      <c r="N991" s="411">
        <v>4314.6801000000005</v>
      </c>
    </row>
    <row r="992" spans="1:14" ht="14.4" customHeight="1" x14ac:dyDescent="0.3">
      <c r="A992" s="406" t="s">
        <v>2079</v>
      </c>
      <c r="B992" s="407" t="s">
        <v>2827</v>
      </c>
      <c r="C992" s="408" t="s">
        <v>2080</v>
      </c>
      <c r="D992" s="409" t="s">
        <v>2846</v>
      </c>
      <c r="E992" s="408" t="s">
        <v>517</v>
      </c>
      <c r="F992" s="409" t="s">
        <v>2858</v>
      </c>
      <c r="G992" s="408" t="s">
        <v>406</v>
      </c>
      <c r="H992" s="408" t="s">
        <v>2555</v>
      </c>
      <c r="I992" s="408" t="s">
        <v>2556</v>
      </c>
      <c r="J992" s="408" t="s">
        <v>2557</v>
      </c>
      <c r="K992" s="408" t="s">
        <v>2558</v>
      </c>
      <c r="L992" s="410">
        <v>62.939999999999984</v>
      </c>
      <c r="M992" s="410">
        <v>10</v>
      </c>
      <c r="N992" s="411">
        <v>629.39999999999986</v>
      </c>
    </row>
    <row r="993" spans="1:14" ht="14.4" customHeight="1" x14ac:dyDescent="0.3">
      <c r="A993" s="406" t="s">
        <v>2079</v>
      </c>
      <c r="B993" s="407" t="s">
        <v>2827</v>
      </c>
      <c r="C993" s="408" t="s">
        <v>2080</v>
      </c>
      <c r="D993" s="409" t="s">
        <v>2846</v>
      </c>
      <c r="E993" s="408" t="s">
        <v>517</v>
      </c>
      <c r="F993" s="409" t="s">
        <v>2858</v>
      </c>
      <c r="G993" s="408" t="s">
        <v>406</v>
      </c>
      <c r="H993" s="408" t="s">
        <v>2559</v>
      </c>
      <c r="I993" s="408" t="s">
        <v>2559</v>
      </c>
      <c r="J993" s="408" t="s">
        <v>2560</v>
      </c>
      <c r="K993" s="408" t="s">
        <v>2561</v>
      </c>
      <c r="L993" s="410">
        <v>517</v>
      </c>
      <c r="M993" s="410">
        <v>2.6</v>
      </c>
      <c r="N993" s="411">
        <v>1344.2</v>
      </c>
    </row>
    <row r="994" spans="1:14" ht="14.4" customHeight="1" x14ac:dyDescent="0.3">
      <c r="A994" s="406" t="s">
        <v>2079</v>
      </c>
      <c r="B994" s="407" t="s">
        <v>2827</v>
      </c>
      <c r="C994" s="408" t="s">
        <v>2080</v>
      </c>
      <c r="D994" s="409" t="s">
        <v>2846</v>
      </c>
      <c r="E994" s="408" t="s">
        <v>517</v>
      </c>
      <c r="F994" s="409" t="s">
        <v>2858</v>
      </c>
      <c r="G994" s="408" t="s">
        <v>406</v>
      </c>
      <c r="H994" s="408" t="s">
        <v>2562</v>
      </c>
      <c r="I994" s="408" t="s">
        <v>2563</v>
      </c>
      <c r="J994" s="408" t="s">
        <v>2564</v>
      </c>
      <c r="K994" s="408" t="s">
        <v>2565</v>
      </c>
      <c r="L994" s="410">
        <v>48.250000000000028</v>
      </c>
      <c r="M994" s="410">
        <v>2</v>
      </c>
      <c r="N994" s="411">
        <v>96.500000000000057</v>
      </c>
    </row>
    <row r="995" spans="1:14" ht="14.4" customHeight="1" x14ac:dyDescent="0.3">
      <c r="A995" s="406" t="s">
        <v>2079</v>
      </c>
      <c r="B995" s="407" t="s">
        <v>2827</v>
      </c>
      <c r="C995" s="408" t="s">
        <v>2080</v>
      </c>
      <c r="D995" s="409" t="s">
        <v>2846</v>
      </c>
      <c r="E995" s="408" t="s">
        <v>517</v>
      </c>
      <c r="F995" s="409" t="s">
        <v>2858</v>
      </c>
      <c r="G995" s="408" t="s">
        <v>406</v>
      </c>
      <c r="H995" s="408" t="s">
        <v>2566</v>
      </c>
      <c r="I995" s="408" t="s">
        <v>2567</v>
      </c>
      <c r="J995" s="408" t="s">
        <v>2568</v>
      </c>
      <c r="K995" s="408" t="s">
        <v>2569</v>
      </c>
      <c r="L995" s="410">
        <v>77.259999999999991</v>
      </c>
      <c r="M995" s="410">
        <v>2</v>
      </c>
      <c r="N995" s="411">
        <v>154.51999999999998</v>
      </c>
    </row>
    <row r="996" spans="1:14" ht="14.4" customHeight="1" x14ac:dyDescent="0.3">
      <c r="A996" s="406" t="s">
        <v>2079</v>
      </c>
      <c r="B996" s="407" t="s">
        <v>2827</v>
      </c>
      <c r="C996" s="408" t="s">
        <v>2080</v>
      </c>
      <c r="D996" s="409" t="s">
        <v>2846</v>
      </c>
      <c r="E996" s="408" t="s">
        <v>517</v>
      </c>
      <c r="F996" s="409" t="s">
        <v>2858</v>
      </c>
      <c r="G996" s="408" t="s">
        <v>406</v>
      </c>
      <c r="H996" s="408" t="s">
        <v>1944</v>
      </c>
      <c r="I996" s="408" t="s">
        <v>1945</v>
      </c>
      <c r="J996" s="408" t="s">
        <v>1177</v>
      </c>
      <c r="K996" s="408" t="s">
        <v>1946</v>
      </c>
      <c r="L996" s="410">
        <v>235.77000000000004</v>
      </c>
      <c r="M996" s="410">
        <v>23</v>
      </c>
      <c r="N996" s="411">
        <v>5422.7100000000009</v>
      </c>
    </row>
    <row r="997" spans="1:14" ht="14.4" customHeight="1" x14ac:dyDescent="0.3">
      <c r="A997" s="406" t="s">
        <v>2079</v>
      </c>
      <c r="B997" s="407" t="s">
        <v>2827</v>
      </c>
      <c r="C997" s="408" t="s">
        <v>2080</v>
      </c>
      <c r="D997" s="409" t="s">
        <v>2846</v>
      </c>
      <c r="E997" s="408" t="s">
        <v>517</v>
      </c>
      <c r="F997" s="409" t="s">
        <v>2858</v>
      </c>
      <c r="G997" s="408" t="s">
        <v>406</v>
      </c>
      <c r="H997" s="408" t="s">
        <v>1468</v>
      </c>
      <c r="I997" s="408" t="s">
        <v>1468</v>
      </c>
      <c r="J997" s="408" t="s">
        <v>1469</v>
      </c>
      <c r="K997" s="408" t="s">
        <v>1470</v>
      </c>
      <c r="L997" s="410">
        <v>181.03</v>
      </c>
      <c r="M997" s="410">
        <v>4</v>
      </c>
      <c r="N997" s="411">
        <v>724.12</v>
      </c>
    </row>
    <row r="998" spans="1:14" ht="14.4" customHeight="1" x14ac:dyDescent="0.3">
      <c r="A998" s="406" t="s">
        <v>2079</v>
      </c>
      <c r="B998" s="407" t="s">
        <v>2827</v>
      </c>
      <c r="C998" s="408" t="s">
        <v>2080</v>
      </c>
      <c r="D998" s="409" t="s">
        <v>2846</v>
      </c>
      <c r="E998" s="408" t="s">
        <v>517</v>
      </c>
      <c r="F998" s="409" t="s">
        <v>2858</v>
      </c>
      <c r="G998" s="408" t="s">
        <v>406</v>
      </c>
      <c r="H998" s="408" t="s">
        <v>2570</v>
      </c>
      <c r="I998" s="408" t="s">
        <v>2571</v>
      </c>
      <c r="J998" s="408" t="s">
        <v>2572</v>
      </c>
      <c r="K998" s="408" t="s">
        <v>2573</v>
      </c>
      <c r="L998" s="410">
        <v>135.62999999999997</v>
      </c>
      <c r="M998" s="410">
        <v>3</v>
      </c>
      <c r="N998" s="411">
        <v>406.88999999999993</v>
      </c>
    </row>
    <row r="999" spans="1:14" ht="14.4" customHeight="1" x14ac:dyDescent="0.3">
      <c r="A999" s="406" t="s">
        <v>2079</v>
      </c>
      <c r="B999" s="407" t="s">
        <v>2827</v>
      </c>
      <c r="C999" s="408" t="s">
        <v>2080</v>
      </c>
      <c r="D999" s="409" t="s">
        <v>2846</v>
      </c>
      <c r="E999" s="408" t="s">
        <v>517</v>
      </c>
      <c r="F999" s="409" t="s">
        <v>2858</v>
      </c>
      <c r="G999" s="408" t="s">
        <v>406</v>
      </c>
      <c r="H999" s="408" t="s">
        <v>2574</v>
      </c>
      <c r="I999" s="408" t="s">
        <v>2575</v>
      </c>
      <c r="J999" s="408" t="s">
        <v>2576</v>
      </c>
      <c r="K999" s="408" t="s">
        <v>2577</v>
      </c>
      <c r="L999" s="410">
        <v>107.44000000000003</v>
      </c>
      <c r="M999" s="410">
        <v>1</v>
      </c>
      <c r="N999" s="411">
        <v>107.44000000000003</v>
      </c>
    </row>
    <row r="1000" spans="1:14" ht="14.4" customHeight="1" x14ac:dyDescent="0.3">
      <c r="A1000" s="406" t="s">
        <v>2079</v>
      </c>
      <c r="B1000" s="407" t="s">
        <v>2827</v>
      </c>
      <c r="C1000" s="408" t="s">
        <v>2080</v>
      </c>
      <c r="D1000" s="409" t="s">
        <v>2846</v>
      </c>
      <c r="E1000" s="408" t="s">
        <v>517</v>
      </c>
      <c r="F1000" s="409" t="s">
        <v>2858</v>
      </c>
      <c r="G1000" s="408" t="s">
        <v>406</v>
      </c>
      <c r="H1000" s="408" t="s">
        <v>1487</v>
      </c>
      <c r="I1000" s="408" t="s">
        <v>1487</v>
      </c>
      <c r="J1000" s="408" t="s">
        <v>1488</v>
      </c>
      <c r="K1000" s="408" t="s">
        <v>1489</v>
      </c>
      <c r="L1000" s="410">
        <v>462</v>
      </c>
      <c r="M1000" s="410">
        <v>71.2</v>
      </c>
      <c r="N1000" s="411">
        <v>32894.400000000001</v>
      </c>
    </row>
    <row r="1001" spans="1:14" ht="14.4" customHeight="1" x14ac:dyDescent="0.3">
      <c r="A1001" s="406" t="s">
        <v>2079</v>
      </c>
      <c r="B1001" s="407" t="s">
        <v>2827</v>
      </c>
      <c r="C1001" s="408" t="s">
        <v>2080</v>
      </c>
      <c r="D1001" s="409" t="s">
        <v>2846</v>
      </c>
      <c r="E1001" s="408" t="s">
        <v>517</v>
      </c>
      <c r="F1001" s="409" t="s">
        <v>2858</v>
      </c>
      <c r="G1001" s="408" t="s">
        <v>406</v>
      </c>
      <c r="H1001" s="408" t="s">
        <v>2578</v>
      </c>
      <c r="I1001" s="408" t="s">
        <v>2578</v>
      </c>
      <c r="J1001" s="408" t="s">
        <v>2579</v>
      </c>
      <c r="K1001" s="408" t="s">
        <v>2343</v>
      </c>
      <c r="L1001" s="410">
        <v>37.247325664573594</v>
      </c>
      <c r="M1001" s="410">
        <v>120</v>
      </c>
      <c r="N1001" s="411">
        <v>4469.6790797488311</v>
      </c>
    </row>
    <row r="1002" spans="1:14" ht="14.4" customHeight="1" x14ac:dyDescent="0.3">
      <c r="A1002" s="406" t="s">
        <v>2079</v>
      </c>
      <c r="B1002" s="407" t="s">
        <v>2827</v>
      </c>
      <c r="C1002" s="408" t="s">
        <v>2080</v>
      </c>
      <c r="D1002" s="409" t="s">
        <v>2846</v>
      </c>
      <c r="E1002" s="408" t="s">
        <v>517</v>
      </c>
      <c r="F1002" s="409" t="s">
        <v>2858</v>
      </c>
      <c r="G1002" s="408" t="s">
        <v>406</v>
      </c>
      <c r="H1002" s="408" t="s">
        <v>1490</v>
      </c>
      <c r="I1002" s="408" t="s">
        <v>1490</v>
      </c>
      <c r="J1002" s="408" t="s">
        <v>1491</v>
      </c>
      <c r="K1002" s="408" t="s">
        <v>1492</v>
      </c>
      <c r="L1002" s="410">
        <v>166.33030303030304</v>
      </c>
      <c r="M1002" s="410">
        <v>6.6</v>
      </c>
      <c r="N1002" s="411">
        <v>1097.78</v>
      </c>
    </row>
    <row r="1003" spans="1:14" ht="14.4" customHeight="1" x14ac:dyDescent="0.3">
      <c r="A1003" s="406" t="s">
        <v>2079</v>
      </c>
      <c r="B1003" s="407" t="s">
        <v>2827</v>
      </c>
      <c r="C1003" s="408" t="s">
        <v>2080</v>
      </c>
      <c r="D1003" s="409" t="s">
        <v>2846</v>
      </c>
      <c r="E1003" s="408" t="s">
        <v>517</v>
      </c>
      <c r="F1003" s="409" t="s">
        <v>2858</v>
      </c>
      <c r="G1003" s="408" t="s">
        <v>406</v>
      </c>
      <c r="H1003" s="408" t="s">
        <v>1947</v>
      </c>
      <c r="I1003" s="408" t="s">
        <v>1947</v>
      </c>
      <c r="J1003" s="408" t="s">
        <v>1948</v>
      </c>
      <c r="K1003" s="408" t="s">
        <v>1949</v>
      </c>
      <c r="L1003" s="410">
        <v>2530</v>
      </c>
      <c r="M1003" s="410">
        <v>2.4</v>
      </c>
      <c r="N1003" s="411">
        <v>6072</v>
      </c>
    </row>
    <row r="1004" spans="1:14" ht="14.4" customHeight="1" x14ac:dyDescent="0.3">
      <c r="A1004" s="406" t="s">
        <v>2079</v>
      </c>
      <c r="B1004" s="407" t="s">
        <v>2827</v>
      </c>
      <c r="C1004" s="408" t="s">
        <v>2080</v>
      </c>
      <c r="D1004" s="409" t="s">
        <v>2846</v>
      </c>
      <c r="E1004" s="408" t="s">
        <v>517</v>
      </c>
      <c r="F1004" s="409" t="s">
        <v>2858</v>
      </c>
      <c r="G1004" s="408" t="s">
        <v>406</v>
      </c>
      <c r="H1004" s="408" t="s">
        <v>1950</v>
      </c>
      <c r="I1004" s="408" t="s">
        <v>1950</v>
      </c>
      <c r="J1004" s="408" t="s">
        <v>1951</v>
      </c>
      <c r="K1004" s="408" t="s">
        <v>1952</v>
      </c>
      <c r="L1004" s="410">
        <v>145.53294117647062</v>
      </c>
      <c r="M1004" s="410">
        <v>85</v>
      </c>
      <c r="N1004" s="411">
        <v>12370.300000000001</v>
      </c>
    </row>
    <row r="1005" spans="1:14" ht="14.4" customHeight="1" x14ac:dyDescent="0.3">
      <c r="A1005" s="406" t="s">
        <v>2079</v>
      </c>
      <c r="B1005" s="407" t="s">
        <v>2827</v>
      </c>
      <c r="C1005" s="408" t="s">
        <v>2080</v>
      </c>
      <c r="D1005" s="409" t="s">
        <v>2846</v>
      </c>
      <c r="E1005" s="408" t="s">
        <v>517</v>
      </c>
      <c r="F1005" s="409" t="s">
        <v>2858</v>
      </c>
      <c r="G1005" s="408" t="s">
        <v>406</v>
      </c>
      <c r="H1005" s="408" t="s">
        <v>1493</v>
      </c>
      <c r="I1005" s="408" t="s">
        <v>1493</v>
      </c>
      <c r="J1005" s="408" t="s">
        <v>1494</v>
      </c>
      <c r="K1005" s="408" t="s">
        <v>1495</v>
      </c>
      <c r="L1005" s="410">
        <v>217.80000000000004</v>
      </c>
      <c r="M1005" s="410">
        <v>3</v>
      </c>
      <c r="N1005" s="411">
        <v>653.40000000000009</v>
      </c>
    </row>
    <row r="1006" spans="1:14" ht="14.4" customHeight="1" x14ac:dyDescent="0.3">
      <c r="A1006" s="406" t="s">
        <v>2079</v>
      </c>
      <c r="B1006" s="407" t="s">
        <v>2827</v>
      </c>
      <c r="C1006" s="408" t="s">
        <v>2080</v>
      </c>
      <c r="D1006" s="409" t="s">
        <v>2846</v>
      </c>
      <c r="E1006" s="408" t="s">
        <v>517</v>
      </c>
      <c r="F1006" s="409" t="s">
        <v>2858</v>
      </c>
      <c r="G1006" s="408" t="s">
        <v>406</v>
      </c>
      <c r="H1006" s="408" t="s">
        <v>1496</v>
      </c>
      <c r="I1006" s="408" t="s">
        <v>1496</v>
      </c>
      <c r="J1006" s="408" t="s">
        <v>1497</v>
      </c>
      <c r="K1006" s="408" t="s">
        <v>1498</v>
      </c>
      <c r="L1006" s="410">
        <v>152.9</v>
      </c>
      <c r="M1006" s="410">
        <v>1</v>
      </c>
      <c r="N1006" s="411">
        <v>152.9</v>
      </c>
    </row>
    <row r="1007" spans="1:14" ht="14.4" customHeight="1" x14ac:dyDescent="0.3">
      <c r="A1007" s="406" t="s">
        <v>2079</v>
      </c>
      <c r="B1007" s="407" t="s">
        <v>2827</v>
      </c>
      <c r="C1007" s="408" t="s">
        <v>2080</v>
      </c>
      <c r="D1007" s="409" t="s">
        <v>2846</v>
      </c>
      <c r="E1007" s="408" t="s">
        <v>517</v>
      </c>
      <c r="F1007" s="409" t="s">
        <v>2858</v>
      </c>
      <c r="G1007" s="408" t="s">
        <v>406</v>
      </c>
      <c r="H1007" s="408" t="s">
        <v>1499</v>
      </c>
      <c r="I1007" s="408" t="s">
        <v>1499</v>
      </c>
      <c r="J1007" s="408" t="s">
        <v>1500</v>
      </c>
      <c r="K1007" s="408" t="s">
        <v>1501</v>
      </c>
      <c r="L1007" s="410">
        <v>286</v>
      </c>
      <c r="M1007" s="410">
        <v>11.9</v>
      </c>
      <c r="N1007" s="411">
        <v>3403.4</v>
      </c>
    </row>
    <row r="1008" spans="1:14" ht="14.4" customHeight="1" x14ac:dyDescent="0.3">
      <c r="A1008" s="406" t="s">
        <v>2079</v>
      </c>
      <c r="B1008" s="407" t="s">
        <v>2827</v>
      </c>
      <c r="C1008" s="408" t="s">
        <v>2080</v>
      </c>
      <c r="D1008" s="409" t="s">
        <v>2846</v>
      </c>
      <c r="E1008" s="408" t="s">
        <v>517</v>
      </c>
      <c r="F1008" s="409" t="s">
        <v>2858</v>
      </c>
      <c r="G1008" s="408" t="s">
        <v>406</v>
      </c>
      <c r="H1008" s="408" t="s">
        <v>1502</v>
      </c>
      <c r="I1008" s="408" t="s">
        <v>1503</v>
      </c>
      <c r="J1008" s="408" t="s">
        <v>1504</v>
      </c>
      <c r="K1008" s="408" t="s">
        <v>1505</v>
      </c>
      <c r="L1008" s="410">
        <v>264</v>
      </c>
      <c r="M1008" s="410">
        <v>8.4</v>
      </c>
      <c r="N1008" s="411">
        <v>2217.6</v>
      </c>
    </row>
    <row r="1009" spans="1:14" ht="14.4" customHeight="1" x14ac:dyDescent="0.3">
      <c r="A1009" s="406" t="s">
        <v>2079</v>
      </c>
      <c r="B1009" s="407" t="s">
        <v>2827</v>
      </c>
      <c r="C1009" s="408" t="s">
        <v>2080</v>
      </c>
      <c r="D1009" s="409" t="s">
        <v>2846</v>
      </c>
      <c r="E1009" s="408" t="s">
        <v>517</v>
      </c>
      <c r="F1009" s="409" t="s">
        <v>2858</v>
      </c>
      <c r="G1009" s="408" t="s">
        <v>406</v>
      </c>
      <c r="H1009" s="408" t="s">
        <v>2580</v>
      </c>
      <c r="I1009" s="408" t="s">
        <v>2581</v>
      </c>
      <c r="J1009" s="408" t="s">
        <v>2582</v>
      </c>
      <c r="K1009" s="408"/>
      <c r="L1009" s="410">
        <v>155.1</v>
      </c>
      <c r="M1009" s="410">
        <v>8.4</v>
      </c>
      <c r="N1009" s="411">
        <v>1302.8399999999999</v>
      </c>
    </row>
    <row r="1010" spans="1:14" ht="14.4" customHeight="1" x14ac:dyDescent="0.3">
      <c r="A1010" s="406" t="s">
        <v>2079</v>
      </c>
      <c r="B1010" s="407" t="s">
        <v>2827</v>
      </c>
      <c r="C1010" s="408" t="s">
        <v>2080</v>
      </c>
      <c r="D1010" s="409" t="s">
        <v>2846</v>
      </c>
      <c r="E1010" s="408" t="s">
        <v>517</v>
      </c>
      <c r="F1010" s="409" t="s">
        <v>2858</v>
      </c>
      <c r="G1010" s="408" t="s">
        <v>406</v>
      </c>
      <c r="H1010" s="408" t="s">
        <v>1509</v>
      </c>
      <c r="I1010" s="408" t="s">
        <v>1509</v>
      </c>
      <c r="J1010" s="408" t="s">
        <v>1510</v>
      </c>
      <c r="K1010" s="408" t="s">
        <v>1511</v>
      </c>
      <c r="L1010" s="410">
        <v>264</v>
      </c>
      <c r="M1010" s="410">
        <v>1</v>
      </c>
      <c r="N1010" s="411">
        <v>264</v>
      </c>
    </row>
    <row r="1011" spans="1:14" ht="14.4" customHeight="1" x14ac:dyDescent="0.3">
      <c r="A1011" s="406" t="s">
        <v>2079</v>
      </c>
      <c r="B1011" s="407" t="s">
        <v>2827</v>
      </c>
      <c r="C1011" s="408" t="s">
        <v>2080</v>
      </c>
      <c r="D1011" s="409" t="s">
        <v>2846</v>
      </c>
      <c r="E1011" s="408" t="s">
        <v>517</v>
      </c>
      <c r="F1011" s="409" t="s">
        <v>2858</v>
      </c>
      <c r="G1011" s="408" t="s">
        <v>406</v>
      </c>
      <c r="H1011" s="408" t="s">
        <v>1515</v>
      </c>
      <c r="I1011" s="408" t="s">
        <v>1516</v>
      </c>
      <c r="J1011" s="408" t="s">
        <v>1517</v>
      </c>
      <c r="K1011" s="408" t="s">
        <v>1518</v>
      </c>
      <c r="L1011" s="410">
        <v>58.72</v>
      </c>
      <c r="M1011" s="410">
        <v>1</v>
      </c>
      <c r="N1011" s="411">
        <v>58.72</v>
      </c>
    </row>
    <row r="1012" spans="1:14" ht="14.4" customHeight="1" x14ac:dyDescent="0.3">
      <c r="A1012" s="406" t="s">
        <v>2079</v>
      </c>
      <c r="B1012" s="407" t="s">
        <v>2827</v>
      </c>
      <c r="C1012" s="408" t="s">
        <v>2080</v>
      </c>
      <c r="D1012" s="409" t="s">
        <v>2846</v>
      </c>
      <c r="E1012" s="408" t="s">
        <v>517</v>
      </c>
      <c r="F1012" s="409" t="s">
        <v>2858</v>
      </c>
      <c r="G1012" s="408" t="s">
        <v>406</v>
      </c>
      <c r="H1012" s="408" t="s">
        <v>1519</v>
      </c>
      <c r="I1012" s="408" t="s">
        <v>1519</v>
      </c>
      <c r="J1012" s="408" t="s">
        <v>1520</v>
      </c>
      <c r="K1012" s="408" t="s">
        <v>1521</v>
      </c>
      <c r="L1012" s="410">
        <v>562.87000000000012</v>
      </c>
      <c r="M1012" s="410">
        <v>4.8</v>
      </c>
      <c r="N1012" s="411">
        <v>2701.7760000000003</v>
      </c>
    </row>
    <row r="1013" spans="1:14" ht="14.4" customHeight="1" x14ac:dyDescent="0.3">
      <c r="A1013" s="406" t="s">
        <v>2079</v>
      </c>
      <c r="B1013" s="407" t="s">
        <v>2827</v>
      </c>
      <c r="C1013" s="408" t="s">
        <v>2080</v>
      </c>
      <c r="D1013" s="409" t="s">
        <v>2846</v>
      </c>
      <c r="E1013" s="408" t="s">
        <v>517</v>
      </c>
      <c r="F1013" s="409" t="s">
        <v>2858</v>
      </c>
      <c r="G1013" s="408" t="s">
        <v>406</v>
      </c>
      <c r="H1013" s="408" t="s">
        <v>2583</v>
      </c>
      <c r="I1013" s="408" t="s">
        <v>2583</v>
      </c>
      <c r="J1013" s="408" t="s">
        <v>2579</v>
      </c>
      <c r="K1013" s="408" t="s">
        <v>2584</v>
      </c>
      <c r="L1013" s="410">
        <v>316.02</v>
      </c>
      <c r="M1013" s="410">
        <v>6</v>
      </c>
      <c r="N1013" s="411">
        <v>1896.12</v>
      </c>
    </row>
    <row r="1014" spans="1:14" ht="14.4" customHeight="1" x14ac:dyDescent="0.3">
      <c r="A1014" s="406" t="s">
        <v>2079</v>
      </c>
      <c r="B1014" s="407" t="s">
        <v>2827</v>
      </c>
      <c r="C1014" s="408" t="s">
        <v>2080</v>
      </c>
      <c r="D1014" s="409" t="s">
        <v>2846</v>
      </c>
      <c r="E1014" s="408" t="s">
        <v>517</v>
      </c>
      <c r="F1014" s="409" t="s">
        <v>2858</v>
      </c>
      <c r="G1014" s="408" t="s">
        <v>1213</v>
      </c>
      <c r="H1014" s="408" t="s">
        <v>1522</v>
      </c>
      <c r="I1014" s="408" t="s">
        <v>1523</v>
      </c>
      <c r="J1014" s="408" t="s">
        <v>1524</v>
      </c>
      <c r="K1014" s="408" t="s">
        <v>1525</v>
      </c>
      <c r="L1014" s="410">
        <v>115.94000000000001</v>
      </c>
      <c r="M1014" s="410">
        <v>1</v>
      </c>
      <c r="N1014" s="411">
        <v>115.94000000000001</v>
      </c>
    </row>
    <row r="1015" spans="1:14" ht="14.4" customHeight="1" x14ac:dyDescent="0.3">
      <c r="A1015" s="406" t="s">
        <v>2079</v>
      </c>
      <c r="B1015" s="407" t="s">
        <v>2827</v>
      </c>
      <c r="C1015" s="408" t="s">
        <v>2080</v>
      </c>
      <c r="D1015" s="409" t="s">
        <v>2846</v>
      </c>
      <c r="E1015" s="408" t="s">
        <v>517</v>
      </c>
      <c r="F1015" s="409" t="s">
        <v>2858</v>
      </c>
      <c r="G1015" s="408" t="s">
        <v>1213</v>
      </c>
      <c r="H1015" s="408" t="s">
        <v>2585</v>
      </c>
      <c r="I1015" s="408" t="s">
        <v>2586</v>
      </c>
      <c r="J1015" s="408" t="s">
        <v>2587</v>
      </c>
      <c r="K1015" s="408" t="s">
        <v>2588</v>
      </c>
      <c r="L1015" s="410">
        <v>28.889999999999993</v>
      </c>
      <c r="M1015" s="410">
        <v>300</v>
      </c>
      <c r="N1015" s="411">
        <v>8666.9999999999982</v>
      </c>
    </row>
    <row r="1016" spans="1:14" ht="14.4" customHeight="1" x14ac:dyDescent="0.3">
      <c r="A1016" s="406" t="s">
        <v>2079</v>
      </c>
      <c r="B1016" s="407" t="s">
        <v>2827</v>
      </c>
      <c r="C1016" s="408" t="s">
        <v>2080</v>
      </c>
      <c r="D1016" s="409" t="s">
        <v>2846</v>
      </c>
      <c r="E1016" s="408" t="s">
        <v>517</v>
      </c>
      <c r="F1016" s="409" t="s">
        <v>2858</v>
      </c>
      <c r="G1016" s="408" t="s">
        <v>1213</v>
      </c>
      <c r="H1016" s="408" t="s">
        <v>1960</v>
      </c>
      <c r="I1016" s="408" t="s">
        <v>1961</v>
      </c>
      <c r="J1016" s="408" t="s">
        <v>1962</v>
      </c>
      <c r="K1016" s="408" t="s">
        <v>1963</v>
      </c>
      <c r="L1016" s="410">
        <v>12209.670000000004</v>
      </c>
      <c r="M1016" s="410">
        <v>15.2</v>
      </c>
      <c r="N1016" s="411">
        <v>185586.98400000005</v>
      </c>
    </row>
    <row r="1017" spans="1:14" ht="14.4" customHeight="1" x14ac:dyDescent="0.3">
      <c r="A1017" s="406" t="s">
        <v>2079</v>
      </c>
      <c r="B1017" s="407" t="s">
        <v>2827</v>
      </c>
      <c r="C1017" s="408" t="s">
        <v>2080</v>
      </c>
      <c r="D1017" s="409" t="s">
        <v>2846</v>
      </c>
      <c r="E1017" s="408" t="s">
        <v>517</v>
      </c>
      <c r="F1017" s="409" t="s">
        <v>2858</v>
      </c>
      <c r="G1017" s="408" t="s">
        <v>1213</v>
      </c>
      <c r="H1017" s="408" t="s">
        <v>2589</v>
      </c>
      <c r="I1017" s="408" t="s">
        <v>2589</v>
      </c>
      <c r="J1017" s="408" t="s">
        <v>2590</v>
      </c>
      <c r="K1017" s="408" t="s">
        <v>1952</v>
      </c>
      <c r="L1017" s="410">
        <v>34.659999999999997</v>
      </c>
      <c r="M1017" s="410">
        <v>6</v>
      </c>
      <c r="N1017" s="411">
        <v>207.95999999999998</v>
      </c>
    </row>
    <row r="1018" spans="1:14" ht="14.4" customHeight="1" x14ac:dyDescent="0.3">
      <c r="A1018" s="406" t="s">
        <v>2079</v>
      </c>
      <c r="B1018" s="407" t="s">
        <v>2827</v>
      </c>
      <c r="C1018" s="408" t="s">
        <v>2080</v>
      </c>
      <c r="D1018" s="409" t="s">
        <v>2846</v>
      </c>
      <c r="E1018" s="408" t="s">
        <v>517</v>
      </c>
      <c r="F1018" s="409" t="s">
        <v>2858</v>
      </c>
      <c r="G1018" s="408" t="s">
        <v>1213</v>
      </c>
      <c r="H1018" s="408" t="s">
        <v>1964</v>
      </c>
      <c r="I1018" s="408" t="s">
        <v>1964</v>
      </c>
      <c r="J1018" s="408" t="s">
        <v>1965</v>
      </c>
      <c r="K1018" s="408" t="s">
        <v>1966</v>
      </c>
      <c r="L1018" s="410">
        <v>55.205233309591996</v>
      </c>
      <c r="M1018" s="410">
        <v>132</v>
      </c>
      <c r="N1018" s="411">
        <v>7287.0907968661431</v>
      </c>
    </row>
    <row r="1019" spans="1:14" ht="14.4" customHeight="1" x14ac:dyDescent="0.3">
      <c r="A1019" s="406" t="s">
        <v>2079</v>
      </c>
      <c r="B1019" s="407" t="s">
        <v>2827</v>
      </c>
      <c r="C1019" s="408" t="s">
        <v>2080</v>
      </c>
      <c r="D1019" s="409" t="s">
        <v>2846</v>
      </c>
      <c r="E1019" s="408" t="s">
        <v>517</v>
      </c>
      <c r="F1019" s="409" t="s">
        <v>2858</v>
      </c>
      <c r="G1019" s="408" t="s">
        <v>1213</v>
      </c>
      <c r="H1019" s="408" t="s">
        <v>1526</v>
      </c>
      <c r="I1019" s="408" t="s">
        <v>1526</v>
      </c>
      <c r="J1019" s="408" t="s">
        <v>1527</v>
      </c>
      <c r="K1019" s="408" t="s">
        <v>1492</v>
      </c>
      <c r="L1019" s="410">
        <v>923.87276119402964</v>
      </c>
      <c r="M1019" s="410">
        <v>26.8</v>
      </c>
      <c r="N1019" s="411">
        <v>24759.789999999994</v>
      </c>
    </row>
    <row r="1020" spans="1:14" ht="14.4" customHeight="1" x14ac:dyDescent="0.3">
      <c r="A1020" s="406" t="s">
        <v>2079</v>
      </c>
      <c r="B1020" s="407" t="s">
        <v>2827</v>
      </c>
      <c r="C1020" s="408" t="s">
        <v>2080</v>
      </c>
      <c r="D1020" s="409" t="s">
        <v>2846</v>
      </c>
      <c r="E1020" s="408" t="s">
        <v>1528</v>
      </c>
      <c r="F1020" s="409" t="s">
        <v>2860</v>
      </c>
      <c r="G1020" s="408" t="s">
        <v>406</v>
      </c>
      <c r="H1020" s="408" t="s">
        <v>2591</v>
      </c>
      <c r="I1020" s="408" t="s">
        <v>2592</v>
      </c>
      <c r="J1020" s="408" t="s">
        <v>2593</v>
      </c>
      <c r="K1020" s="408" t="s">
        <v>2594</v>
      </c>
      <c r="L1020" s="410">
        <v>102.80999999999996</v>
      </c>
      <c r="M1020" s="410">
        <v>1</v>
      </c>
      <c r="N1020" s="411">
        <v>102.80999999999996</v>
      </c>
    </row>
    <row r="1021" spans="1:14" ht="14.4" customHeight="1" x14ac:dyDescent="0.3">
      <c r="A1021" s="406" t="s">
        <v>2079</v>
      </c>
      <c r="B1021" s="407" t="s">
        <v>2827</v>
      </c>
      <c r="C1021" s="408" t="s">
        <v>2080</v>
      </c>
      <c r="D1021" s="409" t="s">
        <v>2846</v>
      </c>
      <c r="E1021" s="408" t="s">
        <v>1528</v>
      </c>
      <c r="F1021" s="409" t="s">
        <v>2860</v>
      </c>
      <c r="G1021" s="408" t="s">
        <v>406</v>
      </c>
      <c r="H1021" s="408" t="s">
        <v>2595</v>
      </c>
      <c r="I1021" s="408" t="s">
        <v>2596</v>
      </c>
      <c r="J1021" s="408" t="s">
        <v>2597</v>
      </c>
      <c r="K1021" s="408" t="s">
        <v>2598</v>
      </c>
      <c r="L1021" s="410">
        <v>4950</v>
      </c>
      <c r="M1021" s="410">
        <v>22</v>
      </c>
      <c r="N1021" s="411">
        <v>108900</v>
      </c>
    </row>
    <row r="1022" spans="1:14" ht="14.4" customHeight="1" x14ac:dyDescent="0.3">
      <c r="A1022" s="406" t="s">
        <v>2079</v>
      </c>
      <c r="B1022" s="407" t="s">
        <v>2827</v>
      </c>
      <c r="C1022" s="408" t="s">
        <v>2080</v>
      </c>
      <c r="D1022" s="409" t="s">
        <v>2846</v>
      </c>
      <c r="E1022" s="408" t="s">
        <v>1528</v>
      </c>
      <c r="F1022" s="409" t="s">
        <v>2860</v>
      </c>
      <c r="G1022" s="408" t="s">
        <v>1213</v>
      </c>
      <c r="H1022" s="408" t="s">
        <v>1967</v>
      </c>
      <c r="I1022" s="408" t="s">
        <v>1968</v>
      </c>
      <c r="J1022" s="408" t="s">
        <v>1969</v>
      </c>
      <c r="K1022" s="408" t="s">
        <v>1970</v>
      </c>
      <c r="L1022" s="410">
        <v>2825.2608571428573</v>
      </c>
      <c r="M1022" s="410">
        <v>35</v>
      </c>
      <c r="N1022" s="411">
        <v>98884.13</v>
      </c>
    </row>
    <row r="1023" spans="1:14" ht="14.4" customHeight="1" x14ac:dyDescent="0.3">
      <c r="A1023" s="406" t="s">
        <v>2079</v>
      </c>
      <c r="B1023" s="407" t="s">
        <v>2827</v>
      </c>
      <c r="C1023" s="408" t="s">
        <v>2080</v>
      </c>
      <c r="D1023" s="409" t="s">
        <v>2846</v>
      </c>
      <c r="E1023" s="408" t="s">
        <v>1528</v>
      </c>
      <c r="F1023" s="409" t="s">
        <v>2860</v>
      </c>
      <c r="G1023" s="408" t="s">
        <v>1213</v>
      </c>
      <c r="H1023" s="408" t="s">
        <v>1971</v>
      </c>
      <c r="I1023" s="408" t="s">
        <v>1971</v>
      </c>
      <c r="J1023" s="408" t="s">
        <v>1972</v>
      </c>
      <c r="K1023" s="408" t="s">
        <v>1973</v>
      </c>
      <c r="L1023" s="410">
        <v>159.49999999999997</v>
      </c>
      <c r="M1023" s="410">
        <v>31.8</v>
      </c>
      <c r="N1023" s="411">
        <v>5072.0999999999995</v>
      </c>
    </row>
    <row r="1024" spans="1:14" ht="14.4" customHeight="1" x14ac:dyDescent="0.3">
      <c r="A1024" s="406" t="s">
        <v>2079</v>
      </c>
      <c r="B1024" s="407" t="s">
        <v>2827</v>
      </c>
      <c r="C1024" s="408" t="s">
        <v>2080</v>
      </c>
      <c r="D1024" s="409" t="s">
        <v>2846</v>
      </c>
      <c r="E1024" s="408" t="s">
        <v>1528</v>
      </c>
      <c r="F1024" s="409" t="s">
        <v>2860</v>
      </c>
      <c r="G1024" s="408" t="s">
        <v>1213</v>
      </c>
      <c r="H1024" s="408" t="s">
        <v>2599</v>
      </c>
      <c r="I1024" s="408" t="s">
        <v>2599</v>
      </c>
      <c r="J1024" s="408" t="s">
        <v>1972</v>
      </c>
      <c r="K1024" s="408" t="s">
        <v>2600</v>
      </c>
      <c r="L1024" s="410">
        <v>307.99999999999994</v>
      </c>
      <c r="M1024" s="410">
        <v>7.5000000000000009</v>
      </c>
      <c r="N1024" s="411">
        <v>2310</v>
      </c>
    </row>
    <row r="1025" spans="1:14" ht="14.4" customHeight="1" x14ac:dyDescent="0.3">
      <c r="A1025" s="406" t="s">
        <v>2079</v>
      </c>
      <c r="B1025" s="407" t="s">
        <v>2827</v>
      </c>
      <c r="C1025" s="408" t="s">
        <v>2080</v>
      </c>
      <c r="D1025" s="409" t="s">
        <v>2846</v>
      </c>
      <c r="E1025" s="408" t="s">
        <v>1974</v>
      </c>
      <c r="F1025" s="409" t="s">
        <v>2862</v>
      </c>
      <c r="G1025" s="408"/>
      <c r="H1025" s="408"/>
      <c r="I1025" s="408" t="s">
        <v>2601</v>
      </c>
      <c r="J1025" s="408" t="s">
        <v>2602</v>
      </c>
      <c r="K1025" s="408"/>
      <c r="L1025" s="410">
        <v>1346.35</v>
      </c>
      <c r="M1025" s="410">
        <v>3</v>
      </c>
      <c r="N1025" s="411">
        <v>4039.0499999999997</v>
      </c>
    </row>
    <row r="1026" spans="1:14" ht="14.4" customHeight="1" x14ac:dyDescent="0.3">
      <c r="A1026" s="406" t="s">
        <v>2079</v>
      </c>
      <c r="B1026" s="407" t="s">
        <v>2827</v>
      </c>
      <c r="C1026" s="408" t="s">
        <v>2080</v>
      </c>
      <c r="D1026" s="409" t="s">
        <v>2846</v>
      </c>
      <c r="E1026" s="408" t="s">
        <v>1974</v>
      </c>
      <c r="F1026" s="409" t="s">
        <v>2862</v>
      </c>
      <c r="G1026" s="408"/>
      <c r="H1026" s="408"/>
      <c r="I1026" s="408" t="s">
        <v>1975</v>
      </c>
      <c r="J1026" s="408" t="s">
        <v>1976</v>
      </c>
      <c r="K1026" s="408"/>
      <c r="L1026" s="410">
        <v>8437</v>
      </c>
      <c r="M1026" s="410">
        <v>14</v>
      </c>
      <c r="N1026" s="411">
        <v>118118</v>
      </c>
    </row>
    <row r="1027" spans="1:14" ht="14.4" customHeight="1" x14ac:dyDescent="0.3">
      <c r="A1027" s="406" t="s">
        <v>2079</v>
      </c>
      <c r="B1027" s="407" t="s">
        <v>2827</v>
      </c>
      <c r="C1027" s="408" t="s">
        <v>2080</v>
      </c>
      <c r="D1027" s="409" t="s">
        <v>2846</v>
      </c>
      <c r="E1027" s="408" t="s">
        <v>1974</v>
      </c>
      <c r="F1027" s="409" t="s">
        <v>2862</v>
      </c>
      <c r="G1027" s="408"/>
      <c r="H1027" s="408"/>
      <c r="I1027" s="408" t="s">
        <v>1977</v>
      </c>
      <c r="J1027" s="408" t="s">
        <v>1978</v>
      </c>
      <c r="K1027" s="408" t="s">
        <v>1979</v>
      </c>
      <c r="L1027" s="410">
        <v>1287</v>
      </c>
      <c r="M1027" s="410">
        <v>13</v>
      </c>
      <c r="N1027" s="411">
        <v>16731</v>
      </c>
    </row>
    <row r="1028" spans="1:14" ht="14.4" customHeight="1" x14ac:dyDescent="0.3">
      <c r="A1028" s="406" t="s">
        <v>2079</v>
      </c>
      <c r="B1028" s="407" t="s">
        <v>2827</v>
      </c>
      <c r="C1028" s="408" t="s">
        <v>2080</v>
      </c>
      <c r="D1028" s="409" t="s">
        <v>2846</v>
      </c>
      <c r="E1028" s="408" t="s">
        <v>1974</v>
      </c>
      <c r="F1028" s="409" t="s">
        <v>2862</v>
      </c>
      <c r="G1028" s="408"/>
      <c r="H1028" s="408"/>
      <c r="I1028" s="408" t="s">
        <v>1980</v>
      </c>
      <c r="J1028" s="408" t="s">
        <v>1981</v>
      </c>
      <c r="K1028" s="408"/>
      <c r="L1028" s="410">
        <v>4305.4000000000005</v>
      </c>
      <c r="M1028" s="410">
        <v>7</v>
      </c>
      <c r="N1028" s="411">
        <v>30137.800000000003</v>
      </c>
    </row>
    <row r="1029" spans="1:14" ht="14.4" customHeight="1" x14ac:dyDescent="0.3">
      <c r="A1029" s="406" t="s">
        <v>2079</v>
      </c>
      <c r="B1029" s="407" t="s">
        <v>2827</v>
      </c>
      <c r="C1029" s="408" t="s">
        <v>2080</v>
      </c>
      <c r="D1029" s="409" t="s">
        <v>2846</v>
      </c>
      <c r="E1029" s="408" t="s">
        <v>1974</v>
      </c>
      <c r="F1029" s="409" t="s">
        <v>2862</v>
      </c>
      <c r="G1029" s="408"/>
      <c r="H1029" s="408"/>
      <c r="I1029" s="408" t="s">
        <v>1982</v>
      </c>
      <c r="J1029" s="408" t="s">
        <v>1983</v>
      </c>
      <c r="K1029" s="408"/>
      <c r="L1029" s="410">
        <v>2945.8</v>
      </c>
      <c r="M1029" s="410">
        <v>2</v>
      </c>
      <c r="N1029" s="411">
        <v>5891.6</v>
      </c>
    </row>
    <row r="1030" spans="1:14" ht="14.4" customHeight="1" x14ac:dyDescent="0.3">
      <c r="A1030" s="406" t="s">
        <v>2079</v>
      </c>
      <c r="B1030" s="407" t="s">
        <v>2827</v>
      </c>
      <c r="C1030" s="408" t="s">
        <v>2080</v>
      </c>
      <c r="D1030" s="409" t="s">
        <v>2846</v>
      </c>
      <c r="E1030" s="408" t="s">
        <v>2603</v>
      </c>
      <c r="F1030" s="409" t="s">
        <v>2863</v>
      </c>
      <c r="G1030" s="408"/>
      <c r="H1030" s="408"/>
      <c r="I1030" s="408" t="s">
        <v>2604</v>
      </c>
      <c r="J1030" s="408" t="s">
        <v>2605</v>
      </c>
      <c r="K1030" s="408"/>
      <c r="L1030" s="410">
        <v>8505.39</v>
      </c>
      <c r="M1030" s="410">
        <v>2</v>
      </c>
      <c r="N1030" s="411">
        <v>17010.78</v>
      </c>
    </row>
    <row r="1031" spans="1:14" ht="14.4" customHeight="1" x14ac:dyDescent="0.3">
      <c r="A1031" s="406" t="s">
        <v>2079</v>
      </c>
      <c r="B1031" s="407" t="s">
        <v>2827</v>
      </c>
      <c r="C1031" s="408" t="s">
        <v>2080</v>
      </c>
      <c r="D1031" s="409" t="s">
        <v>2846</v>
      </c>
      <c r="E1031" s="408" t="s">
        <v>2603</v>
      </c>
      <c r="F1031" s="409" t="s">
        <v>2863</v>
      </c>
      <c r="G1031" s="408"/>
      <c r="H1031" s="408"/>
      <c r="I1031" s="408" t="s">
        <v>2606</v>
      </c>
      <c r="J1031" s="408" t="s">
        <v>2607</v>
      </c>
      <c r="K1031" s="408"/>
      <c r="L1031" s="410">
        <v>4252.6899999999996</v>
      </c>
      <c r="M1031" s="410">
        <v>1</v>
      </c>
      <c r="N1031" s="411">
        <v>4252.6899999999996</v>
      </c>
    </row>
    <row r="1032" spans="1:14" ht="14.4" customHeight="1" x14ac:dyDescent="0.3">
      <c r="A1032" s="406" t="s">
        <v>2079</v>
      </c>
      <c r="B1032" s="407" t="s">
        <v>2827</v>
      </c>
      <c r="C1032" s="408" t="s">
        <v>2080</v>
      </c>
      <c r="D1032" s="409" t="s">
        <v>2846</v>
      </c>
      <c r="E1032" s="408" t="s">
        <v>1541</v>
      </c>
      <c r="F1032" s="409" t="s">
        <v>2861</v>
      </c>
      <c r="G1032" s="408" t="s">
        <v>406</v>
      </c>
      <c r="H1032" s="408" t="s">
        <v>2608</v>
      </c>
      <c r="I1032" s="408" t="s">
        <v>2609</v>
      </c>
      <c r="J1032" s="408" t="s">
        <v>2610</v>
      </c>
      <c r="K1032" s="408" t="s">
        <v>2611</v>
      </c>
      <c r="L1032" s="410">
        <v>2081.1869986774618</v>
      </c>
      <c r="M1032" s="410">
        <v>34</v>
      </c>
      <c r="N1032" s="411">
        <v>70760.357955033702</v>
      </c>
    </row>
    <row r="1033" spans="1:14" ht="14.4" customHeight="1" x14ac:dyDescent="0.3">
      <c r="A1033" s="406" t="s">
        <v>2079</v>
      </c>
      <c r="B1033" s="407" t="s">
        <v>2827</v>
      </c>
      <c r="C1033" s="408" t="s">
        <v>2080</v>
      </c>
      <c r="D1033" s="409" t="s">
        <v>2846</v>
      </c>
      <c r="E1033" s="408" t="s">
        <v>1541</v>
      </c>
      <c r="F1033" s="409" t="s">
        <v>2861</v>
      </c>
      <c r="G1033" s="408" t="s">
        <v>406</v>
      </c>
      <c r="H1033" s="408" t="s">
        <v>1984</v>
      </c>
      <c r="I1033" s="408" t="s">
        <v>1985</v>
      </c>
      <c r="J1033" s="408" t="s">
        <v>1986</v>
      </c>
      <c r="K1033" s="408" t="s">
        <v>567</v>
      </c>
      <c r="L1033" s="410">
        <v>309.89</v>
      </c>
      <c r="M1033" s="410">
        <v>50</v>
      </c>
      <c r="N1033" s="411">
        <v>15494.5</v>
      </c>
    </row>
    <row r="1034" spans="1:14" ht="14.4" customHeight="1" x14ac:dyDescent="0.3">
      <c r="A1034" s="406" t="s">
        <v>2079</v>
      </c>
      <c r="B1034" s="407" t="s">
        <v>2827</v>
      </c>
      <c r="C1034" s="408" t="s">
        <v>2080</v>
      </c>
      <c r="D1034" s="409" t="s">
        <v>2846</v>
      </c>
      <c r="E1034" s="408" t="s">
        <v>1541</v>
      </c>
      <c r="F1034" s="409" t="s">
        <v>2861</v>
      </c>
      <c r="G1034" s="408" t="s">
        <v>406</v>
      </c>
      <c r="H1034" s="408" t="s">
        <v>1542</v>
      </c>
      <c r="I1034" s="408" t="s">
        <v>1543</v>
      </c>
      <c r="J1034" s="408" t="s">
        <v>1544</v>
      </c>
      <c r="K1034" s="408" t="s">
        <v>1545</v>
      </c>
      <c r="L1034" s="410">
        <v>2719.2</v>
      </c>
      <c r="M1034" s="410">
        <v>4</v>
      </c>
      <c r="N1034" s="411">
        <v>10876.8</v>
      </c>
    </row>
    <row r="1035" spans="1:14" ht="14.4" customHeight="1" x14ac:dyDescent="0.3">
      <c r="A1035" s="406" t="s">
        <v>2079</v>
      </c>
      <c r="B1035" s="407" t="s">
        <v>2827</v>
      </c>
      <c r="C1035" s="408" t="s">
        <v>2080</v>
      </c>
      <c r="D1035" s="409" t="s">
        <v>2846</v>
      </c>
      <c r="E1035" s="408" t="s">
        <v>1541</v>
      </c>
      <c r="F1035" s="409" t="s">
        <v>2861</v>
      </c>
      <c r="G1035" s="408" t="s">
        <v>406</v>
      </c>
      <c r="H1035" s="408" t="s">
        <v>1546</v>
      </c>
      <c r="I1035" s="408" t="s">
        <v>1547</v>
      </c>
      <c r="J1035" s="408" t="s">
        <v>1548</v>
      </c>
      <c r="K1035" s="408" t="s">
        <v>1549</v>
      </c>
      <c r="L1035" s="410">
        <v>2395.0314305396482</v>
      </c>
      <c r="M1035" s="410">
        <v>71</v>
      </c>
      <c r="N1035" s="411">
        <v>170047.23156831501</v>
      </c>
    </row>
    <row r="1036" spans="1:14" ht="14.4" customHeight="1" x14ac:dyDescent="0.3">
      <c r="A1036" s="406" t="s">
        <v>2079</v>
      </c>
      <c r="B1036" s="407" t="s">
        <v>2827</v>
      </c>
      <c r="C1036" s="408" t="s">
        <v>2080</v>
      </c>
      <c r="D1036" s="409" t="s">
        <v>2846</v>
      </c>
      <c r="E1036" s="408" t="s">
        <v>1541</v>
      </c>
      <c r="F1036" s="409" t="s">
        <v>2861</v>
      </c>
      <c r="G1036" s="408" t="s">
        <v>406</v>
      </c>
      <c r="H1036" s="408" t="s">
        <v>2612</v>
      </c>
      <c r="I1036" s="408" t="s">
        <v>2613</v>
      </c>
      <c r="J1036" s="408" t="s">
        <v>2614</v>
      </c>
      <c r="K1036" s="408" t="s">
        <v>1549</v>
      </c>
      <c r="L1036" s="410">
        <v>2228.8199999999997</v>
      </c>
      <c r="M1036" s="410">
        <v>1</v>
      </c>
      <c r="N1036" s="411">
        <v>2228.8199999999997</v>
      </c>
    </row>
    <row r="1037" spans="1:14" ht="14.4" customHeight="1" x14ac:dyDescent="0.3">
      <c r="A1037" s="406" t="s">
        <v>2079</v>
      </c>
      <c r="B1037" s="407" t="s">
        <v>2827</v>
      </c>
      <c r="C1037" s="408" t="s">
        <v>2080</v>
      </c>
      <c r="D1037" s="409" t="s">
        <v>2846</v>
      </c>
      <c r="E1037" s="408" t="s">
        <v>1541</v>
      </c>
      <c r="F1037" s="409" t="s">
        <v>2861</v>
      </c>
      <c r="G1037" s="408" t="s">
        <v>406</v>
      </c>
      <c r="H1037" s="408" t="s">
        <v>1987</v>
      </c>
      <c r="I1037" s="408" t="s">
        <v>1987</v>
      </c>
      <c r="J1037" s="408" t="s">
        <v>1988</v>
      </c>
      <c r="K1037" s="408" t="s">
        <v>1989</v>
      </c>
      <c r="L1037" s="410">
        <v>3520.930986607259</v>
      </c>
      <c r="M1037" s="410">
        <v>10</v>
      </c>
      <c r="N1037" s="411">
        <v>35209.309866072588</v>
      </c>
    </row>
    <row r="1038" spans="1:14" ht="14.4" customHeight="1" x14ac:dyDescent="0.3">
      <c r="A1038" s="406" t="s">
        <v>2079</v>
      </c>
      <c r="B1038" s="407" t="s">
        <v>2827</v>
      </c>
      <c r="C1038" s="408" t="s">
        <v>2080</v>
      </c>
      <c r="D1038" s="409" t="s">
        <v>2846</v>
      </c>
      <c r="E1038" s="408" t="s">
        <v>1541</v>
      </c>
      <c r="F1038" s="409" t="s">
        <v>2861</v>
      </c>
      <c r="G1038" s="408" t="s">
        <v>406</v>
      </c>
      <c r="H1038" s="408" t="s">
        <v>1990</v>
      </c>
      <c r="I1038" s="408" t="s">
        <v>1991</v>
      </c>
      <c r="J1038" s="408" t="s">
        <v>1992</v>
      </c>
      <c r="K1038" s="408" t="s">
        <v>1989</v>
      </c>
      <c r="L1038" s="410">
        <v>1680.58</v>
      </c>
      <c r="M1038" s="410">
        <v>2</v>
      </c>
      <c r="N1038" s="411">
        <v>3361.16</v>
      </c>
    </row>
    <row r="1039" spans="1:14" ht="14.4" customHeight="1" x14ac:dyDescent="0.3">
      <c r="A1039" s="406" t="s">
        <v>2079</v>
      </c>
      <c r="B1039" s="407" t="s">
        <v>2827</v>
      </c>
      <c r="C1039" s="408" t="s">
        <v>2080</v>
      </c>
      <c r="D1039" s="409" t="s">
        <v>2846</v>
      </c>
      <c r="E1039" s="408" t="s">
        <v>1541</v>
      </c>
      <c r="F1039" s="409" t="s">
        <v>2861</v>
      </c>
      <c r="G1039" s="408" t="s">
        <v>406</v>
      </c>
      <c r="H1039" s="408" t="s">
        <v>1993</v>
      </c>
      <c r="I1039" s="408" t="s">
        <v>1994</v>
      </c>
      <c r="J1039" s="408" t="s">
        <v>1995</v>
      </c>
      <c r="K1039" s="408" t="s">
        <v>1989</v>
      </c>
      <c r="L1039" s="410">
        <v>1329.46</v>
      </c>
      <c r="M1039" s="410">
        <v>1</v>
      </c>
      <c r="N1039" s="411">
        <v>1329.46</v>
      </c>
    </row>
    <row r="1040" spans="1:14" ht="14.4" customHeight="1" x14ac:dyDescent="0.3">
      <c r="A1040" s="406" t="s">
        <v>2079</v>
      </c>
      <c r="B1040" s="407" t="s">
        <v>2827</v>
      </c>
      <c r="C1040" s="408" t="s">
        <v>2080</v>
      </c>
      <c r="D1040" s="409" t="s">
        <v>2846</v>
      </c>
      <c r="E1040" s="408" t="s">
        <v>1541</v>
      </c>
      <c r="F1040" s="409" t="s">
        <v>2861</v>
      </c>
      <c r="G1040" s="408" t="s">
        <v>406</v>
      </c>
      <c r="H1040" s="408" t="s">
        <v>2615</v>
      </c>
      <c r="I1040" s="408" t="s">
        <v>2616</v>
      </c>
      <c r="J1040" s="408" t="s">
        <v>2617</v>
      </c>
      <c r="K1040" s="408" t="s">
        <v>2618</v>
      </c>
      <c r="L1040" s="410">
        <v>2062.5</v>
      </c>
      <c r="M1040" s="410">
        <v>27.1</v>
      </c>
      <c r="N1040" s="411">
        <v>55893.75</v>
      </c>
    </row>
    <row r="1041" spans="1:14" ht="14.4" customHeight="1" x14ac:dyDescent="0.3">
      <c r="A1041" s="406" t="s">
        <v>2079</v>
      </c>
      <c r="B1041" s="407" t="s">
        <v>2827</v>
      </c>
      <c r="C1041" s="408" t="s">
        <v>2080</v>
      </c>
      <c r="D1041" s="409" t="s">
        <v>2846</v>
      </c>
      <c r="E1041" s="408" t="s">
        <v>1541</v>
      </c>
      <c r="F1041" s="409" t="s">
        <v>2861</v>
      </c>
      <c r="G1041" s="408" t="s">
        <v>406</v>
      </c>
      <c r="H1041" s="408" t="s">
        <v>2619</v>
      </c>
      <c r="I1041" s="408" t="s">
        <v>2620</v>
      </c>
      <c r="J1041" s="408" t="s">
        <v>2621</v>
      </c>
      <c r="K1041" s="408" t="s">
        <v>1545</v>
      </c>
      <c r="L1041" s="410">
        <v>3740</v>
      </c>
      <c r="M1041" s="410">
        <v>1</v>
      </c>
      <c r="N1041" s="411">
        <v>3740</v>
      </c>
    </row>
    <row r="1042" spans="1:14" ht="14.4" customHeight="1" x14ac:dyDescent="0.3">
      <c r="A1042" s="406" t="s">
        <v>2079</v>
      </c>
      <c r="B1042" s="407" t="s">
        <v>2827</v>
      </c>
      <c r="C1042" s="408" t="s">
        <v>2080</v>
      </c>
      <c r="D1042" s="409" t="s">
        <v>2846</v>
      </c>
      <c r="E1042" s="408" t="s">
        <v>1541</v>
      </c>
      <c r="F1042" s="409" t="s">
        <v>2861</v>
      </c>
      <c r="G1042" s="408" t="s">
        <v>406</v>
      </c>
      <c r="H1042" s="408" t="s">
        <v>2622</v>
      </c>
      <c r="I1042" s="408" t="s">
        <v>2623</v>
      </c>
      <c r="J1042" s="408" t="s">
        <v>2617</v>
      </c>
      <c r="K1042" s="408" t="s">
        <v>2624</v>
      </c>
      <c r="L1042" s="410">
        <v>3171.3029886296708</v>
      </c>
      <c r="M1042" s="410">
        <v>15</v>
      </c>
      <c r="N1042" s="411">
        <v>47569.544829445062</v>
      </c>
    </row>
    <row r="1043" spans="1:14" ht="14.4" customHeight="1" x14ac:dyDescent="0.3">
      <c r="A1043" s="406" t="s">
        <v>2079</v>
      </c>
      <c r="B1043" s="407" t="s">
        <v>2827</v>
      </c>
      <c r="C1043" s="408" t="s">
        <v>2080</v>
      </c>
      <c r="D1043" s="409" t="s">
        <v>2846</v>
      </c>
      <c r="E1043" s="408" t="s">
        <v>1541</v>
      </c>
      <c r="F1043" s="409" t="s">
        <v>2861</v>
      </c>
      <c r="G1043" s="408" t="s">
        <v>406</v>
      </c>
      <c r="H1043" s="408" t="s">
        <v>2625</v>
      </c>
      <c r="I1043" s="408" t="s">
        <v>2626</v>
      </c>
      <c r="J1043" s="408" t="s">
        <v>1551</v>
      </c>
      <c r="K1043" s="408" t="s">
        <v>2627</v>
      </c>
      <c r="L1043" s="410">
        <v>2493.6999999999998</v>
      </c>
      <c r="M1043" s="410">
        <v>1.8</v>
      </c>
      <c r="N1043" s="411">
        <v>4488.66</v>
      </c>
    </row>
    <row r="1044" spans="1:14" ht="14.4" customHeight="1" x14ac:dyDescent="0.3">
      <c r="A1044" s="406" t="s">
        <v>2079</v>
      </c>
      <c r="B1044" s="407" t="s">
        <v>2827</v>
      </c>
      <c r="C1044" s="408" t="s">
        <v>2080</v>
      </c>
      <c r="D1044" s="409" t="s">
        <v>2846</v>
      </c>
      <c r="E1044" s="408" t="s">
        <v>1541</v>
      </c>
      <c r="F1044" s="409" t="s">
        <v>2861</v>
      </c>
      <c r="G1044" s="408" t="s">
        <v>406</v>
      </c>
      <c r="H1044" s="408" t="s">
        <v>2628</v>
      </c>
      <c r="I1044" s="408" t="s">
        <v>2628</v>
      </c>
      <c r="J1044" s="408" t="s">
        <v>2629</v>
      </c>
      <c r="K1044" s="408" t="s">
        <v>1552</v>
      </c>
      <c r="L1044" s="410">
        <v>2227.4899999999998</v>
      </c>
      <c r="M1044" s="410">
        <v>5</v>
      </c>
      <c r="N1044" s="411">
        <v>11137.449999999999</v>
      </c>
    </row>
    <row r="1045" spans="1:14" ht="14.4" customHeight="1" x14ac:dyDescent="0.3">
      <c r="A1045" s="406" t="s">
        <v>2630</v>
      </c>
      <c r="B1045" s="407" t="s">
        <v>2828</v>
      </c>
      <c r="C1045" s="408" t="s">
        <v>2631</v>
      </c>
      <c r="D1045" s="409" t="s">
        <v>2847</v>
      </c>
      <c r="E1045" s="408" t="s">
        <v>405</v>
      </c>
      <c r="F1045" s="409" t="s">
        <v>2857</v>
      </c>
      <c r="G1045" s="408"/>
      <c r="H1045" s="408" t="s">
        <v>600</v>
      </c>
      <c r="I1045" s="408" t="s">
        <v>601</v>
      </c>
      <c r="J1045" s="408" t="s">
        <v>602</v>
      </c>
      <c r="K1045" s="408" t="s">
        <v>603</v>
      </c>
      <c r="L1045" s="410">
        <v>150.03000000000014</v>
      </c>
      <c r="M1045" s="410">
        <v>2</v>
      </c>
      <c r="N1045" s="411">
        <v>300.06000000000029</v>
      </c>
    </row>
    <row r="1046" spans="1:14" ht="14.4" customHeight="1" x14ac:dyDescent="0.3">
      <c r="A1046" s="406" t="s">
        <v>2630</v>
      </c>
      <c r="B1046" s="407" t="s">
        <v>2828</v>
      </c>
      <c r="C1046" s="408" t="s">
        <v>2631</v>
      </c>
      <c r="D1046" s="409" t="s">
        <v>2847</v>
      </c>
      <c r="E1046" s="408" t="s">
        <v>405</v>
      </c>
      <c r="F1046" s="409" t="s">
        <v>2857</v>
      </c>
      <c r="G1046" s="408"/>
      <c r="H1046" s="408" t="s">
        <v>2632</v>
      </c>
      <c r="I1046" s="408" t="s">
        <v>2633</v>
      </c>
      <c r="J1046" s="408" t="s">
        <v>2634</v>
      </c>
      <c r="K1046" s="408" t="s">
        <v>2472</v>
      </c>
      <c r="L1046" s="410">
        <v>224.81040990926573</v>
      </c>
      <c r="M1046" s="410">
        <v>2</v>
      </c>
      <c r="N1046" s="411">
        <v>449.62081981853146</v>
      </c>
    </row>
    <row r="1047" spans="1:14" ht="14.4" customHeight="1" x14ac:dyDescent="0.3">
      <c r="A1047" s="406" t="s">
        <v>2630</v>
      </c>
      <c r="B1047" s="407" t="s">
        <v>2828</v>
      </c>
      <c r="C1047" s="408" t="s">
        <v>2631</v>
      </c>
      <c r="D1047" s="409" t="s">
        <v>2847</v>
      </c>
      <c r="E1047" s="408" t="s">
        <v>405</v>
      </c>
      <c r="F1047" s="409" t="s">
        <v>2857</v>
      </c>
      <c r="G1047" s="408"/>
      <c r="H1047" s="408" t="s">
        <v>608</v>
      </c>
      <c r="I1047" s="408" t="s">
        <v>608</v>
      </c>
      <c r="J1047" s="408" t="s">
        <v>609</v>
      </c>
      <c r="K1047" s="408" t="s">
        <v>610</v>
      </c>
      <c r="L1047" s="410">
        <v>154.31</v>
      </c>
      <c r="M1047" s="410">
        <v>1</v>
      </c>
      <c r="N1047" s="411">
        <v>154.31</v>
      </c>
    </row>
    <row r="1048" spans="1:14" ht="14.4" customHeight="1" x14ac:dyDescent="0.3">
      <c r="A1048" s="406" t="s">
        <v>2630</v>
      </c>
      <c r="B1048" s="407" t="s">
        <v>2828</v>
      </c>
      <c r="C1048" s="408" t="s">
        <v>2631</v>
      </c>
      <c r="D1048" s="409" t="s">
        <v>2847</v>
      </c>
      <c r="E1048" s="408" t="s">
        <v>405</v>
      </c>
      <c r="F1048" s="409" t="s">
        <v>2857</v>
      </c>
      <c r="G1048" s="408" t="s">
        <v>406</v>
      </c>
      <c r="H1048" s="408" t="s">
        <v>614</v>
      </c>
      <c r="I1048" s="408" t="s">
        <v>614</v>
      </c>
      <c r="J1048" s="408" t="s">
        <v>615</v>
      </c>
      <c r="K1048" s="408" t="s">
        <v>616</v>
      </c>
      <c r="L1048" s="410">
        <v>171.60005790386057</v>
      </c>
      <c r="M1048" s="410">
        <v>72</v>
      </c>
      <c r="N1048" s="411">
        <v>12355.204169077961</v>
      </c>
    </row>
    <row r="1049" spans="1:14" ht="14.4" customHeight="1" x14ac:dyDescent="0.3">
      <c r="A1049" s="406" t="s">
        <v>2630</v>
      </c>
      <c r="B1049" s="407" t="s">
        <v>2828</v>
      </c>
      <c r="C1049" s="408" t="s">
        <v>2631</v>
      </c>
      <c r="D1049" s="409" t="s">
        <v>2847</v>
      </c>
      <c r="E1049" s="408" t="s">
        <v>405</v>
      </c>
      <c r="F1049" s="409" t="s">
        <v>2857</v>
      </c>
      <c r="G1049" s="408" t="s">
        <v>406</v>
      </c>
      <c r="H1049" s="408" t="s">
        <v>617</v>
      </c>
      <c r="I1049" s="408" t="s">
        <v>617</v>
      </c>
      <c r="J1049" s="408" t="s">
        <v>618</v>
      </c>
      <c r="K1049" s="408" t="s">
        <v>619</v>
      </c>
      <c r="L1049" s="410">
        <v>173.69</v>
      </c>
      <c r="M1049" s="410">
        <v>8</v>
      </c>
      <c r="N1049" s="411">
        <v>1389.52</v>
      </c>
    </row>
    <row r="1050" spans="1:14" ht="14.4" customHeight="1" x14ac:dyDescent="0.3">
      <c r="A1050" s="406" t="s">
        <v>2630</v>
      </c>
      <c r="B1050" s="407" t="s">
        <v>2828</v>
      </c>
      <c r="C1050" s="408" t="s">
        <v>2631</v>
      </c>
      <c r="D1050" s="409" t="s">
        <v>2847</v>
      </c>
      <c r="E1050" s="408" t="s">
        <v>405</v>
      </c>
      <c r="F1050" s="409" t="s">
        <v>2857</v>
      </c>
      <c r="G1050" s="408" t="s">
        <v>406</v>
      </c>
      <c r="H1050" s="408" t="s">
        <v>620</v>
      </c>
      <c r="I1050" s="408" t="s">
        <v>620</v>
      </c>
      <c r="J1050" s="408" t="s">
        <v>621</v>
      </c>
      <c r="K1050" s="408" t="s">
        <v>619</v>
      </c>
      <c r="L1050" s="410">
        <v>143</v>
      </c>
      <c r="M1050" s="410">
        <v>7</v>
      </c>
      <c r="N1050" s="411">
        <v>1001</v>
      </c>
    </row>
    <row r="1051" spans="1:14" ht="14.4" customHeight="1" x14ac:dyDescent="0.3">
      <c r="A1051" s="406" t="s">
        <v>2630</v>
      </c>
      <c r="B1051" s="407" t="s">
        <v>2828</v>
      </c>
      <c r="C1051" s="408" t="s">
        <v>2631</v>
      </c>
      <c r="D1051" s="409" t="s">
        <v>2847</v>
      </c>
      <c r="E1051" s="408" t="s">
        <v>405</v>
      </c>
      <c r="F1051" s="409" t="s">
        <v>2857</v>
      </c>
      <c r="G1051" s="408" t="s">
        <v>406</v>
      </c>
      <c r="H1051" s="408" t="s">
        <v>1562</v>
      </c>
      <c r="I1051" s="408" t="s">
        <v>1562</v>
      </c>
      <c r="J1051" s="408" t="s">
        <v>621</v>
      </c>
      <c r="K1051" s="408" t="s">
        <v>1563</v>
      </c>
      <c r="L1051" s="410">
        <v>126.5</v>
      </c>
      <c r="M1051" s="410">
        <v>5</v>
      </c>
      <c r="N1051" s="411">
        <v>632.5</v>
      </c>
    </row>
    <row r="1052" spans="1:14" ht="14.4" customHeight="1" x14ac:dyDescent="0.3">
      <c r="A1052" s="406" t="s">
        <v>2630</v>
      </c>
      <c r="B1052" s="407" t="s">
        <v>2828</v>
      </c>
      <c r="C1052" s="408" t="s">
        <v>2631</v>
      </c>
      <c r="D1052" s="409" t="s">
        <v>2847</v>
      </c>
      <c r="E1052" s="408" t="s">
        <v>405</v>
      </c>
      <c r="F1052" s="409" t="s">
        <v>2857</v>
      </c>
      <c r="G1052" s="408" t="s">
        <v>406</v>
      </c>
      <c r="H1052" s="408" t="s">
        <v>622</v>
      </c>
      <c r="I1052" s="408" t="s">
        <v>622</v>
      </c>
      <c r="J1052" s="408" t="s">
        <v>621</v>
      </c>
      <c r="K1052" s="408" t="s">
        <v>623</v>
      </c>
      <c r="L1052" s="410">
        <v>222.19999999999996</v>
      </c>
      <c r="M1052" s="410">
        <v>2</v>
      </c>
      <c r="N1052" s="411">
        <v>444.39999999999992</v>
      </c>
    </row>
    <row r="1053" spans="1:14" ht="14.4" customHeight="1" x14ac:dyDescent="0.3">
      <c r="A1053" s="406" t="s">
        <v>2630</v>
      </c>
      <c r="B1053" s="407" t="s">
        <v>2828</v>
      </c>
      <c r="C1053" s="408" t="s">
        <v>2631</v>
      </c>
      <c r="D1053" s="409" t="s">
        <v>2847</v>
      </c>
      <c r="E1053" s="408" t="s">
        <v>405</v>
      </c>
      <c r="F1053" s="409" t="s">
        <v>2857</v>
      </c>
      <c r="G1053" s="408" t="s">
        <v>406</v>
      </c>
      <c r="H1053" s="408" t="s">
        <v>627</v>
      </c>
      <c r="I1053" s="408" t="s">
        <v>627</v>
      </c>
      <c r="J1053" s="408" t="s">
        <v>615</v>
      </c>
      <c r="K1053" s="408" t="s">
        <v>628</v>
      </c>
      <c r="L1053" s="410">
        <v>92.95</v>
      </c>
      <c r="M1053" s="410">
        <v>40</v>
      </c>
      <c r="N1053" s="411">
        <v>3718</v>
      </c>
    </row>
    <row r="1054" spans="1:14" ht="14.4" customHeight="1" x14ac:dyDescent="0.3">
      <c r="A1054" s="406" t="s">
        <v>2630</v>
      </c>
      <c r="B1054" s="407" t="s">
        <v>2828</v>
      </c>
      <c r="C1054" s="408" t="s">
        <v>2631</v>
      </c>
      <c r="D1054" s="409" t="s">
        <v>2847</v>
      </c>
      <c r="E1054" s="408" t="s">
        <v>405</v>
      </c>
      <c r="F1054" s="409" t="s">
        <v>2857</v>
      </c>
      <c r="G1054" s="408" t="s">
        <v>406</v>
      </c>
      <c r="H1054" s="408" t="s">
        <v>1564</v>
      </c>
      <c r="I1054" s="408" t="s">
        <v>1564</v>
      </c>
      <c r="J1054" s="408" t="s">
        <v>615</v>
      </c>
      <c r="K1054" s="408" t="s">
        <v>1565</v>
      </c>
      <c r="L1054" s="410">
        <v>93.5</v>
      </c>
      <c r="M1054" s="410">
        <v>18</v>
      </c>
      <c r="N1054" s="411">
        <v>1683</v>
      </c>
    </row>
    <row r="1055" spans="1:14" ht="14.4" customHeight="1" x14ac:dyDescent="0.3">
      <c r="A1055" s="406" t="s">
        <v>2630</v>
      </c>
      <c r="B1055" s="407" t="s">
        <v>2828</v>
      </c>
      <c r="C1055" s="408" t="s">
        <v>2631</v>
      </c>
      <c r="D1055" s="409" t="s">
        <v>2847</v>
      </c>
      <c r="E1055" s="408" t="s">
        <v>405</v>
      </c>
      <c r="F1055" s="409" t="s">
        <v>2857</v>
      </c>
      <c r="G1055" s="408" t="s">
        <v>406</v>
      </c>
      <c r="H1055" s="408" t="s">
        <v>1566</v>
      </c>
      <c r="I1055" s="408" t="s">
        <v>1567</v>
      </c>
      <c r="J1055" s="408" t="s">
        <v>639</v>
      </c>
      <c r="K1055" s="408" t="s">
        <v>1568</v>
      </c>
      <c r="L1055" s="410">
        <v>96.820047873107939</v>
      </c>
      <c r="M1055" s="410">
        <v>85</v>
      </c>
      <c r="N1055" s="411">
        <v>8229.7040692141745</v>
      </c>
    </row>
    <row r="1056" spans="1:14" ht="14.4" customHeight="1" x14ac:dyDescent="0.3">
      <c r="A1056" s="406" t="s">
        <v>2630</v>
      </c>
      <c r="B1056" s="407" t="s">
        <v>2828</v>
      </c>
      <c r="C1056" s="408" t="s">
        <v>2631</v>
      </c>
      <c r="D1056" s="409" t="s">
        <v>2847</v>
      </c>
      <c r="E1056" s="408" t="s">
        <v>405</v>
      </c>
      <c r="F1056" s="409" t="s">
        <v>2857</v>
      </c>
      <c r="G1056" s="408" t="s">
        <v>406</v>
      </c>
      <c r="H1056" s="408" t="s">
        <v>637</v>
      </c>
      <c r="I1056" s="408" t="s">
        <v>638</v>
      </c>
      <c r="J1056" s="408" t="s">
        <v>639</v>
      </c>
      <c r="K1056" s="408" t="s">
        <v>640</v>
      </c>
      <c r="L1056" s="410">
        <v>100.75999978487157</v>
      </c>
      <c r="M1056" s="410">
        <v>110</v>
      </c>
      <c r="N1056" s="411">
        <v>11083.599976335872</v>
      </c>
    </row>
    <row r="1057" spans="1:14" ht="14.4" customHeight="1" x14ac:dyDescent="0.3">
      <c r="A1057" s="406" t="s">
        <v>2630</v>
      </c>
      <c r="B1057" s="407" t="s">
        <v>2828</v>
      </c>
      <c r="C1057" s="408" t="s">
        <v>2631</v>
      </c>
      <c r="D1057" s="409" t="s">
        <v>2847</v>
      </c>
      <c r="E1057" s="408" t="s">
        <v>405</v>
      </c>
      <c r="F1057" s="409" t="s">
        <v>2857</v>
      </c>
      <c r="G1057" s="408" t="s">
        <v>406</v>
      </c>
      <c r="H1057" s="408" t="s">
        <v>430</v>
      </c>
      <c r="I1057" s="408" t="s">
        <v>431</v>
      </c>
      <c r="J1057" s="408" t="s">
        <v>432</v>
      </c>
      <c r="K1057" s="408" t="s">
        <v>433</v>
      </c>
      <c r="L1057" s="410">
        <v>167.61000126142548</v>
      </c>
      <c r="M1057" s="410">
        <v>110</v>
      </c>
      <c r="N1057" s="411">
        <v>18437.100138756803</v>
      </c>
    </row>
    <row r="1058" spans="1:14" ht="14.4" customHeight="1" x14ac:dyDescent="0.3">
      <c r="A1058" s="406" t="s">
        <v>2630</v>
      </c>
      <c r="B1058" s="407" t="s">
        <v>2828</v>
      </c>
      <c r="C1058" s="408" t="s">
        <v>2631</v>
      </c>
      <c r="D1058" s="409" t="s">
        <v>2847</v>
      </c>
      <c r="E1058" s="408" t="s">
        <v>405</v>
      </c>
      <c r="F1058" s="409" t="s">
        <v>2857</v>
      </c>
      <c r="G1058" s="408" t="s">
        <v>406</v>
      </c>
      <c r="H1058" s="408" t="s">
        <v>2635</v>
      </c>
      <c r="I1058" s="408" t="s">
        <v>2636</v>
      </c>
      <c r="J1058" s="408" t="s">
        <v>2637</v>
      </c>
      <c r="K1058" s="408" t="s">
        <v>2638</v>
      </c>
      <c r="L1058" s="410">
        <v>121.56000000000006</v>
      </c>
      <c r="M1058" s="410">
        <v>2</v>
      </c>
      <c r="N1058" s="411">
        <v>243.12000000000012</v>
      </c>
    </row>
    <row r="1059" spans="1:14" ht="14.4" customHeight="1" x14ac:dyDescent="0.3">
      <c r="A1059" s="406" t="s">
        <v>2630</v>
      </c>
      <c r="B1059" s="407" t="s">
        <v>2828</v>
      </c>
      <c r="C1059" s="408" t="s">
        <v>2631</v>
      </c>
      <c r="D1059" s="409" t="s">
        <v>2847</v>
      </c>
      <c r="E1059" s="408" t="s">
        <v>405</v>
      </c>
      <c r="F1059" s="409" t="s">
        <v>2857</v>
      </c>
      <c r="G1059" s="408" t="s">
        <v>406</v>
      </c>
      <c r="H1059" s="408" t="s">
        <v>641</v>
      </c>
      <c r="I1059" s="408" t="s">
        <v>642</v>
      </c>
      <c r="J1059" s="408" t="s">
        <v>643</v>
      </c>
      <c r="K1059" s="408" t="s">
        <v>644</v>
      </c>
      <c r="L1059" s="410">
        <v>64.539971313985916</v>
      </c>
      <c r="M1059" s="410">
        <v>17</v>
      </c>
      <c r="N1059" s="411">
        <v>1097.1795123377606</v>
      </c>
    </row>
    <row r="1060" spans="1:14" ht="14.4" customHeight="1" x14ac:dyDescent="0.3">
      <c r="A1060" s="406" t="s">
        <v>2630</v>
      </c>
      <c r="B1060" s="407" t="s">
        <v>2828</v>
      </c>
      <c r="C1060" s="408" t="s">
        <v>2631</v>
      </c>
      <c r="D1060" s="409" t="s">
        <v>2847</v>
      </c>
      <c r="E1060" s="408" t="s">
        <v>405</v>
      </c>
      <c r="F1060" s="409" t="s">
        <v>2857</v>
      </c>
      <c r="G1060" s="408" t="s">
        <v>406</v>
      </c>
      <c r="H1060" s="408" t="s">
        <v>434</v>
      </c>
      <c r="I1060" s="408" t="s">
        <v>435</v>
      </c>
      <c r="J1060" s="408" t="s">
        <v>436</v>
      </c>
      <c r="K1060" s="408" t="s">
        <v>437</v>
      </c>
      <c r="L1060" s="410">
        <v>71.480820310256348</v>
      </c>
      <c r="M1060" s="410">
        <v>3</v>
      </c>
      <c r="N1060" s="411">
        <v>214.44246093076904</v>
      </c>
    </row>
    <row r="1061" spans="1:14" ht="14.4" customHeight="1" x14ac:dyDescent="0.3">
      <c r="A1061" s="406" t="s">
        <v>2630</v>
      </c>
      <c r="B1061" s="407" t="s">
        <v>2828</v>
      </c>
      <c r="C1061" s="408" t="s">
        <v>2631</v>
      </c>
      <c r="D1061" s="409" t="s">
        <v>2847</v>
      </c>
      <c r="E1061" s="408" t="s">
        <v>405</v>
      </c>
      <c r="F1061" s="409" t="s">
        <v>2857</v>
      </c>
      <c r="G1061" s="408" t="s">
        <v>406</v>
      </c>
      <c r="H1061" s="408" t="s">
        <v>657</v>
      </c>
      <c r="I1061" s="408" t="s">
        <v>658</v>
      </c>
      <c r="J1061" s="408" t="s">
        <v>659</v>
      </c>
      <c r="K1061" s="408" t="s">
        <v>660</v>
      </c>
      <c r="L1061" s="410">
        <v>27.75</v>
      </c>
      <c r="M1061" s="410">
        <v>36</v>
      </c>
      <c r="N1061" s="411">
        <v>999</v>
      </c>
    </row>
    <row r="1062" spans="1:14" ht="14.4" customHeight="1" x14ac:dyDescent="0.3">
      <c r="A1062" s="406" t="s">
        <v>2630</v>
      </c>
      <c r="B1062" s="407" t="s">
        <v>2828</v>
      </c>
      <c r="C1062" s="408" t="s">
        <v>2631</v>
      </c>
      <c r="D1062" s="409" t="s">
        <v>2847</v>
      </c>
      <c r="E1062" s="408" t="s">
        <v>405</v>
      </c>
      <c r="F1062" s="409" t="s">
        <v>2857</v>
      </c>
      <c r="G1062" s="408" t="s">
        <v>406</v>
      </c>
      <c r="H1062" s="408" t="s">
        <v>661</v>
      </c>
      <c r="I1062" s="408" t="s">
        <v>662</v>
      </c>
      <c r="J1062" s="408" t="s">
        <v>663</v>
      </c>
      <c r="K1062" s="408" t="s">
        <v>636</v>
      </c>
      <c r="L1062" s="410">
        <v>40.170000000000023</v>
      </c>
      <c r="M1062" s="410">
        <v>5</v>
      </c>
      <c r="N1062" s="411">
        <v>200.85000000000011</v>
      </c>
    </row>
    <row r="1063" spans="1:14" ht="14.4" customHeight="1" x14ac:dyDescent="0.3">
      <c r="A1063" s="406" t="s">
        <v>2630</v>
      </c>
      <c r="B1063" s="407" t="s">
        <v>2828</v>
      </c>
      <c r="C1063" s="408" t="s">
        <v>2631</v>
      </c>
      <c r="D1063" s="409" t="s">
        <v>2847</v>
      </c>
      <c r="E1063" s="408" t="s">
        <v>405</v>
      </c>
      <c r="F1063" s="409" t="s">
        <v>2857</v>
      </c>
      <c r="G1063" s="408" t="s">
        <v>406</v>
      </c>
      <c r="H1063" s="408" t="s">
        <v>664</v>
      </c>
      <c r="I1063" s="408" t="s">
        <v>665</v>
      </c>
      <c r="J1063" s="408" t="s">
        <v>663</v>
      </c>
      <c r="K1063" s="408" t="s">
        <v>666</v>
      </c>
      <c r="L1063" s="410">
        <v>77.609776296761652</v>
      </c>
      <c r="M1063" s="410">
        <v>5</v>
      </c>
      <c r="N1063" s="411">
        <v>388.04888148380826</v>
      </c>
    </row>
    <row r="1064" spans="1:14" ht="14.4" customHeight="1" x14ac:dyDescent="0.3">
      <c r="A1064" s="406" t="s">
        <v>2630</v>
      </c>
      <c r="B1064" s="407" t="s">
        <v>2828</v>
      </c>
      <c r="C1064" s="408" t="s">
        <v>2631</v>
      </c>
      <c r="D1064" s="409" t="s">
        <v>2847</v>
      </c>
      <c r="E1064" s="408" t="s">
        <v>405</v>
      </c>
      <c r="F1064" s="409" t="s">
        <v>2857</v>
      </c>
      <c r="G1064" s="408" t="s">
        <v>406</v>
      </c>
      <c r="H1064" s="408" t="s">
        <v>2639</v>
      </c>
      <c r="I1064" s="408" t="s">
        <v>2640</v>
      </c>
      <c r="J1064" s="408" t="s">
        <v>1650</v>
      </c>
      <c r="K1064" s="408" t="s">
        <v>2641</v>
      </c>
      <c r="L1064" s="410">
        <v>61.680000000000028</v>
      </c>
      <c r="M1064" s="410">
        <v>6</v>
      </c>
      <c r="N1064" s="411">
        <v>370.08000000000015</v>
      </c>
    </row>
    <row r="1065" spans="1:14" ht="14.4" customHeight="1" x14ac:dyDescent="0.3">
      <c r="A1065" s="406" t="s">
        <v>2630</v>
      </c>
      <c r="B1065" s="407" t="s">
        <v>2828</v>
      </c>
      <c r="C1065" s="408" t="s">
        <v>2631</v>
      </c>
      <c r="D1065" s="409" t="s">
        <v>2847</v>
      </c>
      <c r="E1065" s="408" t="s">
        <v>405</v>
      </c>
      <c r="F1065" s="409" t="s">
        <v>2857</v>
      </c>
      <c r="G1065" s="408" t="s">
        <v>406</v>
      </c>
      <c r="H1065" s="408" t="s">
        <v>667</v>
      </c>
      <c r="I1065" s="408" t="s">
        <v>668</v>
      </c>
      <c r="J1065" s="408" t="s">
        <v>669</v>
      </c>
      <c r="K1065" s="408" t="s">
        <v>670</v>
      </c>
      <c r="L1065" s="410">
        <v>56.560002076239414</v>
      </c>
      <c r="M1065" s="410">
        <v>4</v>
      </c>
      <c r="N1065" s="411">
        <v>226.24000830495766</v>
      </c>
    </row>
    <row r="1066" spans="1:14" ht="14.4" customHeight="1" x14ac:dyDescent="0.3">
      <c r="A1066" s="406" t="s">
        <v>2630</v>
      </c>
      <c r="B1066" s="407" t="s">
        <v>2828</v>
      </c>
      <c r="C1066" s="408" t="s">
        <v>2631</v>
      </c>
      <c r="D1066" s="409" t="s">
        <v>2847</v>
      </c>
      <c r="E1066" s="408" t="s">
        <v>405</v>
      </c>
      <c r="F1066" s="409" t="s">
        <v>2857</v>
      </c>
      <c r="G1066" s="408" t="s">
        <v>406</v>
      </c>
      <c r="H1066" s="408" t="s">
        <v>675</v>
      </c>
      <c r="I1066" s="408" t="s">
        <v>676</v>
      </c>
      <c r="J1066" s="408" t="s">
        <v>677</v>
      </c>
      <c r="K1066" s="408" t="s">
        <v>678</v>
      </c>
      <c r="L1066" s="410">
        <v>164.48</v>
      </c>
      <c r="M1066" s="410">
        <v>1</v>
      </c>
      <c r="N1066" s="411">
        <v>164.48</v>
      </c>
    </row>
    <row r="1067" spans="1:14" ht="14.4" customHeight="1" x14ac:dyDescent="0.3">
      <c r="A1067" s="406" t="s">
        <v>2630</v>
      </c>
      <c r="B1067" s="407" t="s">
        <v>2828</v>
      </c>
      <c r="C1067" s="408" t="s">
        <v>2631</v>
      </c>
      <c r="D1067" s="409" t="s">
        <v>2847</v>
      </c>
      <c r="E1067" s="408" t="s">
        <v>405</v>
      </c>
      <c r="F1067" s="409" t="s">
        <v>2857</v>
      </c>
      <c r="G1067" s="408" t="s">
        <v>406</v>
      </c>
      <c r="H1067" s="408" t="s">
        <v>702</v>
      </c>
      <c r="I1067" s="408" t="s">
        <v>703</v>
      </c>
      <c r="J1067" s="408" t="s">
        <v>704</v>
      </c>
      <c r="K1067" s="408" t="s">
        <v>705</v>
      </c>
      <c r="L1067" s="410">
        <v>56.880000821702851</v>
      </c>
      <c r="M1067" s="410">
        <v>135</v>
      </c>
      <c r="N1067" s="411">
        <v>7678.8001109298848</v>
      </c>
    </row>
    <row r="1068" spans="1:14" ht="14.4" customHeight="1" x14ac:dyDescent="0.3">
      <c r="A1068" s="406" t="s">
        <v>2630</v>
      </c>
      <c r="B1068" s="407" t="s">
        <v>2828</v>
      </c>
      <c r="C1068" s="408" t="s">
        <v>2631</v>
      </c>
      <c r="D1068" s="409" t="s">
        <v>2847</v>
      </c>
      <c r="E1068" s="408" t="s">
        <v>405</v>
      </c>
      <c r="F1068" s="409" t="s">
        <v>2857</v>
      </c>
      <c r="G1068" s="408" t="s">
        <v>406</v>
      </c>
      <c r="H1068" s="408" t="s">
        <v>2001</v>
      </c>
      <c r="I1068" s="408" t="s">
        <v>2002</v>
      </c>
      <c r="J1068" s="408" t="s">
        <v>2003</v>
      </c>
      <c r="K1068" s="408" t="s">
        <v>468</v>
      </c>
      <c r="L1068" s="410">
        <v>239.8</v>
      </c>
      <c r="M1068" s="410">
        <v>2</v>
      </c>
      <c r="N1068" s="411">
        <v>479.6</v>
      </c>
    </row>
    <row r="1069" spans="1:14" ht="14.4" customHeight="1" x14ac:dyDescent="0.3">
      <c r="A1069" s="406" t="s">
        <v>2630</v>
      </c>
      <c r="B1069" s="407" t="s">
        <v>2828</v>
      </c>
      <c r="C1069" s="408" t="s">
        <v>2631</v>
      </c>
      <c r="D1069" s="409" t="s">
        <v>2847</v>
      </c>
      <c r="E1069" s="408" t="s">
        <v>405</v>
      </c>
      <c r="F1069" s="409" t="s">
        <v>2857</v>
      </c>
      <c r="G1069" s="408" t="s">
        <v>406</v>
      </c>
      <c r="H1069" s="408" t="s">
        <v>726</v>
      </c>
      <c r="I1069" s="408" t="s">
        <v>727</v>
      </c>
      <c r="J1069" s="408" t="s">
        <v>728</v>
      </c>
      <c r="K1069" s="408" t="s">
        <v>729</v>
      </c>
      <c r="L1069" s="410">
        <v>41.140002469998592</v>
      </c>
      <c r="M1069" s="410">
        <v>1</v>
      </c>
      <c r="N1069" s="411">
        <v>41.140002469998592</v>
      </c>
    </row>
    <row r="1070" spans="1:14" ht="14.4" customHeight="1" x14ac:dyDescent="0.3">
      <c r="A1070" s="406" t="s">
        <v>2630</v>
      </c>
      <c r="B1070" s="407" t="s">
        <v>2828</v>
      </c>
      <c r="C1070" s="408" t="s">
        <v>2631</v>
      </c>
      <c r="D1070" s="409" t="s">
        <v>2847</v>
      </c>
      <c r="E1070" s="408" t="s">
        <v>405</v>
      </c>
      <c r="F1070" s="409" t="s">
        <v>2857</v>
      </c>
      <c r="G1070" s="408" t="s">
        <v>406</v>
      </c>
      <c r="H1070" s="408" t="s">
        <v>2004</v>
      </c>
      <c r="I1070" s="408" t="s">
        <v>2005</v>
      </c>
      <c r="J1070" s="408" t="s">
        <v>964</v>
      </c>
      <c r="K1070" s="408" t="s">
        <v>2006</v>
      </c>
      <c r="L1070" s="410">
        <v>185.61000000000004</v>
      </c>
      <c r="M1070" s="410">
        <v>1</v>
      </c>
      <c r="N1070" s="411">
        <v>185.61000000000004</v>
      </c>
    </row>
    <row r="1071" spans="1:14" ht="14.4" customHeight="1" x14ac:dyDescent="0.3">
      <c r="A1071" s="406" t="s">
        <v>2630</v>
      </c>
      <c r="B1071" s="407" t="s">
        <v>2828</v>
      </c>
      <c r="C1071" s="408" t="s">
        <v>2631</v>
      </c>
      <c r="D1071" s="409" t="s">
        <v>2847</v>
      </c>
      <c r="E1071" s="408" t="s">
        <v>405</v>
      </c>
      <c r="F1071" s="409" t="s">
        <v>2857</v>
      </c>
      <c r="G1071" s="408" t="s">
        <v>406</v>
      </c>
      <c r="H1071" s="408" t="s">
        <v>730</v>
      </c>
      <c r="I1071" s="408" t="s">
        <v>730</v>
      </c>
      <c r="J1071" s="408" t="s">
        <v>731</v>
      </c>
      <c r="K1071" s="408" t="s">
        <v>732</v>
      </c>
      <c r="L1071" s="410">
        <v>36.538404968733381</v>
      </c>
      <c r="M1071" s="410">
        <v>280</v>
      </c>
      <c r="N1071" s="411">
        <v>10230.753391245347</v>
      </c>
    </row>
    <row r="1072" spans="1:14" ht="14.4" customHeight="1" x14ac:dyDescent="0.3">
      <c r="A1072" s="406" t="s">
        <v>2630</v>
      </c>
      <c r="B1072" s="407" t="s">
        <v>2828</v>
      </c>
      <c r="C1072" s="408" t="s">
        <v>2631</v>
      </c>
      <c r="D1072" s="409" t="s">
        <v>2847</v>
      </c>
      <c r="E1072" s="408" t="s">
        <v>405</v>
      </c>
      <c r="F1072" s="409" t="s">
        <v>2857</v>
      </c>
      <c r="G1072" s="408" t="s">
        <v>406</v>
      </c>
      <c r="H1072" s="408" t="s">
        <v>2642</v>
      </c>
      <c r="I1072" s="408" t="s">
        <v>2643</v>
      </c>
      <c r="J1072" s="408" t="s">
        <v>2644</v>
      </c>
      <c r="K1072" s="408" t="s">
        <v>2645</v>
      </c>
      <c r="L1072" s="410">
        <v>55.250027802159892</v>
      </c>
      <c r="M1072" s="410">
        <v>9</v>
      </c>
      <c r="N1072" s="411">
        <v>497.25025021943901</v>
      </c>
    </row>
    <row r="1073" spans="1:14" ht="14.4" customHeight="1" x14ac:dyDescent="0.3">
      <c r="A1073" s="406" t="s">
        <v>2630</v>
      </c>
      <c r="B1073" s="407" t="s">
        <v>2828</v>
      </c>
      <c r="C1073" s="408" t="s">
        <v>2631</v>
      </c>
      <c r="D1073" s="409" t="s">
        <v>2847</v>
      </c>
      <c r="E1073" s="408" t="s">
        <v>405</v>
      </c>
      <c r="F1073" s="409" t="s">
        <v>2857</v>
      </c>
      <c r="G1073" s="408" t="s">
        <v>406</v>
      </c>
      <c r="H1073" s="408" t="s">
        <v>758</v>
      </c>
      <c r="I1073" s="408" t="s">
        <v>759</v>
      </c>
      <c r="J1073" s="408" t="s">
        <v>760</v>
      </c>
      <c r="K1073" s="408" t="s">
        <v>761</v>
      </c>
      <c r="L1073" s="410">
        <v>270.61</v>
      </c>
      <c r="M1073" s="410">
        <v>2</v>
      </c>
      <c r="N1073" s="411">
        <v>541.22</v>
      </c>
    </row>
    <row r="1074" spans="1:14" ht="14.4" customHeight="1" x14ac:dyDescent="0.3">
      <c r="A1074" s="406" t="s">
        <v>2630</v>
      </c>
      <c r="B1074" s="407" t="s">
        <v>2828</v>
      </c>
      <c r="C1074" s="408" t="s">
        <v>2631</v>
      </c>
      <c r="D1074" s="409" t="s">
        <v>2847</v>
      </c>
      <c r="E1074" s="408" t="s">
        <v>405</v>
      </c>
      <c r="F1074" s="409" t="s">
        <v>2857</v>
      </c>
      <c r="G1074" s="408" t="s">
        <v>406</v>
      </c>
      <c r="H1074" s="408" t="s">
        <v>777</v>
      </c>
      <c r="I1074" s="408" t="s">
        <v>778</v>
      </c>
      <c r="J1074" s="408" t="s">
        <v>704</v>
      </c>
      <c r="K1074" s="408" t="s">
        <v>779</v>
      </c>
      <c r="L1074" s="410">
        <v>44.590136795347028</v>
      </c>
      <c r="M1074" s="410">
        <v>20</v>
      </c>
      <c r="N1074" s="411">
        <v>891.8027359069406</v>
      </c>
    </row>
    <row r="1075" spans="1:14" ht="14.4" customHeight="1" x14ac:dyDescent="0.3">
      <c r="A1075" s="406" t="s">
        <v>2630</v>
      </c>
      <c r="B1075" s="407" t="s">
        <v>2828</v>
      </c>
      <c r="C1075" s="408" t="s">
        <v>2631</v>
      </c>
      <c r="D1075" s="409" t="s">
        <v>2847</v>
      </c>
      <c r="E1075" s="408" t="s">
        <v>405</v>
      </c>
      <c r="F1075" s="409" t="s">
        <v>2857</v>
      </c>
      <c r="G1075" s="408" t="s">
        <v>406</v>
      </c>
      <c r="H1075" s="408" t="s">
        <v>1577</v>
      </c>
      <c r="I1075" s="408" t="s">
        <v>1578</v>
      </c>
      <c r="J1075" s="408" t="s">
        <v>1579</v>
      </c>
      <c r="K1075" s="408" t="s">
        <v>1580</v>
      </c>
      <c r="L1075" s="410">
        <v>61.859999999999992</v>
      </c>
      <c r="M1075" s="410">
        <v>8</v>
      </c>
      <c r="N1075" s="411">
        <v>494.87999999999994</v>
      </c>
    </row>
    <row r="1076" spans="1:14" ht="14.4" customHeight="1" x14ac:dyDescent="0.3">
      <c r="A1076" s="406" t="s">
        <v>2630</v>
      </c>
      <c r="B1076" s="407" t="s">
        <v>2828</v>
      </c>
      <c r="C1076" s="408" t="s">
        <v>2631</v>
      </c>
      <c r="D1076" s="409" t="s">
        <v>2847</v>
      </c>
      <c r="E1076" s="408" t="s">
        <v>405</v>
      </c>
      <c r="F1076" s="409" t="s">
        <v>2857</v>
      </c>
      <c r="G1076" s="408" t="s">
        <v>406</v>
      </c>
      <c r="H1076" s="408" t="s">
        <v>784</v>
      </c>
      <c r="I1076" s="408" t="s">
        <v>785</v>
      </c>
      <c r="J1076" s="408" t="s">
        <v>786</v>
      </c>
      <c r="K1076" s="408" t="s">
        <v>787</v>
      </c>
      <c r="L1076" s="410">
        <v>73.66</v>
      </c>
      <c r="M1076" s="410">
        <v>8</v>
      </c>
      <c r="N1076" s="411">
        <v>589.28</v>
      </c>
    </row>
    <row r="1077" spans="1:14" ht="14.4" customHeight="1" x14ac:dyDescent="0.3">
      <c r="A1077" s="406" t="s">
        <v>2630</v>
      </c>
      <c r="B1077" s="407" t="s">
        <v>2828</v>
      </c>
      <c r="C1077" s="408" t="s">
        <v>2631</v>
      </c>
      <c r="D1077" s="409" t="s">
        <v>2847</v>
      </c>
      <c r="E1077" s="408" t="s">
        <v>405</v>
      </c>
      <c r="F1077" s="409" t="s">
        <v>2857</v>
      </c>
      <c r="G1077" s="408" t="s">
        <v>406</v>
      </c>
      <c r="H1077" s="408" t="s">
        <v>2646</v>
      </c>
      <c r="I1077" s="408" t="s">
        <v>2647</v>
      </c>
      <c r="J1077" s="408" t="s">
        <v>2648</v>
      </c>
      <c r="K1077" s="408"/>
      <c r="L1077" s="410">
        <v>204.84136308185211</v>
      </c>
      <c r="M1077" s="410">
        <v>21</v>
      </c>
      <c r="N1077" s="411">
        <v>4301.6686247188945</v>
      </c>
    </row>
    <row r="1078" spans="1:14" ht="14.4" customHeight="1" x14ac:dyDescent="0.3">
      <c r="A1078" s="406" t="s">
        <v>2630</v>
      </c>
      <c r="B1078" s="407" t="s">
        <v>2828</v>
      </c>
      <c r="C1078" s="408" t="s">
        <v>2631</v>
      </c>
      <c r="D1078" s="409" t="s">
        <v>2847</v>
      </c>
      <c r="E1078" s="408" t="s">
        <v>405</v>
      </c>
      <c r="F1078" s="409" t="s">
        <v>2857</v>
      </c>
      <c r="G1078" s="408" t="s">
        <v>406</v>
      </c>
      <c r="H1078" s="408" t="s">
        <v>2122</v>
      </c>
      <c r="I1078" s="408" t="s">
        <v>2123</v>
      </c>
      <c r="J1078" s="408" t="s">
        <v>2124</v>
      </c>
      <c r="K1078" s="408" t="s">
        <v>2125</v>
      </c>
      <c r="L1078" s="410">
        <v>262.86</v>
      </c>
      <c r="M1078" s="410">
        <v>1</v>
      </c>
      <c r="N1078" s="411">
        <v>262.86</v>
      </c>
    </row>
    <row r="1079" spans="1:14" ht="14.4" customHeight="1" x14ac:dyDescent="0.3">
      <c r="A1079" s="406" t="s">
        <v>2630</v>
      </c>
      <c r="B1079" s="407" t="s">
        <v>2828</v>
      </c>
      <c r="C1079" s="408" t="s">
        <v>2631</v>
      </c>
      <c r="D1079" s="409" t="s">
        <v>2847</v>
      </c>
      <c r="E1079" s="408" t="s">
        <v>405</v>
      </c>
      <c r="F1079" s="409" t="s">
        <v>2857</v>
      </c>
      <c r="G1079" s="408" t="s">
        <v>406</v>
      </c>
      <c r="H1079" s="408" t="s">
        <v>438</v>
      </c>
      <c r="I1079" s="408" t="s">
        <v>439</v>
      </c>
      <c r="J1079" s="408" t="s">
        <v>440</v>
      </c>
      <c r="K1079" s="408" t="s">
        <v>441</v>
      </c>
      <c r="L1079" s="410">
        <v>74.869962735196509</v>
      </c>
      <c r="M1079" s="410">
        <v>29</v>
      </c>
      <c r="N1079" s="411">
        <v>2171.2289193206989</v>
      </c>
    </row>
    <row r="1080" spans="1:14" ht="14.4" customHeight="1" x14ac:dyDescent="0.3">
      <c r="A1080" s="406" t="s">
        <v>2630</v>
      </c>
      <c r="B1080" s="407" t="s">
        <v>2828</v>
      </c>
      <c r="C1080" s="408" t="s">
        <v>2631</v>
      </c>
      <c r="D1080" s="409" t="s">
        <v>2847</v>
      </c>
      <c r="E1080" s="408" t="s">
        <v>405</v>
      </c>
      <c r="F1080" s="409" t="s">
        <v>2857</v>
      </c>
      <c r="G1080" s="408" t="s">
        <v>406</v>
      </c>
      <c r="H1080" s="408" t="s">
        <v>2649</v>
      </c>
      <c r="I1080" s="408" t="s">
        <v>2650</v>
      </c>
      <c r="J1080" s="408" t="s">
        <v>2651</v>
      </c>
      <c r="K1080" s="408" t="s">
        <v>2652</v>
      </c>
      <c r="L1080" s="410">
        <v>125.07000000000002</v>
      </c>
      <c r="M1080" s="410">
        <v>2</v>
      </c>
      <c r="N1080" s="411">
        <v>250.14000000000004</v>
      </c>
    </row>
    <row r="1081" spans="1:14" ht="14.4" customHeight="1" x14ac:dyDescent="0.3">
      <c r="A1081" s="406" t="s">
        <v>2630</v>
      </c>
      <c r="B1081" s="407" t="s">
        <v>2828</v>
      </c>
      <c r="C1081" s="408" t="s">
        <v>2631</v>
      </c>
      <c r="D1081" s="409" t="s">
        <v>2847</v>
      </c>
      <c r="E1081" s="408" t="s">
        <v>405</v>
      </c>
      <c r="F1081" s="409" t="s">
        <v>2857</v>
      </c>
      <c r="G1081" s="408" t="s">
        <v>406</v>
      </c>
      <c r="H1081" s="408" t="s">
        <v>1585</v>
      </c>
      <c r="I1081" s="408" t="s">
        <v>1586</v>
      </c>
      <c r="J1081" s="408" t="s">
        <v>1587</v>
      </c>
      <c r="K1081" s="408" t="s">
        <v>1588</v>
      </c>
      <c r="L1081" s="410">
        <v>61.83400000000001</v>
      </c>
      <c r="M1081" s="410">
        <v>15</v>
      </c>
      <c r="N1081" s="411">
        <v>927.5100000000001</v>
      </c>
    </row>
    <row r="1082" spans="1:14" ht="14.4" customHeight="1" x14ac:dyDescent="0.3">
      <c r="A1082" s="406" t="s">
        <v>2630</v>
      </c>
      <c r="B1082" s="407" t="s">
        <v>2828</v>
      </c>
      <c r="C1082" s="408" t="s">
        <v>2631</v>
      </c>
      <c r="D1082" s="409" t="s">
        <v>2847</v>
      </c>
      <c r="E1082" s="408" t="s">
        <v>405</v>
      </c>
      <c r="F1082" s="409" t="s">
        <v>2857</v>
      </c>
      <c r="G1082" s="408" t="s">
        <v>406</v>
      </c>
      <c r="H1082" s="408" t="s">
        <v>2653</v>
      </c>
      <c r="I1082" s="408" t="s">
        <v>2654</v>
      </c>
      <c r="J1082" s="408" t="s">
        <v>2655</v>
      </c>
      <c r="K1082" s="408" t="s">
        <v>2656</v>
      </c>
      <c r="L1082" s="410">
        <v>162.25950094951943</v>
      </c>
      <c r="M1082" s="410">
        <v>6</v>
      </c>
      <c r="N1082" s="411">
        <v>973.55700569711667</v>
      </c>
    </row>
    <row r="1083" spans="1:14" ht="14.4" customHeight="1" x14ac:dyDescent="0.3">
      <c r="A1083" s="406" t="s">
        <v>2630</v>
      </c>
      <c r="B1083" s="407" t="s">
        <v>2828</v>
      </c>
      <c r="C1083" s="408" t="s">
        <v>2631</v>
      </c>
      <c r="D1083" s="409" t="s">
        <v>2847</v>
      </c>
      <c r="E1083" s="408" t="s">
        <v>405</v>
      </c>
      <c r="F1083" s="409" t="s">
        <v>2857</v>
      </c>
      <c r="G1083" s="408" t="s">
        <v>406</v>
      </c>
      <c r="H1083" s="408" t="s">
        <v>2143</v>
      </c>
      <c r="I1083" s="408" t="s">
        <v>2144</v>
      </c>
      <c r="J1083" s="408" t="s">
        <v>822</v>
      </c>
      <c r="K1083" s="408" t="s">
        <v>2145</v>
      </c>
      <c r="L1083" s="410">
        <v>125.57246235088788</v>
      </c>
      <c r="M1083" s="410">
        <v>35</v>
      </c>
      <c r="N1083" s="411">
        <v>4395.0361822810755</v>
      </c>
    </row>
    <row r="1084" spans="1:14" ht="14.4" customHeight="1" x14ac:dyDescent="0.3">
      <c r="A1084" s="406" t="s">
        <v>2630</v>
      </c>
      <c r="B1084" s="407" t="s">
        <v>2828</v>
      </c>
      <c r="C1084" s="408" t="s">
        <v>2631</v>
      </c>
      <c r="D1084" s="409" t="s">
        <v>2847</v>
      </c>
      <c r="E1084" s="408" t="s">
        <v>405</v>
      </c>
      <c r="F1084" s="409" t="s">
        <v>2857</v>
      </c>
      <c r="G1084" s="408" t="s">
        <v>406</v>
      </c>
      <c r="H1084" s="408" t="s">
        <v>2657</v>
      </c>
      <c r="I1084" s="408" t="s">
        <v>2658</v>
      </c>
      <c r="J1084" s="408" t="s">
        <v>1712</v>
      </c>
      <c r="K1084" s="408" t="s">
        <v>2659</v>
      </c>
      <c r="L1084" s="410">
        <v>42.32</v>
      </c>
      <c r="M1084" s="410">
        <v>20</v>
      </c>
      <c r="N1084" s="411">
        <v>846.4</v>
      </c>
    </row>
    <row r="1085" spans="1:14" ht="14.4" customHeight="1" x14ac:dyDescent="0.3">
      <c r="A1085" s="406" t="s">
        <v>2630</v>
      </c>
      <c r="B1085" s="407" t="s">
        <v>2828</v>
      </c>
      <c r="C1085" s="408" t="s">
        <v>2631</v>
      </c>
      <c r="D1085" s="409" t="s">
        <v>2847</v>
      </c>
      <c r="E1085" s="408" t="s">
        <v>405</v>
      </c>
      <c r="F1085" s="409" t="s">
        <v>2857</v>
      </c>
      <c r="G1085" s="408" t="s">
        <v>406</v>
      </c>
      <c r="H1085" s="408" t="s">
        <v>1593</v>
      </c>
      <c r="I1085" s="408" t="s">
        <v>1594</v>
      </c>
      <c r="J1085" s="408" t="s">
        <v>1595</v>
      </c>
      <c r="K1085" s="408" t="s">
        <v>1596</v>
      </c>
      <c r="L1085" s="410">
        <v>48.680000000000014</v>
      </c>
      <c r="M1085" s="410">
        <v>3</v>
      </c>
      <c r="N1085" s="411">
        <v>146.04000000000005</v>
      </c>
    </row>
    <row r="1086" spans="1:14" ht="14.4" customHeight="1" x14ac:dyDescent="0.3">
      <c r="A1086" s="406" t="s">
        <v>2630</v>
      </c>
      <c r="B1086" s="407" t="s">
        <v>2828</v>
      </c>
      <c r="C1086" s="408" t="s">
        <v>2631</v>
      </c>
      <c r="D1086" s="409" t="s">
        <v>2847</v>
      </c>
      <c r="E1086" s="408" t="s">
        <v>405</v>
      </c>
      <c r="F1086" s="409" t="s">
        <v>2857</v>
      </c>
      <c r="G1086" s="408" t="s">
        <v>406</v>
      </c>
      <c r="H1086" s="408" t="s">
        <v>1597</v>
      </c>
      <c r="I1086" s="408" t="s">
        <v>1598</v>
      </c>
      <c r="J1086" s="408" t="s">
        <v>832</v>
      </c>
      <c r="K1086" s="408" t="s">
        <v>1599</v>
      </c>
      <c r="L1086" s="410">
        <v>210.09454545454548</v>
      </c>
      <c r="M1086" s="410">
        <v>11</v>
      </c>
      <c r="N1086" s="411">
        <v>2311.0400000000004</v>
      </c>
    </row>
    <row r="1087" spans="1:14" ht="14.4" customHeight="1" x14ac:dyDescent="0.3">
      <c r="A1087" s="406" t="s">
        <v>2630</v>
      </c>
      <c r="B1087" s="407" t="s">
        <v>2828</v>
      </c>
      <c r="C1087" s="408" t="s">
        <v>2631</v>
      </c>
      <c r="D1087" s="409" t="s">
        <v>2847</v>
      </c>
      <c r="E1087" s="408" t="s">
        <v>405</v>
      </c>
      <c r="F1087" s="409" t="s">
        <v>2857</v>
      </c>
      <c r="G1087" s="408" t="s">
        <v>406</v>
      </c>
      <c r="H1087" s="408" t="s">
        <v>834</v>
      </c>
      <c r="I1087" s="408" t="s">
        <v>835</v>
      </c>
      <c r="J1087" s="408" t="s">
        <v>836</v>
      </c>
      <c r="K1087" s="408" t="s">
        <v>837</v>
      </c>
      <c r="L1087" s="410">
        <v>375.80000000000018</v>
      </c>
      <c r="M1087" s="410">
        <v>4</v>
      </c>
      <c r="N1087" s="411">
        <v>1503.2000000000007</v>
      </c>
    </row>
    <row r="1088" spans="1:14" ht="14.4" customHeight="1" x14ac:dyDescent="0.3">
      <c r="A1088" s="406" t="s">
        <v>2630</v>
      </c>
      <c r="B1088" s="407" t="s">
        <v>2828</v>
      </c>
      <c r="C1088" s="408" t="s">
        <v>2631</v>
      </c>
      <c r="D1088" s="409" t="s">
        <v>2847</v>
      </c>
      <c r="E1088" s="408" t="s">
        <v>405</v>
      </c>
      <c r="F1088" s="409" t="s">
        <v>2857</v>
      </c>
      <c r="G1088" s="408" t="s">
        <v>406</v>
      </c>
      <c r="H1088" s="408" t="s">
        <v>407</v>
      </c>
      <c r="I1088" s="408" t="s">
        <v>408</v>
      </c>
      <c r="J1088" s="408" t="s">
        <v>409</v>
      </c>
      <c r="K1088" s="408"/>
      <c r="L1088" s="410">
        <v>94.743004633166251</v>
      </c>
      <c r="M1088" s="410">
        <v>65</v>
      </c>
      <c r="N1088" s="411">
        <v>6158.2953011558066</v>
      </c>
    </row>
    <row r="1089" spans="1:14" ht="14.4" customHeight="1" x14ac:dyDescent="0.3">
      <c r="A1089" s="406" t="s">
        <v>2630</v>
      </c>
      <c r="B1089" s="407" t="s">
        <v>2828</v>
      </c>
      <c r="C1089" s="408" t="s">
        <v>2631</v>
      </c>
      <c r="D1089" s="409" t="s">
        <v>2847</v>
      </c>
      <c r="E1089" s="408" t="s">
        <v>405</v>
      </c>
      <c r="F1089" s="409" t="s">
        <v>2857</v>
      </c>
      <c r="G1089" s="408" t="s">
        <v>406</v>
      </c>
      <c r="H1089" s="408" t="s">
        <v>870</v>
      </c>
      <c r="I1089" s="408" t="s">
        <v>408</v>
      </c>
      <c r="J1089" s="408" t="s">
        <v>871</v>
      </c>
      <c r="K1089" s="408"/>
      <c r="L1089" s="410">
        <v>98.220000000000013</v>
      </c>
      <c r="M1089" s="410">
        <v>15</v>
      </c>
      <c r="N1089" s="411">
        <v>1473.3000000000002</v>
      </c>
    </row>
    <row r="1090" spans="1:14" ht="14.4" customHeight="1" x14ac:dyDescent="0.3">
      <c r="A1090" s="406" t="s">
        <v>2630</v>
      </c>
      <c r="B1090" s="407" t="s">
        <v>2828</v>
      </c>
      <c r="C1090" s="408" t="s">
        <v>2631</v>
      </c>
      <c r="D1090" s="409" t="s">
        <v>2847</v>
      </c>
      <c r="E1090" s="408" t="s">
        <v>405</v>
      </c>
      <c r="F1090" s="409" t="s">
        <v>2857</v>
      </c>
      <c r="G1090" s="408" t="s">
        <v>406</v>
      </c>
      <c r="H1090" s="408" t="s">
        <v>2148</v>
      </c>
      <c r="I1090" s="408" t="s">
        <v>2149</v>
      </c>
      <c r="J1090" s="408" t="s">
        <v>2150</v>
      </c>
      <c r="K1090" s="408" t="s">
        <v>2132</v>
      </c>
      <c r="L1090" s="410">
        <v>66.75265256264764</v>
      </c>
      <c r="M1090" s="410">
        <v>6</v>
      </c>
      <c r="N1090" s="411">
        <v>400.51591537588581</v>
      </c>
    </row>
    <row r="1091" spans="1:14" ht="14.4" customHeight="1" x14ac:dyDescent="0.3">
      <c r="A1091" s="406" t="s">
        <v>2630</v>
      </c>
      <c r="B1091" s="407" t="s">
        <v>2828</v>
      </c>
      <c r="C1091" s="408" t="s">
        <v>2631</v>
      </c>
      <c r="D1091" s="409" t="s">
        <v>2847</v>
      </c>
      <c r="E1091" s="408" t="s">
        <v>405</v>
      </c>
      <c r="F1091" s="409" t="s">
        <v>2857</v>
      </c>
      <c r="G1091" s="408" t="s">
        <v>406</v>
      </c>
      <c r="H1091" s="408" t="s">
        <v>2151</v>
      </c>
      <c r="I1091" s="408" t="s">
        <v>2152</v>
      </c>
      <c r="J1091" s="408" t="s">
        <v>2153</v>
      </c>
      <c r="K1091" s="408" t="s">
        <v>2154</v>
      </c>
      <c r="L1091" s="410">
        <v>112.96001626469616</v>
      </c>
      <c r="M1091" s="410">
        <v>115</v>
      </c>
      <c r="N1091" s="411">
        <v>12990.401870440059</v>
      </c>
    </row>
    <row r="1092" spans="1:14" ht="14.4" customHeight="1" x14ac:dyDescent="0.3">
      <c r="A1092" s="406" t="s">
        <v>2630</v>
      </c>
      <c r="B1092" s="407" t="s">
        <v>2828</v>
      </c>
      <c r="C1092" s="408" t="s">
        <v>2631</v>
      </c>
      <c r="D1092" s="409" t="s">
        <v>2847</v>
      </c>
      <c r="E1092" s="408" t="s">
        <v>405</v>
      </c>
      <c r="F1092" s="409" t="s">
        <v>2857</v>
      </c>
      <c r="G1092" s="408" t="s">
        <v>406</v>
      </c>
      <c r="H1092" s="408" t="s">
        <v>1612</v>
      </c>
      <c r="I1092" s="408" t="s">
        <v>1613</v>
      </c>
      <c r="J1092" s="408" t="s">
        <v>1614</v>
      </c>
      <c r="K1092" s="408" t="s">
        <v>1615</v>
      </c>
      <c r="L1092" s="410">
        <v>638.45000000000005</v>
      </c>
      <c r="M1092" s="410">
        <v>1</v>
      </c>
      <c r="N1092" s="411">
        <v>638.45000000000005</v>
      </c>
    </row>
    <row r="1093" spans="1:14" ht="14.4" customHeight="1" x14ac:dyDescent="0.3">
      <c r="A1093" s="406" t="s">
        <v>2630</v>
      </c>
      <c r="B1093" s="407" t="s">
        <v>2828</v>
      </c>
      <c r="C1093" s="408" t="s">
        <v>2631</v>
      </c>
      <c r="D1093" s="409" t="s">
        <v>2847</v>
      </c>
      <c r="E1093" s="408" t="s">
        <v>405</v>
      </c>
      <c r="F1093" s="409" t="s">
        <v>2857</v>
      </c>
      <c r="G1093" s="408" t="s">
        <v>406</v>
      </c>
      <c r="H1093" s="408" t="s">
        <v>2660</v>
      </c>
      <c r="I1093" s="408" t="s">
        <v>2661</v>
      </c>
      <c r="J1093" s="408" t="s">
        <v>917</v>
      </c>
      <c r="K1093" s="408" t="s">
        <v>2662</v>
      </c>
      <c r="L1093" s="410">
        <v>18.669999999999995</v>
      </c>
      <c r="M1093" s="410">
        <v>10</v>
      </c>
      <c r="N1093" s="411">
        <v>186.69999999999993</v>
      </c>
    </row>
    <row r="1094" spans="1:14" ht="14.4" customHeight="1" x14ac:dyDescent="0.3">
      <c r="A1094" s="406" t="s">
        <v>2630</v>
      </c>
      <c r="B1094" s="407" t="s">
        <v>2828</v>
      </c>
      <c r="C1094" s="408" t="s">
        <v>2631</v>
      </c>
      <c r="D1094" s="409" t="s">
        <v>2847</v>
      </c>
      <c r="E1094" s="408" t="s">
        <v>405</v>
      </c>
      <c r="F1094" s="409" t="s">
        <v>2857</v>
      </c>
      <c r="G1094" s="408" t="s">
        <v>406</v>
      </c>
      <c r="H1094" s="408" t="s">
        <v>907</v>
      </c>
      <c r="I1094" s="408" t="s">
        <v>908</v>
      </c>
      <c r="J1094" s="408" t="s">
        <v>909</v>
      </c>
      <c r="K1094" s="408" t="s">
        <v>910</v>
      </c>
      <c r="L1094" s="410">
        <v>34.670000000000016</v>
      </c>
      <c r="M1094" s="410">
        <v>2</v>
      </c>
      <c r="N1094" s="411">
        <v>69.340000000000032</v>
      </c>
    </row>
    <row r="1095" spans="1:14" ht="14.4" customHeight="1" x14ac:dyDescent="0.3">
      <c r="A1095" s="406" t="s">
        <v>2630</v>
      </c>
      <c r="B1095" s="407" t="s">
        <v>2828</v>
      </c>
      <c r="C1095" s="408" t="s">
        <v>2631</v>
      </c>
      <c r="D1095" s="409" t="s">
        <v>2847</v>
      </c>
      <c r="E1095" s="408" t="s">
        <v>405</v>
      </c>
      <c r="F1095" s="409" t="s">
        <v>2857</v>
      </c>
      <c r="G1095" s="408" t="s">
        <v>406</v>
      </c>
      <c r="H1095" s="408" t="s">
        <v>444</v>
      </c>
      <c r="I1095" s="408" t="s">
        <v>445</v>
      </c>
      <c r="J1095" s="408" t="s">
        <v>446</v>
      </c>
      <c r="K1095" s="408"/>
      <c r="L1095" s="410">
        <v>425.05315911189956</v>
      </c>
      <c r="M1095" s="410">
        <v>9</v>
      </c>
      <c r="N1095" s="411">
        <v>3825.4784320070962</v>
      </c>
    </row>
    <row r="1096" spans="1:14" ht="14.4" customHeight="1" x14ac:dyDescent="0.3">
      <c r="A1096" s="406" t="s">
        <v>2630</v>
      </c>
      <c r="B1096" s="407" t="s">
        <v>2828</v>
      </c>
      <c r="C1096" s="408" t="s">
        <v>2631</v>
      </c>
      <c r="D1096" s="409" t="s">
        <v>2847</v>
      </c>
      <c r="E1096" s="408" t="s">
        <v>405</v>
      </c>
      <c r="F1096" s="409" t="s">
        <v>2857</v>
      </c>
      <c r="G1096" s="408" t="s">
        <v>406</v>
      </c>
      <c r="H1096" s="408" t="s">
        <v>1630</v>
      </c>
      <c r="I1096" s="408" t="s">
        <v>1630</v>
      </c>
      <c r="J1096" s="408" t="s">
        <v>615</v>
      </c>
      <c r="K1096" s="408" t="s">
        <v>1631</v>
      </c>
      <c r="L1096" s="410">
        <v>192.5</v>
      </c>
      <c r="M1096" s="410">
        <v>6</v>
      </c>
      <c r="N1096" s="411">
        <v>1155</v>
      </c>
    </row>
    <row r="1097" spans="1:14" ht="14.4" customHeight="1" x14ac:dyDescent="0.3">
      <c r="A1097" s="406" t="s">
        <v>2630</v>
      </c>
      <c r="B1097" s="407" t="s">
        <v>2828</v>
      </c>
      <c r="C1097" s="408" t="s">
        <v>2631</v>
      </c>
      <c r="D1097" s="409" t="s">
        <v>2847</v>
      </c>
      <c r="E1097" s="408" t="s">
        <v>405</v>
      </c>
      <c r="F1097" s="409" t="s">
        <v>2857</v>
      </c>
      <c r="G1097" s="408" t="s">
        <v>406</v>
      </c>
      <c r="H1097" s="408" t="s">
        <v>2170</v>
      </c>
      <c r="I1097" s="408" t="s">
        <v>2171</v>
      </c>
      <c r="J1097" s="408" t="s">
        <v>2172</v>
      </c>
      <c r="K1097" s="408" t="s">
        <v>1568</v>
      </c>
      <c r="L1097" s="410">
        <v>57.120000000000005</v>
      </c>
      <c r="M1097" s="410">
        <v>3</v>
      </c>
      <c r="N1097" s="411">
        <v>171.36</v>
      </c>
    </row>
    <row r="1098" spans="1:14" ht="14.4" customHeight="1" x14ac:dyDescent="0.3">
      <c r="A1098" s="406" t="s">
        <v>2630</v>
      </c>
      <c r="B1098" s="407" t="s">
        <v>2828</v>
      </c>
      <c r="C1098" s="408" t="s">
        <v>2631</v>
      </c>
      <c r="D1098" s="409" t="s">
        <v>2847</v>
      </c>
      <c r="E1098" s="408" t="s">
        <v>405</v>
      </c>
      <c r="F1098" s="409" t="s">
        <v>2857</v>
      </c>
      <c r="G1098" s="408" t="s">
        <v>406</v>
      </c>
      <c r="H1098" s="408" t="s">
        <v>950</v>
      </c>
      <c r="I1098" s="408" t="s">
        <v>951</v>
      </c>
      <c r="J1098" s="408" t="s">
        <v>952</v>
      </c>
      <c r="K1098" s="408" t="s">
        <v>953</v>
      </c>
      <c r="L1098" s="410">
        <v>1592.8</v>
      </c>
      <c r="M1098" s="410">
        <v>4</v>
      </c>
      <c r="N1098" s="411">
        <v>6371.2</v>
      </c>
    </row>
    <row r="1099" spans="1:14" ht="14.4" customHeight="1" x14ac:dyDescent="0.3">
      <c r="A1099" s="406" t="s">
        <v>2630</v>
      </c>
      <c r="B1099" s="407" t="s">
        <v>2828</v>
      </c>
      <c r="C1099" s="408" t="s">
        <v>2631</v>
      </c>
      <c r="D1099" s="409" t="s">
        <v>2847</v>
      </c>
      <c r="E1099" s="408" t="s">
        <v>405</v>
      </c>
      <c r="F1099" s="409" t="s">
        <v>2857</v>
      </c>
      <c r="G1099" s="408" t="s">
        <v>406</v>
      </c>
      <c r="H1099" s="408" t="s">
        <v>2663</v>
      </c>
      <c r="I1099" s="408" t="s">
        <v>2664</v>
      </c>
      <c r="J1099" s="408" t="s">
        <v>2665</v>
      </c>
      <c r="K1099" s="408" t="s">
        <v>2666</v>
      </c>
      <c r="L1099" s="410">
        <v>138.83999999999995</v>
      </c>
      <c r="M1099" s="410">
        <v>2</v>
      </c>
      <c r="N1099" s="411">
        <v>277.67999999999989</v>
      </c>
    </row>
    <row r="1100" spans="1:14" ht="14.4" customHeight="1" x14ac:dyDescent="0.3">
      <c r="A1100" s="406" t="s">
        <v>2630</v>
      </c>
      <c r="B1100" s="407" t="s">
        <v>2828</v>
      </c>
      <c r="C1100" s="408" t="s">
        <v>2631</v>
      </c>
      <c r="D1100" s="409" t="s">
        <v>2847</v>
      </c>
      <c r="E1100" s="408" t="s">
        <v>405</v>
      </c>
      <c r="F1100" s="409" t="s">
        <v>2857</v>
      </c>
      <c r="G1100" s="408" t="s">
        <v>406</v>
      </c>
      <c r="H1100" s="408" t="s">
        <v>977</v>
      </c>
      <c r="I1100" s="408" t="s">
        <v>978</v>
      </c>
      <c r="J1100" s="408" t="s">
        <v>704</v>
      </c>
      <c r="K1100" s="408" t="s">
        <v>979</v>
      </c>
      <c r="L1100" s="410">
        <v>56.880307916082039</v>
      </c>
      <c r="M1100" s="410">
        <v>115</v>
      </c>
      <c r="N1100" s="411">
        <v>6541.2354103494345</v>
      </c>
    </row>
    <row r="1101" spans="1:14" ht="14.4" customHeight="1" x14ac:dyDescent="0.3">
      <c r="A1101" s="406" t="s">
        <v>2630</v>
      </c>
      <c r="B1101" s="407" t="s">
        <v>2828</v>
      </c>
      <c r="C1101" s="408" t="s">
        <v>2631</v>
      </c>
      <c r="D1101" s="409" t="s">
        <v>2847</v>
      </c>
      <c r="E1101" s="408" t="s">
        <v>405</v>
      </c>
      <c r="F1101" s="409" t="s">
        <v>2857</v>
      </c>
      <c r="G1101" s="408" t="s">
        <v>406</v>
      </c>
      <c r="H1101" s="408" t="s">
        <v>984</v>
      </c>
      <c r="I1101" s="408" t="s">
        <v>985</v>
      </c>
      <c r="J1101" s="408" t="s">
        <v>986</v>
      </c>
      <c r="K1101" s="408" t="s">
        <v>987</v>
      </c>
      <c r="L1101" s="410">
        <v>188.88</v>
      </c>
      <c r="M1101" s="410">
        <v>3</v>
      </c>
      <c r="N1101" s="411">
        <v>566.64</v>
      </c>
    </row>
    <row r="1102" spans="1:14" ht="14.4" customHeight="1" x14ac:dyDescent="0.3">
      <c r="A1102" s="406" t="s">
        <v>2630</v>
      </c>
      <c r="B1102" s="407" t="s">
        <v>2828</v>
      </c>
      <c r="C1102" s="408" t="s">
        <v>2631</v>
      </c>
      <c r="D1102" s="409" t="s">
        <v>2847</v>
      </c>
      <c r="E1102" s="408" t="s">
        <v>405</v>
      </c>
      <c r="F1102" s="409" t="s">
        <v>2857</v>
      </c>
      <c r="G1102" s="408" t="s">
        <v>406</v>
      </c>
      <c r="H1102" s="408" t="s">
        <v>2196</v>
      </c>
      <c r="I1102" s="408" t="s">
        <v>2197</v>
      </c>
      <c r="J1102" s="408" t="s">
        <v>2198</v>
      </c>
      <c r="K1102" s="408" t="s">
        <v>2199</v>
      </c>
      <c r="L1102" s="410">
        <v>68.815000000000012</v>
      </c>
      <c r="M1102" s="410">
        <v>6</v>
      </c>
      <c r="N1102" s="411">
        <v>412.89000000000004</v>
      </c>
    </row>
    <row r="1103" spans="1:14" ht="14.4" customHeight="1" x14ac:dyDescent="0.3">
      <c r="A1103" s="406" t="s">
        <v>2630</v>
      </c>
      <c r="B1103" s="407" t="s">
        <v>2828</v>
      </c>
      <c r="C1103" s="408" t="s">
        <v>2631</v>
      </c>
      <c r="D1103" s="409" t="s">
        <v>2847</v>
      </c>
      <c r="E1103" s="408" t="s">
        <v>405</v>
      </c>
      <c r="F1103" s="409" t="s">
        <v>2857</v>
      </c>
      <c r="G1103" s="408" t="s">
        <v>406</v>
      </c>
      <c r="H1103" s="408" t="s">
        <v>1002</v>
      </c>
      <c r="I1103" s="408" t="s">
        <v>1003</v>
      </c>
      <c r="J1103" s="408" t="s">
        <v>1004</v>
      </c>
      <c r="K1103" s="408" t="s">
        <v>1005</v>
      </c>
      <c r="L1103" s="410">
        <v>52.170116064746608</v>
      </c>
      <c r="M1103" s="410">
        <v>26</v>
      </c>
      <c r="N1103" s="411">
        <v>1356.4230176834119</v>
      </c>
    </row>
    <row r="1104" spans="1:14" ht="14.4" customHeight="1" x14ac:dyDescent="0.3">
      <c r="A1104" s="406" t="s">
        <v>2630</v>
      </c>
      <c r="B1104" s="407" t="s">
        <v>2828</v>
      </c>
      <c r="C1104" s="408" t="s">
        <v>2631</v>
      </c>
      <c r="D1104" s="409" t="s">
        <v>2847</v>
      </c>
      <c r="E1104" s="408" t="s">
        <v>405</v>
      </c>
      <c r="F1104" s="409" t="s">
        <v>2857</v>
      </c>
      <c r="G1104" s="408" t="s">
        <v>406</v>
      </c>
      <c r="H1104" s="408" t="s">
        <v>1014</v>
      </c>
      <c r="I1104" s="408" t="s">
        <v>1015</v>
      </c>
      <c r="J1104" s="408" t="s">
        <v>432</v>
      </c>
      <c r="K1104" s="408" t="s">
        <v>1016</v>
      </c>
      <c r="L1104" s="410">
        <v>69.556000000000012</v>
      </c>
      <c r="M1104" s="410">
        <v>110</v>
      </c>
      <c r="N1104" s="411">
        <v>7651.1600000000008</v>
      </c>
    </row>
    <row r="1105" spans="1:14" ht="14.4" customHeight="1" x14ac:dyDescent="0.3">
      <c r="A1105" s="406" t="s">
        <v>2630</v>
      </c>
      <c r="B1105" s="407" t="s">
        <v>2828</v>
      </c>
      <c r="C1105" s="408" t="s">
        <v>2631</v>
      </c>
      <c r="D1105" s="409" t="s">
        <v>2847</v>
      </c>
      <c r="E1105" s="408" t="s">
        <v>405</v>
      </c>
      <c r="F1105" s="409" t="s">
        <v>2857</v>
      </c>
      <c r="G1105" s="408" t="s">
        <v>406</v>
      </c>
      <c r="H1105" s="408" t="s">
        <v>1648</v>
      </c>
      <c r="I1105" s="408" t="s">
        <v>1649</v>
      </c>
      <c r="J1105" s="408" t="s">
        <v>1650</v>
      </c>
      <c r="K1105" s="408" t="s">
        <v>1651</v>
      </c>
      <c r="L1105" s="410">
        <v>154.95000000000002</v>
      </c>
      <c r="M1105" s="410">
        <v>9</v>
      </c>
      <c r="N1105" s="411">
        <v>1394.5500000000002</v>
      </c>
    </row>
    <row r="1106" spans="1:14" ht="14.4" customHeight="1" x14ac:dyDescent="0.3">
      <c r="A1106" s="406" t="s">
        <v>2630</v>
      </c>
      <c r="B1106" s="407" t="s">
        <v>2828</v>
      </c>
      <c r="C1106" s="408" t="s">
        <v>2631</v>
      </c>
      <c r="D1106" s="409" t="s">
        <v>2847</v>
      </c>
      <c r="E1106" s="408" t="s">
        <v>405</v>
      </c>
      <c r="F1106" s="409" t="s">
        <v>2857</v>
      </c>
      <c r="G1106" s="408" t="s">
        <v>406</v>
      </c>
      <c r="H1106" s="408" t="s">
        <v>2667</v>
      </c>
      <c r="I1106" s="408" t="s">
        <v>2668</v>
      </c>
      <c r="J1106" s="408" t="s">
        <v>2322</v>
      </c>
      <c r="K1106" s="408" t="s">
        <v>2669</v>
      </c>
      <c r="L1106" s="410">
        <v>152.26</v>
      </c>
      <c r="M1106" s="410">
        <v>2</v>
      </c>
      <c r="N1106" s="411">
        <v>304.52</v>
      </c>
    </row>
    <row r="1107" spans="1:14" ht="14.4" customHeight="1" x14ac:dyDescent="0.3">
      <c r="A1107" s="406" t="s">
        <v>2630</v>
      </c>
      <c r="B1107" s="407" t="s">
        <v>2828</v>
      </c>
      <c r="C1107" s="408" t="s">
        <v>2631</v>
      </c>
      <c r="D1107" s="409" t="s">
        <v>2847</v>
      </c>
      <c r="E1107" s="408" t="s">
        <v>405</v>
      </c>
      <c r="F1107" s="409" t="s">
        <v>2857</v>
      </c>
      <c r="G1107" s="408" t="s">
        <v>406</v>
      </c>
      <c r="H1107" s="408" t="s">
        <v>2670</v>
      </c>
      <c r="I1107" s="408" t="s">
        <v>408</v>
      </c>
      <c r="J1107" s="408" t="s">
        <v>2671</v>
      </c>
      <c r="K1107" s="408"/>
      <c r="L1107" s="410">
        <v>91.231060953945274</v>
      </c>
      <c r="M1107" s="410">
        <v>2</v>
      </c>
      <c r="N1107" s="411">
        <v>182.46212190789055</v>
      </c>
    </row>
    <row r="1108" spans="1:14" ht="14.4" customHeight="1" x14ac:dyDescent="0.3">
      <c r="A1108" s="406" t="s">
        <v>2630</v>
      </c>
      <c r="B1108" s="407" t="s">
        <v>2828</v>
      </c>
      <c r="C1108" s="408" t="s">
        <v>2631</v>
      </c>
      <c r="D1108" s="409" t="s">
        <v>2847</v>
      </c>
      <c r="E1108" s="408" t="s">
        <v>405</v>
      </c>
      <c r="F1108" s="409" t="s">
        <v>2857</v>
      </c>
      <c r="G1108" s="408" t="s">
        <v>406</v>
      </c>
      <c r="H1108" s="408" t="s">
        <v>455</v>
      </c>
      <c r="I1108" s="408" t="s">
        <v>456</v>
      </c>
      <c r="J1108" s="408" t="s">
        <v>457</v>
      </c>
      <c r="K1108" s="408" t="s">
        <v>458</v>
      </c>
      <c r="L1108" s="410">
        <v>104.07</v>
      </c>
      <c r="M1108" s="410">
        <v>9</v>
      </c>
      <c r="N1108" s="411">
        <v>936.63</v>
      </c>
    </row>
    <row r="1109" spans="1:14" ht="14.4" customHeight="1" x14ac:dyDescent="0.3">
      <c r="A1109" s="406" t="s">
        <v>2630</v>
      </c>
      <c r="B1109" s="407" t="s">
        <v>2828</v>
      </c>
      <c r="C1109" s="408" t="s">
        <v>2631</v>
      </c>
      <c r="D1109" s="409" t="s">
        <v>2847</v>
      </c>
      <c r="E1109" s="408" t="s">
        <v>405</v>
      </c>
      <c r="F1109" s="409" t="s">
        <v>2857</v>
      </c>
      <c r="G1109" s="408" t="s">
        <v>406</v>
      </c>
      <c r="H1109" s="408" t="s">
        <v>2233</v>
      </c>
      <c r="I1109" s="408" t="s">
        <v>2234</v>
      </c>
      <c r="J1109" s="408" t="s">
        <v>2235</v>
      </c>
      <c r="K1109" s="408" t="s">
        <v>2044</v>
      </c>
      <c r="L1109" s="410">
        <v>47.769990786219985</v>
      </c>
      <c r="M1109" s="410">
        <v>37</v>
      </c>
      <c r="N1109" s="411">
        <v>1767.4896590901394</v>
      </c>
    </row>
    <row r="1110" spans="1:14" ht="14.4" customHeight="1" x14ac:dyDescent="0.3">
      <c r="A1110" s="406" t="s">
        <v>2630</v>
      </c>
      <c r="B1110" s="407" t="s">
        <v>2828</v>
      </c>
      <c r="C1110" s="408" t="s">
        <v>2631</v>
      </c>
      <c r="D1110" s="409" t="s">
        <v>2847</v>
      </c>
      <c r="E1110" s="408" t="s">
        <v>405</v>
      </c>
      <c r="F1110" s="409" t="s">
        <v>2857</v>
      </c>
      <c r="G1110" s="408" t="s">
        <v>406</v>
      </c>
      <c r="H1110" s="408" t="s">
        <v>2240</v>
      </c>
      <c r="I1110" s="408" t="s">
        <v>2241</v>
      </c>
      <c r="J1110" s="408" t="s">
        <v>2242</v>
      </c>
      <c r="K1110" s="408" t="s">
        <v>2243</v>
      </c>
      <c r="L1110" s="410">
        <v>48.960801468782478</v>
      </c>
      <c r="M1110" s="410">
        <v>125</v>
      </c>
      <c r="N1110" s="411">
        <v>6120.1001835978095</v>
      </c>
    </row>
    <row r="1111" spans="1:14" ht="14.4" customHeight="1" x14ac:dyDescent="0.3">
      <c r="A1111" s="406" t="s">
        <v>2630</v>
      </c>
      <c r="B1111" s="407" t="s">
        <v>2828</v>
      </c>
      <c r="C1111" s="408" t="s">
        <v>2631</v>
      </c>
      <c r="D1111" s="409" t="s">
        <v>2847</v>
      </c>
      <c r="E1111" s="408" t="s">
        <v>405</v>
      </c>
      <c r="F1111" s="409" t="s">
        <v>2857</v>
      </c>
      <c r="G1111" s="408" t="s">
        <v>406</v>
      </c>
      <c r="H1111" s="408" t="s">
        <v>1710</v>
      </c>
      <c r="I1111" s="408" t="s">
        <v>1711</v>
      </c>
      <c r="J1111" s="408" t="s">
        <v>1712</v>
      </c>
      <c r="K1111" s="408" t="s">
        <v>1713</v>
      </c>
      <c r="L1111" s="410">
        <v>105.81000000000002</v>
      </c>
      <c r="M1111" s="410">
        <v>48</v>
      </c>
      <c r="N1111" s="411">
        <v>5078.880000000001</v>
      </c>
    </row>
    <row r="1112" spans="1:14" ht="14.4" customHeight="1" x14ac:dyDescent="0.3">
      <c r="A1112" s="406" t="s">
        <v>2630</v>
      </c>
      <c r="B1112" s="407" t="s">
        <v>2828</v>
      </c>
      <c r="C1112" s="408" t="s">
        <v>2631</v>
      </c>
      <c r="D1112" s="409" t="s">
        <v>2847</v>
      </c>
      <c r="E1112" s="408" t="s">
        <v>405</v>
      </c>
      <c r="F1112" s="409" t="s">
        <v>2857</v>
      </c>
      <c r="G1112" s="408" t="s">
        <v>406</v>
      </c>
      <c r="H1112" s="408" t="s">
        <v>1714</v>
      </c>
      <c r="I1112" s="408" t="s">
        <v>1715</v>
      </c>
      <c r="J1112" s="408" t="s">
        <v>1716</v>
      </c>
      <c r="K1112" s="408" t="s">
        <v>1717</v>
      </c>
      <c r="L1112" s="410">
        <v>40.56</v>
      </c>
      <c r="M1112" s="410">
        <v>6</v>
      </c>
      <c r="N1112" s="411">
        <v>243.36</v>
      </c>
    </row>
    <row r="1113" spans="1:14" ht="14.4" customHeight="1" x14ac:dyDescent="0.3">
      <c r="A1113" s="406" t="s">
        <v>2630</v>
      </c>
      <c r="B1113" s="407" t="s">
        <v>2828</v>
      </c>
      <c r="C1113" s="408" t="s">
        <v>2631</v>
      </c>
      <c r="D1113" s="409" t="s">
        <v>2847</v>
      </c>
      <c r="E1113" s="408" t="s">
        <v>405</v>
      </c>
      <c r="F1113" s="409" t="s">
        <v>2857</v>
      </c>
      <c r="G1113" s="408" t="s">
        <v>406</v>
      </c>
      <c r="H1113" s="408" t="s">
        <v>2672</v>
      </c>
      <c r="I1113" s="408" t="s">
        <v>2673</v>
      </c>
      <c r="J1113" s="408" t="s">
        <v>2644</v>
      </c>
      <c r="K1113" s="408" t="s">
        <v>2674</v>
      </c>
      <c r="L1113" s="410">
        <v>39.460027853430823</v>
      </c>
      <c r="M1113" s="410">
        <v>6</v>
      </c>
      <c r="N1113" s="411">
        <v>236.76016712058492</v>
      </c>
    </row>
    <row r="1114" spans="1:14" ht="14.4" customHeight="1" x14ac:dyDescent="0.3">
      <c r="A1114" s="406" t="s">
        <v>2630</v>
      </c>
      <c r="B1114" s="407" t="s">
        <v>2828</v>
      </c>
      <c r="C1114" s="408" t="s">
        <v>2631</v>
      </c>
      <c r="D1114" s="409" t="s">
        <v>2847</v>
      </c>
      <c r="E1114" s="408" t="s">
        <v>405</v>
      </c>
      <c r="F1114" s="409" t="s">
        <v>2857</v>
      </c>
      <c r="G1114" s="408" t="s">
        <v>406</v>
      </c>
      <c r="H1114" s="408" t="s">
        <v>2675</v>
      </c>
      <c r="I1114" s="408" t="s">
        <v>2676</v>
      </c>
      <c r="J1114" s="408" t="s">
        <v>2677</v>
      </c>
      <c r="K1114" s="408" t="s">
        <v>2678</v>
      </c>
      <c r="L1114" s="410">
        <v>89.017777777777766</v>
      </c>
      <c r="M1114" s="410">
        <v>36</v>
      </c>
      <c r="N1114" s="411">
        <v>3204.6399999999994</v>
      </c>
    </row>
    <row r="1115" spans="1:14" ht="14.4" customHeight="1" x14ac:dyDescent="0.3">
      <c r="A1115" s="406" t="s">
        <v>2630</v>
      </c>
      <c r="B1115" s="407" t="s">
        <v>2828</v>
      </c>
      <c r="C1115" s="408" t="s">
        <v>2631</v>
      </c>
      <c r="D1115" s="409" t="s">
        <v>2847</v>
      </c>
      <c r="E1115" s="408" t="s">
        <v>405</v>
      </c>
      <c r="F1115" s="409" t="s">
        <v>2857</v>
      </c>
      <c r="G1115" s="408" t="s">
        <v>406</v>
      </c>
      <c r="H1115" s="408" t="s">
        <v>1085</v>
      </c>
      <c r="I1115" s="408" t="s">
        <v>408</v>
      </c>
      <c r="J1115" s="408" t="s">
        <v>1086</v>
      </c>
      <c r="K1115" s="408"/>
      <c r="L1115" s="410">
        <v>120.33172247977592</v>
      </c>
      <c r="M1115" s="410">
        <v>26</v>
      </c>
      <c r="N1115" s="411">
        <v>3128.6247844741738</v>
      </c>
    </row>
    <row r="1116" spans="1:14" ht="14.4" customHeight="1" x14ac:dyDescent="0.3">
      <c r="A1116" s="406" t="s">
        <v>2630</v>
      </c>
      <c r="B1116" s="407" t="s">
        <v>2828</v>
      </c>
      <c r="C1116" s="408" t="s">
        <v>2631</v>
      </c>
      <c r="D1116" s="409" t="s">
        <v>2847</v>
      </c>
      <c r="E1116" s="408" t="s">
        <v>405</v>
      </c>
      <c r="F1116" s="409" t="s">
        <v>2857</v>
      </c>
      <c r="G1116" s="408" t="s">
        <v>406</v>
      </c>
      <c r="H1116" s="408" t="s">
        <v>1757</v>
      </c>
      <c r="I1116" s="408" t="s">
        <v>1758</v>
      </c>
      <c r="J1116" s="408" t="s">
        <v>1759</v>
      </c>
      <c r="K1116" s="408" t="s">
        <v>1760</v>
      </c>
      <c r="L1116" s="410">
        <v>325.15999999999997</v>
      </c>
      <c r="M1116" s="410">
        <v>7</v>
      </c>
      <c r="N1116" s="411">
        <v>2276.12</v>
      </c>
    </row>
    <row r="1117" spans="1:14" ht="14.4" customHeight="1" x14ac:dyDescent="0.3">
      <c r="A1117" s="406" t="s">
        <v>2630</v>
      </c>
      <c r="B1117" s="407" t="s">
        <v>2828</v>
      </c>
      <c r="C1117" s="408" t="s">
        <v>2631</v>
      </c>
      <c r="D1117" s="409" t="s">
        <v>2847</v>
      </c>
      <c r="E1117" s="408" t="s">
        <v>405</v>
      </c>
      <c r="F1117" s="409" t="s">
        <v>2857</v>
      </c>
      <c r="G1117" s="408" t="s">
        <v>406</v>
      </c>
      <c r="H1117" s="408" t="s">
        <v>2304</v>
      </c>
      <c r="I1117" s="408" t="s">
        <v>408</v>
      </c>
      <c r="J1117" s="408" t="s">
        <v>2305</v>
      </c>
      <c r="K1117" s="408"/>
      <c r="L1117" s="410">
        <v>53.362742776458276</v>
      </c>
      <c r="M1117" s="410">
        <v>5</v>
      </c>
      <c r="N1117" s="411">
        <v>266.81371388229138</v>
      </c>
    </row>
    <row r="1118" spans="1:14" ht="14.4" customHeight="1" x14ac:dyDescent="0.3">
      <c r="A1118" s="406" t="s">
        <v>2630</v>
      </c>
      <c r="B1118" s="407" t="s">
        <v>2828</v>
      </c>
      <c r="C1118" s="408" t="s">
        <v>2631</v>
      </c>
      <c r="D1118" s="409" t="s">
        <v>2847</v>
      </c>
      <c r="E1118" s="408" t="s">
        <v>405</v>
      </c>
      <c r="F1118" s="409" t="s">
        <v>2857</v>
      </c>
      <c r="G1118" s="408" t="s">
        <v>406</v>
      </c>
      <c r="H1118" s="408" t="s">
        <v>473</v>
      </c>
      <c r="I1118" s="408" t="s">
        <v>474</v>
      </c>
      <c r="J1118" s="408" t="s">
        <v>475</v>
      </c>
      <c r="K1118" s="408"/>
      <c r="L1118" s="410">
        <v>252.97797767619355</v>
      </c>
      <c r="M1118" s="410">
        <v>14</v>
      </c>
      <c r="N1118" s="411">
        <v>3541.6916874667095</v>
      </c>
    </row>
    <row r="1119" spans="1:14" ht="14.4" customHeight="1" x14ac:dyDescent="0.3">
      <c r="A1119" s="406" t="s">
        <v>2630</v>
      </c>
      <c r="B1119" s="407" t="s">
        <v>2828</v>
      </c>
      <c r="C1119" s="408" t="s">
        <v>2631</v>
      </c>
      <c r="D1119" s="409" t="s">
        <v>2847</v>
      </c>
      <c r="E1119" s="408" t="s">
        <v>405</v>
      </c>
      <c r="F1119" s="409" t="s">
        <v>2857</v>
      </c>
      <c r="G1119" s="408" t="s">
        <v>406</v>
      </c>
      <c r="H1119" s="408" t="s">
        <v>2679</v>
      </c>
      <c r="I1119" s="408" t="s">
        <v>408</v>
      </c>
      <c r="J1119" s="408" t="s">
        <v>2680</v>
      </c>
      <c r="K1119" s="408" t="s">
        <v>2681</v>
      </c>
      <c r="L1119" s="410">
        <v>53.504521592182812</v>
      </c>
      <c r="M1119" s="410">
        <v>1</v>
      </c>
      <c r="N1119" s="411">
        <v>53.504521592182812</v>
      </c>
    </row>
    <row r="1120" spans="1:14" ht="14.4" customHeight="1" x14ac:dyDescent="0.3">
      <c r="A1120" s="406" t="s">
        <v>2630</v>
      </c>
      <c r="B1120" s="407" t="s">
        <v>2828</v>
      </c>
      <c r="C1120" s="408" t="s">
        <v>2631</v>
      </c>
      <c r="D1120" s="409" t="s">
        <v>2847</v>
      </c>
      <c r="E1120" s="408" t="s">
        <v>405</v>
      </c>
      <c r="F1120" s="409" t="s">
        <v>2857</v>
      </c>
      <c r="G1120" s="408" t="s">
        <v>406</v>
      </c>
      <c r="H1120" s="408" t="s">
        <v>2682</v>
      </c>
      <c r="I1120" s="408" t="s">
        <v>2682</v>
      </c>
      <c r="J1120" s="408" t="s">
        <v>2683</v>
      </c>
      <c r="K1120" s="408" t="s">
        <v>2684</v>
      </c>
      <c r="L1120" s="410">
        <v>46.63</v>
      </c>
      <c r="M1120" s="410">
        <v>1</v>
      </c>
      <c r="N1120" s="411">
        <v>46.63</v>
      </c>
    </row>
    <row r="1121" spans="1:14" ht="14.4" customHeight="1" x14ac:dyDescent="0.3">
      <c r="A1121" s="406" t="s">
        <v>2630</v>
      </c>
      <c r="B1121" s="407" t="s">
        <v>2828</v>
      </c>
      <c r="C1121" s="408" t="s">
        <v>2631</v>
      </c>
      <c r="D1121" s="409" t="s">
        <v>2847</v>
      </c>
      <c r="E1121" s="408" t="s">
        <v>405</v>
      </c>
      <c r="F1121" s="409" t="s">
        <v>2857</v>
      </c>
      <c r="G1121" s="408" t="s">
        <v>406</v>
      </c>
      <c r="H1121" s="408" t="s">
        <v>2685</v>
      </c>
      <c r="I1121" s="408" t="s">
        <v>408</v>
      </c>
      <c r="J1121" s="408" t="s">
        <v>2686</v>
      </c>
      <c r="K1121" s="408"/>
      <c r="L1121" s="410">
        <v>43.877098892398664</v>
      </c>
      <c r="M1121" s="410">
        <v>6</v>
      </c>
      <c r="N1121" s="411">
        <v>263.26259335439198</v>
      </c>
    </row>
    <row r="1122" spans="1:14" ht="14.4" customHeight="1" x14ac:dyDescent="0.3">
      <c r="A1122" s="406" t="s">
        <v>2630</v>
      </c>
      <c r="B1122" s="407" t="s">
        <v>2828</v>
      </c>
      <c r="C1122" s="408" t="s">
        <v>2631</v>
      </c>
      <c r="D1122" s="409" t="s">
        <v>2847</v>
      </c>
      <c r="E1122" s="408" t="s">
        <v>405</v>
      </c>
      <c r="F1122" s="409" t="s">
        <v>2857</v>
      </c>
      <c r="G1122" s="408" t="s">
        <v>406</v>
      </c>
      <c r="H1122" s="408" t="s">
        <v>483</v>
      </c>
      <c r="I1122" s="408" t="s">
        <v>484</v>
      </c>
      <c r="J1122" s="408" t="s">
        <v>485</v>
      </c>
      <c r="K1122" s="408" t="s">
        <v>486</v>
      </c>
      <c r="L1122" s="410">
        <v>83.129622288969983</v>
      </c>
      <c r="M1122" s="410">
        <v>5</v>
      </c>
      <c r="N1122" s="411">
        <v>415.64811144484992</v>
      </c>
    </row>
    <row r="1123" spans="1:14" ht="14.4" customHeight="1" x14ac:dyDescent="0.3">
      <c r="A1123" s="406" t="s">
        <v>2630</v>
      </c>
      <c r="B1123" s="407" t="s">
        <v>2828</v>
      </c>
      <c r="C1123" s="408" t="s">
        <v>2631</v>
      </c>
      <c r="D1123" s="409" t="s">
        <v>2847</v>
      </c>
      <c r="E1123" s="408" t="s">
        <v>405</v>
      </c>
      <c r="F1123" s="409" t="s">
        <v>2857</v>
      </c>
      <c r="G1123" s="408" t="s">
        <v>406</v>
      </c>
      <c r="H1123" s="408" t="s">
        <v>2687</v>
      </c>
      <c r="I1123" s="408" t="s">
        <v>2688</v>
      </c>
      <c r="J1123" s="408" t="s">
        <v>2689</v>
      </c>
      <c r="K1123" s="408" t="s">
        <v>2690</v>
      </c>
      <c r="L1123" s="410">
        <v>113.73066666666669</v>
      </c>
      <c r="M1123" s="410">
        <v>135</v>
      </c>
      <c r="N1123" s="411">
        <v>15353.640000000003</v>
      </c>
    </row>
    <row r="1124" spans="1:14" ht="14.4" customHeight="1" x14ac:dyDescent="0.3">
      <c r="A1124" s="406" t="s">
        <v>2630</v>
      </c>
      <c r="B1124" s="407" t="s">
        <v>2828</v>
      </c>
      <c r="C1124" s="408" t="s">
        <v>2631</v>
      </c>
      <c r="D1124" s="409" t="s">
        <v>2847</v>
      </c>
      <c r="E1124" s="408" t="s">
        <v>405</v>
      </c>
      <c r="F1124" s="409" t="s">
        <v>2857</v>
      </c>
      <c r="G1124" s="408" t="s">
        <v>406</v>
      </c>
      <c r="H1124" s="408" t="s">
        <v>2066</v>
      </c>
      <c r="I1124" s="408" t="s">
        <v>408</v>
      </c>
      <c r="J1124" s="408" t="s">
        <v>2067</v>
      </c>
      <c r="K1124" s="408"/>
      <c r="L1124" s="410">
        <v>46.69527460043939</v>
      </c>
      <c r="M1124" s="410">
        <v>46</v>
      </c>
      <c r="N1124" s="411">
        <v>2147.982631620212</v>
      </c>
    </row>
    <row r="1125" spans="1:14" ht="14.4" customHeight="1" x14ac:dyDescent="0.3">
      <c r="A1125" s="406" t="s">
        <v>2630</v>
      </c>
      <c r="B1125" s="407" t="s">
        <v>2828</v>
      </c>
      <c r="C1125" s="408" t="s">
        <v>2631</v>
      </c>
      <c r="D1125" s="409" t="s">
        <v>2847</v>
      </c>
      <c r="E1125" s="408" t="s">
        <v>405</v>
      </c>
      <c r="F1125" s="409" t="s">
        <v>2857</v>
      </c>
      <c r="G1125" s="408" t="s">
        <v>406</v>
      </c>
      <c r="H1125" s="408" t="s">
        <v>2691</v>
      </c>
      <c r="I1125" s="408" t="s">
        <v>408</v>
      </c>
      <c r="J1125" s="408" t="s">
        <v>2692</v>
      </c>
      <c r="K1125" s="408"/>
      <c r="L1125" s="410">
        <v>173.73636938534236</v>
      </c>
      <c r="M1125" s="410">
        <v>2</v>
      </c>
      <c r="N1125" s="411">
        <v>347.47273877068471</v>
      </c>
    </row>
    <row r="1126" spans="1:14" ht="14.4" customHeight="1" x14ac:dyDescent="0.3">
      <c r="A1126" s="406" t="s">
        <v>2630</v>
      </c>
      <c r="B1126" s="407" t="s">
        <v>2828</v>
      </c>
      <c r="C1126" s="408" t="s">
        <v>2631</v>
      </c>
      <c r="D1126" s="409" t="s">
        <v>2847</v>
      </c>
      <c r="E1126" s="408" t="s">
        <v>405</v>
      </c>
      <c r="F1126" s="409" t="s">
        <v>2857</v>
      </c>
      <c r="G1126" s="408" t="s">
        <v>406</v>
      </c>
      <c r="H1126" s="408" t="s">
        <v>2051</v>
      </c>
      <c r="I1126" s="408" t="s">
        <v>2051</v>
      </c>
      <c r="J1126" s="408" t="s">
        <v>1068</v>
      </c>
      <c r="K1126" s="408" t="s">
        <v>2052</v>
      </c>
      <c r="L1126" s="410">
        <v>396</v>
      </c>
      <c r="M1126" s="410">
        <v>3</v>
      </c>
      <c r="N1126" s="411">
        <v>1188</v>
      </c>
    </row>
    <row r="1127" spans="1:14" ht="14.4" customHeight="1" x14ac:dyDescent="0.3">
      <c r="A1127" s="406" t="s">
        <v>2630</v>
      </c>
      <c r="B1127" s="407" t="s">
        <v>2828</v>
      </c>
      <c r="C1127" s="408" t="s">
        <v>2631</v>
      </c>
      <c r="D1127" s="409" t="s">
        <v>2847</v>
      </c>
      <c r="E1127" s="408" t="s">
        <v>405</v>
      </c>
      <c r="F1127" s="409" t="s">
        <v>2857</v>
      </c>
      <c r="G1127" s="408" t="s">
        <v>406</v>
      </c>
      <c r="H1127" s="408" t="s">
        <v>1830</v>
      </c>
      <c r="I1127" s="408" t="s">
        <v>1830</v>
      </c>
      <c r="J1127" s="408" t="s">
        <v>1831</v>
      </c>
      <c r="K1127" s="408" t="s">
        <v>1832</v>
      </c>
      <c r="L1127" s="410">
        <v>96.09999999999998</v>
      </c>
      <c r="M1127" s="410">
        <v>3</v>
      </c>
      <c r="N1127" s="411">
        <v>288.29999999999995</v>
      </c>
    </row>
    <row r="1128" spans="1:14" ht="14.4" customHeight="1" x14ac:dyDescent="0.3">
      <c r="A1128" s="406" t="s">
        <v>2630</v>
      </c>
      <c r="B1128" s="407" t="s">
        <v>2828</v>
      </c>
      <c r="C1128" s="408" t="s">
        <v>2631</v>
      </c>
      <c r="D1128" s="409" t="s">
        <v>2847</v>
      </c>
      <c r="E1128" s="408" t="s">
        <v>405</v>
      </c>
      <c r="F1128" s="409" t="s">
        <v>2857</v>
      </c>
      <c r="G1128" s="408" t="s">
        <v>406</v>
      </c>
      <c r="H1128" s="408" t="s">
        <v>2382</v>
      </c>
      <c r="I1128" s="408" t="s">
        <v>2382</v>
      </c>
      <c r="J1128" s="408" t="s">
        <v>2150</v>
      </c>
      <c r="K1128" s="408" t="s">
        <v>2383</v>
      </c>
      <c r="L1128" s="410">
        <v>130.73000000000002</v>
      </c>
      <c r="M1128" s="410">
        <v>2</v>
      </c>
      <c r="N1128" s="411">
        <v>261.46000000000004</v>
      </c>
    </row>
    <row r="1129" spans="1:14" ht="14.4" customHeight="1" x14ac:dyDescent="0.3">
      <c r="A1129" s="406" t="s">
        <v>2630</v>
      </c>
      <c r="B1129" s="407" t="s">
        <v>2828</v>
      </c>
      <c r="C1129" s="408" t="s">
        <v>2631</v>
      </c>
      <c r="D1129" s="409" t="s">
        <v>2847</v>
      </c>
      <c r="E1129" s="408" t="s">
        <v>405</v>
      </c>
      <c r="F1129" s="409" t="s">
        <v>2857</v>
      </c>
      <c r="G1129" s="408" t="s">
        <v>406</v>
      </c>
      <c r="H1129" s="408" t="s">
        <v>2693</v>
      </c>
      <c r="I1129" s="408" t="s">
        <v>2693</v>
      </c>
      <c r="J1129" s="408" t="s">
        <v>2683</v>
      </c>
      <c r="K1129" s="408" t="s">
        <v>2684</v>
      </c>
      <c r="L1129" s="410">
        <v>56.489796466371359</v>
      </c>
      <c r="M1129" s="410">
        <v>2</v>
      </c>
      <c r="N1129" s="411">
        <v>112.97959293274272</v>
      </c>
    </row>
    <row r="1130" spans="1:14" ht="14.4" customHeight="1" x14ac:dyDescent="0.3">
      <c r="A1130" s="406" t="s">
        <v>2630</v>
      </c>
      <c r="B1130" s="407" t="s">
        <v>2828</v>
      </c>
      <c r="C1130" s="408" t="s">
        <v>2631</v>
      </c>
      <c r="D1130" s="409" t="s">
        <v>2847</v>
      </c>
      <c r="E1130" s="408" t="s">
        <v>405</v>
      </c>
      <c r="F1130" s="409" t="s">
        <v>2857</v>
      </c>
      <c r="G1130" s="408" t="s">
        <v>406</v>
      </c>
      <c r="H1130" s="408" t="s">
        <v>2055</v>
      </c>
      <c r="I1130" s="408" t="s">
        <v>2055</v>
      </c>
      <c r="J1130" s="408" t="s">
        <v>2056</v>
      </c>
      <c r="K1130" s="408" t="s">
        <v>2057</v>
      </c>
      <c r="L1130" s="410">
        <v>199.97844581571749</v>
      </c>
      <c r="M1130" s="410">
        <v>21</v>
      </c>
      <c r="N1130" s="411">
        <v>4199.5473621300671</v>
      </c>
    </row>
    <row r="1131" spans="1:14" ht="14.4" customHeight="1" x14ac:dyDescent="0.3">
      <c r="A1131" s="406" t="s">
        <v>2630</v>
      </c>
      <c r="B1131" s="407" t="s">
        <v>2828</v>
      </c>
      <c r="C1131" s="408" t="s">
        <v>2631</v>
      </c>
      <c r="D1131" s="409" t="s">
        <v>2847</v>
      </c>
      <c r="E1131" s="408" t="s">
        <v>405</v>
      </c>
      <c r="F1131" s="409" t="s">
        <v>2857</v>
      </c>
      <c r="G1131" s="408" t="s">
        <v>406</v>
      </c>
      <c r="H1131" s="408" t="s">
        <v>1176</v>
      </c>
      <c r="I1131" s="408" t="s">
        <v>1176</v>
      </c>
      <c r="J1131" s="408" t="s">
        <v>1177</v>
      </c>
      <c r="K1131" s="408" t="s">
        <v>1178</v>
      </c>
      <c r="L1131" s="410">
        <v>72.180000000000007</v>
      </c>
      <c r="M1131" s="410">
        <v>6</v>
      </c>
      <c r="N1131" s="411">
        <v>433.08000000000004</v>
      </c>
    </row>
    <row r="1132" spans="1:14" ht="14.4" customHeight="1" x14ac:dyDescent="0.3">
      <c r="A1132" s="406" t="s">
        <v>2630</v>
      </c>
      <c r="B1132" s="407" t="s">
        <v>2828</v>
      </c>
      <c r="C1132" s="408" t="s">
        <v>2631</v>
      </c>
      <c r="D1132" s="409" t="s">
        <v>2847</v>
      </c>
      <c r="E1132" s="408" t="s">
        <v>405</v>
      </c>
      <c r="F1132" s="409" t="s">
        <v>2857</v>
      </c>
      <c r="G1132" s="408" t="s">
        <v>406</v>
      </c>
      <c r="H1132" s="408" t="s">
        <v>2403</v>
      </c>
      <c r="I1132" s="408" t="s">
        <v>2403</v>
      </c>
      <c r="J1132" s="408" t="s">
        <v>2404</v>
      </c>
      <c r="K1132" s="408" t="s">
        <v>2405</v>
      </c>
      <c r="L1132" s="410">
        <v>264.98999999999995</v>
      </c>
      <c r="M1132" s="410">
        <v>5</v>
      </c>
      <c r="N1132" s="411">
        <v>1324.9499999999998</v>
      </c>
    </row>
    <row r="1133" spans="1:14" ht="14.4" customHeight="1" x14ac:dyDescent="0.3">
      <c r="A1133" s="406" t="s">
        <v>2630</v>
      </c>
      <c r="B1133" s="407" t="s">
        <v>2828</v>
      </c>
      <c r="C1133" s="408" t="s">
        <v>2631</v>
      </c>
      <c r="D1133" s="409" t="s">
        <v>2847</v>
      </c>
      <c r="E1133" s="408" t="s">
        <v>405</v>
      </c>
      <c r="F1133" s="409" t="s">
        <v>2857</v>
      </c>
      <c r="G1133" s="408" t="s">
        <v>406</v>
      </c>
      <c r="H1133" s="408" t="s">
        <v>2406</v>
      </c>
      <c r="I1133" s="408" t="s">
        <v>2406</v>
      </c>
      <c r="J1133" s="408" t="s">
        <v>2407</v>
      </c>
      <c r="K1133" s="408" t="s">
        <v>1791</v>
      </c>
      <c r="L1133" s="410">
        <v>220.30000000000007</v>
      </c>
      <c r="M1133" s="410">
        <v>2</v>
      </c>
      <c r="N1133" s="411">
        <v>440.60000000000014</v>
      </c>
    </row>
    <row r="1134" spans="1:14" ht="14.4" customHeight="1" x14ac:dyDescent="0.3">
      <c r="A1134" s="406" t="s">
        <v>2630</v>
      </c>
      <c r="B1134" s="407" t="s">
        <v>2828</v>
      </c>
      <c r="C1134" s="408" t="s">
        <v>2631</v>
      </c>
      <c r="D1134" s="409" t="s">
        <v>2847</v>
      </c>
      <c r="E1134" s="408" t="s">
        <v>405</v>
      </c>
      <c r="F1134" s="409" t="s">
        <v>2857</v>
      </c>
      <c r="G1134" s="408" t="s">
        <v>406</v>
      </c>
      <c r="H1134" s="408" t="s">
        <v>2694</v>
      </c>
      <c r="I1134" s="408" t="s">
        <v>2694</v>
      </c>
      <c r="J1134" s="408" t="s">
        <v>2695</v>
      </c>
      <c r="K1134" s="408" t="s">
        <v>2696</v>
      </c>
      <c r="L1134" s="410">
        <v>142.44000000000005</v>
      </c>
      <c r="M1134" s="410">
        <v>3</v>
      </c>
      <c r="N1134" s="411">
        <v>427.32000000000016</v>
      </c>
    </row>
    <row r="1135" spans="1:14" ht="14.4" customHeight="1" x14ac:dyDescent="0.3">
      <c r="A1135" s="406" t="s">
        <v>2630</v>
      </c>
      <c r="B1135" s="407" t="s">
        <v>2828</v>
      </c>
      <c r="C1135" s="408" t="s">
        <v>2631</v>
      </c>
      <c r="D1135" s="409" t="s">
        <v>2847</v>
      </c>
      <c r="E1135" s="408" t="s">
        <v>405</v>
      </c>
      <c r="F1135" s="409" t="s">
        <v>2857</v>
      </c>
      <c r="G1135" s="408" t="s">
        <v>406</v>
      </c>
      <c r="H1135" s="408" t="s">
        <v>2417</v>
      </c>
      <c r="I1135" s="408" t="s">
        <v>2418</v>
      </c>
      <c r="J1135" s="408" t="s">
        <v>2419</v>
      </c>
      <c r="K1135" s="408" t="s">
        <v>2420</v>
      </c>
      <c r="L1135" s="410">
        <v>66.400000000000006</v>
      </c>
      <c r="M1135" s="410">
        <v>1</v>
      </c>
      <c r="N1135" s="411">
        <v>66.400000000000006</v>
      </c>
    </row>
    <row r="1136" spans="1:14" ht="14.4" customHeight="1" x14ac:dyDescent="0.3">
      <c r="A1136" s="406" t="s">
        <v>2630</v>
      </c>
      <c r="B1136" s="407" t="s">
        <v>2828</v>
      </c>
      <c r="C1136" s="408" t="s">
        <v>2631</v>
      </c>
      <c r="D1136" s="409" t="s">
        <v>2847</v>
      </c>
      <c r="E1136" s="408" t="s">
        <v>405</v>
      </c>
      <c r="F1136" s="409" t="s">
        <v>2857</v>
      </c>
      <c r="G1136" s="408" t="s">
        <v>1213</v>
      </c>
      <c r="H1136" s="408" t="s">
        <v>1247</v>
      </c>
      <c r="I1136" s="408" t="s">
        <v>1248</v>
      </c>
      <c r="J1136" s="408" t="s">
        <v>1249</v>
      </c>
      <c r="K1136" s="408" t="s">
        <v>1250</v>
      </c>
      <c r="L1136" s="410">
        <v>721.2</v>
      </c>
      <c r="M1136" s="410">
        <v>10</v>
      </c>
      <c r="N1136" s="411">
        <v>7212</v>
      </c>
    </row>
    <row r="1137" spans="1:14" ht="14.4" customHeight="1" x14ac:dyDescent="0.3">
      <c r="A1137" s="406" t="s">
        <v>2630</v>
      </c>
      <c r="B1137" s="407" t="s">
        <v>2828</v>
      </c>
      <c r="C1137" s="408" t="s">
        <v>2631</v>
      </c>
      <c r="D1137" s="409" t="s">
        <v>2847</v>
      </c>
      <c r="E1137" s="408" t="s">
        <v>405</v>
      </c>
      <c r="F1137" s="409" t="s">
        <v>2857</v>
      </c>
      <c r="G1137" s="408" t="s">
        <v>1213</v>
      </c>
      <c r="H1137" s="408" t="s">
        <v>2697</v>
      </c>
      <c r="I1137" s="408" t="s">
        <v>2698</v>
      </c>
      <c r="J1137" s="408" t="s">
        <v>2699</v>
      </c>
      <c r="K1137" s="408" t="s">
        <v>2700</v>
      </c>
      <c r="L1137" s="410">
        <v>32.259853039751249</v>
      </c>
      <c r="M1137" s="410">
        <v>16</v>
      </c>
      <c r="N1137" s="411">
        <v>516.15764863601999</v>
      </c>
    </row>
    <row r="1138" spans="1:14" ht="14.4" customHeight="1" x14ac:dyDescent="0.3">
      <c r="A1138" s="406" t="s">
        <v>2630</v>
      </c>
      <c r="B1138" s="407" t="s">
        <v>2828</v>
      </c>
      <c r="C1138" s="408" t="s">
        <v>2631</v>
      </c>
      <c r="D1138" s="409" t="s">
        <v>2847</v>
      </c>
      <c r="E1138" s="408" t="s">
        <v>405</v>
      </c>
      <c r="F1138" s="409" t="s">
        <v>2857</v>
      </c>
      <c r="G1138" s="408" t="s">
        <v>1213</v>
      </c>
      <c r="H1138" s="408" t="s">
        <v>2701</v>
      </c>
      <c r="I1138" s="408" t="s">
        <v>2702</v>
      </c>
      <c r="J1138" s="408" t="s">
        <v>2703</v>
      </c>
      <c r="K1138" s="408" t="s">
        <v>2704</v>
      </c>
      <c r="L1138" s="410">
        <v>29.999921737416745</v>
      </c>
      <c r="M1138" s="410">
        <v>32</v>
      </c>
      <c r="N1138" s="411">
        <v>959.99749559733584</v>
      </c>
    </row>
    <row r="1139" spans="1:14" ht="14.4" customHeight="1" x14ac:dyDescent="0.3">
      <c r="A1139" s="406" t="s">
        <v>2630</v>
      </c>
      <c r="B1139" s="407" t="s">
        <v>2828</v>
      </c>
      <c r="C1139" s="408" t="s">
        <v>2631</v>
      </c>
      <c r="D1139" s="409" t="s">
        <v>2847</v>
      </c>
      <c r="E1139" s="408" t="s">
        <v>405</v>
      </c>
      <c r="F1139" s="409" t="s">
        <v>2857</v>
      </c>
      <c r="G1139" s="408" t="s">
        <v>1213</v>
      </c>
      <c r="H1139" s="408" t="s">
        <v>1275</v>
      </c>
      <c r="I1139" s="408" t="s">
        <v>1276</v>
      </c>
      <c r="J1139" s="408" t="s">
        <v>1277</v>
      </c>
      <c r="K1139" s="408" t="s">
        <v>1278</v>
      </c>
      <c r="L1139" s="410">
        <v>79.13</v>
      </c>
      <c r="M1139" s="410">
        <v>10</v>
      </c>
      <c r="N1139" s="411">
        <v>791.3</v>
      </c>
    </row>
    <row r="1140" spans="1:14" ht="14.4" customHeight="1" x14ac:dyDescent="0.3">
      <c r="A1140" s="406" t="s">
        <v>2630</v>
      </c>
      <c r="B1140" s="407" t="s">
        <v>2828</v>
      </c>
      <c r="C1140" s="408" t="s">
        <v>2631</v>
      </c>
      <c r="D1140" s="409" t="s">
        <v>2847</v>
      </c>
      <c r="E1140" s="408" t="s">
        <v>405</v>
      </c>
      <c r="F1140" s="409" t="s">
        <v>2857</v>
      </c>
      <c r="G1140" s="408" t="s">
        <v>1213</v>
      </c>
      <c r="H1140" s="408" t="s">
        <v>1294</v>
      </c>
      <c r="I1140" s="408" t="s">
        <v>1295</v>
      </c>
      <c r="J1140" s="408" t="s">
        <v>1296</v>
      </c>
      <c r="K1140" s="408" t="s">
        <v>686</v>
      </c>
      <c r="L1140" s="410">
        <v>46.989787649175717</v>
      </c>
      <c r="M1140" s="410">
        <v>20</v>
      </c>
      <c r="N1140" s="411">
        <v>939.79575298351438</v>
      </c>
    </row>
    <row r="1141" spans="1:14" ht="14.4" customHeight="1" x14ac:dyDescent="0.3">
      <c r="A1141" s="406" t="s">
        <v>2630</v>
      </c>
      <c r="B1141" s="407" t="s">
        <v>2828</v>
      </c>
      <c r="C1141" s="408" t="s">
        <v>2631</v>
      </c>
      <c r="D1141" s="409" t="s">
        <v>2847</v>
      </c>
      <c r="E1141" s="408" t="s">
        <v>405</v>
      </c>
      <c r="F1141" s="409" t="s">
        <v>2857</v>
      </c>
      <c r="G1141" s="408" t="s">
        <v>1213</v>
      </c>
      <c r="H1141" s="408" t="s">
        <v>2705</v>
      </c>
      <c r="I1141" s="408" t="s">
        <v>2706</v>
      </c>
      <c r="J1141" s="408" t="s">
        <v>2707</v>
      </c>
      <c r="K1141" s="408" t="s">
        <v>2708</v>
      </c>
      <c r="L1141" s="410">
        <v>47.780040588908228</v>
      </c>
      <c r="M1141" s="410">
        <v>5</v>
      </c>
      <c r="N1141" s="411">
        <v>238.90020294454115</v>
      </c>
    </row>
    <row r="1142" spans="1:14" ht="14.4" customHeight="1" x14ac:dyDescent="0.3">
      <c r="A1142" s="406" t="s">
        <v>2630</v>
      </c>
      <c r="B1142" s="407" t="s">
        <v>2828</v>
      </c>
      <c r="C1142" s="408" t="s">
        <v>2631</v>
      </c>
      <c r="D1142" s="409" t="s">
        <v>2847</v>
      </c>
      <c r="E1142" s="408" t="s">
        <v>405</v>
      </c>
      <c r="F1142" s="409" t="s">
        <v>2857</v>
      </c>
      <c r="G1142" s="408" t="s">
        <v>1213</v>
      </c>
      <c r="H1142" s="408" t="s">
        <v>2469</v>
      </c>
      <c r="I1142" s="408" t="s">
        <v>2470</v>
      </c>
      <c r="J1142" s="408" t="s">
        <v>2471</v>
      </c>
      <c r="K1142" s="408" t="s">
        <v>2472</v>
      </c>
      <c r="L1142" s="410">
        <v>155.52000000000007</v>
      </c>
      <c r="M1142" s="410">
        <v>1</v>
      </c>
      <c r="N1142" s="411">
        <v>155.52000000000007</v>
      </c>
    </row>
    <row r="1143" spans="1:14" ht="14.4" customHeight="1" x14ac:dyDescent="0.3">
      <c r="A1143" s="406" t="s">
        <v>2630</v>
      </c>
      <c r="B1143" s="407" t="s">
        <v>2828</v>
      </c>
      <c r="C1143" s="408" t="s">
        <v>2631</v>
      </c>
      <c r="D1143" s="409" t="s">
        <v>2847</v>
      </c>
      <c r="E1143" s="408" t="s">
        <v>405</v>
      </c>
      <c r="F1143" s="409" t="s">
        <v>2857</v>
      </c>
      <c r="G1143" s="408" t="s">
        <v>1213</v>
      </c>
      <c r="H1143" s="408" t="s">
        <v>1873</v>
      </c>
      <c r="I1143" s="408" t="s">
        <v>1874</v>
      </c>
      <c r="J1143" s="408" t="s">
        <v>1875</v>
      </c>
      <c r="K1143" s="408" t="s">
        <v>1876</v>
      </c>
      <c r="L1143" s="410">
        <v>101.11000000000003</v>
      </c>
      <c r="M1143" s="410">
        <v>1</v>
      </c>
      <c r="N1143" s="411">
        <v>101.11000000000003</v>
      </c>
    </row>
    <row r="1144" spans="1:14" ht="14.4" customHeight="1" x14ac:dyDescent="0.3">
      <c r="A1144" s="406" t="s">
        <v>2630</v>
      </c>
      <c r="B1144" s="407" t="s">
        <v>2828</v>
      </c>
      <c r="C1144" s="408" t="s">
        <v>2631</v>
      </c>
      <c r="D1144" s="409" t="s">
        <v>2847</v>
      </c>
      <c r="E1144" s="408" t="s">
        <v>405</v>
      </c>
      <c r="F1144" s="409" t="s">
        <v>2857</v>
      </c>
      <c r="G1144" s="408" t="s">
        <v>1213</v>
      </c>
      <c r="H1144" s="408" t="s">
        <v>1892</v>
      </c>
      <c r="I1144" s="408" t="s">
        <v>1892</v>
      </c>
      <c r="J1144" s="408" t="s">
        <v>1893</v>
      </c>
      <c r="K1144" s="408" t="s">
        <v>1894</v>
      </c>
      <c r="L1144" s="410">
        <v>273.89999999999998</v>
      </c>
      <c r="M1144" s="410">
        <v>5</v>
      </c>
      <c r="N1144" s="411">
        <v>1369.5</v>
      </c>
    </row>
    <row r="1145" spans="1:14" ht="14.4" customHeight="1" x14ac:dyDescent="0.3">
      <c r="A1145" s="406" t="s">
        <v>2630</v>
      </c>
      <c r="B1145" s="407" t="s">
        <v>2828</v>
      </c>
      <c r="C1145" s="408" t="s">
        <v>2631</v>
      </c>
      <c r="D1145" s="409" t="s">
        <v>2847</v>
      </c>
      <c r="E1145" s="408" t="s">
        <v>405</v>
      </c>
      <c r="F1145" s="409" t="s">
        <v>2857</v>
      </c>
      <c r="G1145" s="408" t="s">
        <v>1213</v>
      </c>
      <c r="H1145" s="408" t="s">
        <v>2709</v>
      </c>
      <c r="I1145" s="408" t="s">
        <v>2709</v>
      </c>
      <c r="J1145" s="408" t="s">
        <v>2710</v>
      </c>
      <c r="K1145" s="408" t="s">
        <v>2711</v>
      </c>
      <c r="L1145" s="410">
        <v>57.695000000000007</v>
      </c>
      <c r="M1145" s="410">
        <v>5</v>
      </c>
      <c r="N1145" s="411">
        <v>288.47500000000002</v>
      </c>
    </row>
    <row r="1146" spans="1:14" ht="14.4" customHeight="1" x14ac:dyDescent="0.3">
      <c r="A1146" s="406" t="s">
        <v>2630</v>
      </c>
      <c r="B1146" s="407" t="s">
        <v>2828</v>
      </c>
      <c r="C1146" s="408" t="s">
        <v>2631</v>
      </c>
      <c r="D1146" s="409" t="s">
        <v>2847</v>
      </c>
      <c r="E1146" s="408" t="s">
        <v>405</v>
      </c>
      <c r="F1146" s="409" t="s">
        <v>2857</v>
      </c>
      <c r="G1146" s="408" t="s">
        <v>1213</v>
      </c>
      <c r="H1146" s="408" t="s">
        <v>1895</v>
      </c>
      <c r="I1146" s="408" t="s">
        <v>1895</v>
      </c>
      <c r="J1146" s="408" t="s">
        <v>1383</v>
      </c>
      <c r="K1146" s="408" t="s">
        <v>1896</v>
      </c>
      <c r="L1146" s="410">
        <v>140.08933726152532</v>
      </c>
      <c r="M1146" s="410">
        <v>3</v>
      </c>
      <c r="N1146" s="411">
        <v>420.26801178457595</v>
      </c>
    </row>
    <row r="1147" spans="1:14" ht="14.4" customHeight="1" x14ac:dyDescent="0.3">
      <c r="A1147" s="406" t="s">
        <v>2630</v>
      </c>
      <c r="B1147" s="407" t="s">
        <v>2828</v>
      </c>
      <c r="C1147" s="408" t="s">
        <v>2631</v>
      </c>
      <c r="D1147" s="409" t="s">
        <v>2847</v>
      </c>
      <c r="E1147" s="408" t="s">
        <v>405</v>
      </c>
      <c r="F1147" s="409" t="s">
        <v>2857</v>
      </c>
      <c r="G1147" s="408" t="s">
        <v>1213</v>
      </c>
      <c r="H1147" s="408" t="s">
        <v>1396</v>
      </c>
      <c r="I1147" s="408" t="s">
        <v>1396</v>
      </c>
      <c r="J1147" s="408" t="s">
        <v>1281</v>
      </c>
      <c r="K1147" s="408" t="s">
        <v>1397</v>
      </c>
      <c r="L1147" s="410">
        <v>1106.26</v>
      </c>
      <c r="M1147" s="410">
        <v>2</v>
      </c>
      <c r="N1147" s="411">
        <v>2212.52</v>
      </c>
    </row>
    <row r="1148" spans="1:14" ht="14.4" customHeight="1" x14ac:dyDescent="0.3">
      <c r="A1148" s="406" t="s">
        <v>2630</v>
      </c>
      <c r="B1148" s="407" t="s">
        <v>2828</v>
      </c>
      <c r="C1148" s="408" t="s">
        <v>2631</v>
      </c>
      <c r="D1148" s="409" t="s">
        <v>2847</v>
      </c>
      <c r="E1148" s="408" t="s">
        <v>405</v>
      </c>
      <c r="F1148" s="409" t="s">
        <v>2857</v>
      </c>
      <c r="G1148" s="408" t="s">
        <v>1213</v>
      </c>
      <c r="H1148" s="408" t="s">
        <v>1398</v>
      </c>
      <c r="I1148" s="408" t="s">
        <v>1398</v>
      </c>
      <c r="J1148" s="408" t="s">
        <v>1249</v>
      </c>
      <c r="K1148" s="408" t="s">
        <v>1399</v>
      </c>
      <c r="L1148" s="410">
        <v>408.94974691272967</v>
      </c>
      <c r="M1148" s="410">
        <v>19</v>
      </c>
      <c r="N1148" s="411">
        <v>7770.0451913418638</v>
      </c>
    </row>
    <row r="1149" spans="1:14" ht="14.4" customHeight="1" x14ac:dyDescent="0.3">
      <c r="A1149" s="406" t="s">
        <v>2630</v>
      </c>
      <c r="B1149" s="407" t="s">
        <v>2828</v>
      </c>
      <c r="C1149" s="408" t="s">
        <v>2631</v>
      </c>
      <c r="D1149" s="409" t="s">
        <v>2847</v>
      </c>
      <c r="E1149" s="408" t="s">
        <v>405</v>
      </c>
      <c r="F1149" s="409" t="s">
        <v>2857</v>
      </c>
      <c r="G1149" s="408" t="s">
        <v>1213</v>
      </c>
      <c r="H1149" s="408" t="s">
        <v>1400</v>
      </c>
      <c r="I1149" s="408" t="s">
        <v>1400</v>
      </c>
      <c r="J1149" s="408" t="s">
        <v>1401</v>
      </c>
      <c r="K1149" s="408" t="s">
        <v>1402</v>
      </c>
      <c r="L1149" s="410">
        <v>67.840752049286948</v>
      </c>
      <c r="M1149" s="410">
        <v>260</v>
      </c>
      <c r="N1149" s="411">
        <v>17638.595532814605</v>
      </c>
    </row>
    <row r="1150" spans="1:14" ht="14.4" customHeight="1" x14ac:dyDescent="0.3">
      <c r="A1150" s="406" t="s">
        <v>2630</v>
      </c>
      <c r="B1150" s="407" t="s">
        <v>2828</v>
      </c>
      <c r="C1150" s="408" t="s">
        <v>2631</v>
      </c>
      <c r="D1150" s="409" t="s">
        <v>2847</v>
      </c>
      <c r="E1150" s="408" t="s">
        <v>405</v>
      </c>
      <c r="F1150" s="409" t="s">
        <v>2857</v>
      </c>
      <c r="G1150" s="408" t="s">
        <v>1213</v>
      </c>
      <c r="H1150" s="408" t="s">
        <v>1404</v>
      </c>
      <c r="I1150" s="408" t="s">
        <v>1404</v>
      </c>
      <c r="J1150" s="408" t="s">
        <v>1249</v>
      </c>
      <c r="K1150" s="408" t="s">
        <v>1397</v>
      </c>
      <c r="L1150" s="410">
        <v>630.66011919756249</v>
      </c>
      <c r="M1150" s="410">
        <v>16</v>
      </c>
      <c r="N1150" s="411">
        <v>10090.561907161</v>
      </c>
    </row>
    <row r="1151" spans="1:14" ht="14.4" customHeight="1" x14ac:dyDescent="0.3">
      <c r="A1151" s="406" t="s">
        <v>2630</v>
      </c>
      <c r="B1151" s="407" t="s">
        <v>2828</v>
      </c>
      <c r="C1151" s="408" t="s">
        <v>2631</v>
      </c>
      <c r="D1151" s="409" t="s">
        <v>2847</v>
      </c>
      <c r="E1151" s="408" t="s">
        <v>405</v>
      </c>
      <c r="F1151" s="409" t="s">
        <v>2857</v>
      </c>
      <c r="G1151" s="408" t="s">
        <v>1213</v>
      </c>
      <c r="H1151" s="408" t="s">
        <v>1407</v>
      </c>
      <c r="I1151" s="408" t="s">
        <v>1407</v>
      </c>
      <c r="J1151" s="408" t="s">
        <v>1249</v>
      </c>
      <c r="K1151" s="408" t="s">
        <v>1406</v>
      </c>
      <c r="L1151" s="410">
        <v>913.65</v>
      </c>
      <c r="M1151" s="410">
        <v>2</v>
      </c>
      <c r="N1151" s="411">
        <v>1827.3</v>
      </c>
    </row>
    <row r="1152" spans="1:14" ht="14.4" customHeight="1" x14ac:dyDescent="0.3">
      <c r="A1152" s="406" t="s">
        <v>2630</v>
      </c>
      <c r="B1152" s="407" t="s">
        <v>2828</v>
      </c>
      <c r="C1152" s="408" t="s">
        <v>2631</v>
      </c>
      <c r="D1152" s="409" t="s">
        <v>2847</v>
      </c>
      <c r="E1152" s="408" t="s">
        <v>405</v>
      </c>
      <c r="F1152" s="409" t="s">
        <v>2857</v>
      </c>
      <c r="G1152" s="408" t="s">
        <v>1213</v>
      </c>
      <c r="H1152" s="408" t="s">
        <v>1412</v>
      </c>
      <c r="I1152" s="408" t="s">
        <v>1412</v>
      </c>
      <c r="J1152" s="408" t="s">
        <v>1413</v>
      </c>
      <c r="K1152" s="408" t="s">
        <v>1414</v>
      </c>
      <c r="L1152" s="410">
        <v>77.149999999999963</v>
      </c>
      <c r="M1152" s="410">
        <v>3</v>
      </c>
      <c r="N1152" s="411">
        <v>231.44999999999987</v>
      </c>
    </row>
    <row r="1153" spans="1:14" ht="14.4" customHeight="1" x14ac:dyDescent="0.3">
      <c r="A1153" s="406" t="s">
        <v>2630</v>
      </c>
      <c r="B1153" s="407" t="s">
        <v>2828</v>
      </c>
      <c r="C1153" s="408" t="s">
        <v>2631</v>
      </c>
      <c r="D1153" s="409" t="s">
        <v>2847</v>
      </c>
      <c r="E1153" s="408" t="s">
        <v>517</v>
      </c>
      <c r="F1153" s="409" t="s">
        <v>2858</v>
      </c>
      <c r="G1153" s="408" t="s">
        <v>406</v>
      </c>
      <c r="H1153" s="408" t="s">
        <v>2712</v>
      </c>
      <c r="I1153" s="408" t="s">
        <v>2713</v>
      </c>
      <c r="J1153" s="408" t="s">
        <v>2714</v>
      </c>
      <c r="K1153" s="408" t="s">
        <v>1518</v>
      </c>
      <c r="L1153" s="410">
        <v>128.07000000000002</v>
      </c>
      <c r="M1153" s="410">
        <v>4</v>
      </c>
      <c r="N1153" s="411">
        <v>512.28000000000009</v>
      </c>
    </row>
    <row r="1154" spans="1:14" ht="14.4" customHeight="1" x14ac:dyDescent="0.3">
      <c r="A1154" s="406" t="s">
        <v>2630</v>
      </c>
      <c r="B1154" s="407" t="s">
        <v>2828</v>
      </c>
      <c r="C1154" s="408" t="s">
        <v>2631</v>
      </c>
      <c r="D1154" s="409" t="s">
        <v>2847</v>
      </c>
      <c r="E1154" s="408" t="s">
        <v>517</v>
      </c>
      <c r="F1154" s="409" t="s">
        <v>2858</v>
      </c>
      <c r="G1154" s="408" t="s">
        <v>406</v>
      </c>
      <c r="H1154" s="408" t="s">
        <v>1452</v>
      </c>
      <c r="I1154" s="408" t="s">
        <v>1453</v>
      </c>
      <c r="J1154" s="408" t="s">
        <v>1454</v>
      </c>
      <c r="K1154" s="408" t="s">
        <v>1455</v>
      </c>
      <c r="L1154" s="410">
        <v>123.49586801913827</v>
      </c>
      <c r="M1154" s="410">
        <v>10.4</v>
      </c>
      <c r="N1154" s="411">
        <v>1284.3570273990381</v>
      </c>
    </row>
    <row r="1155" spans="1:14" ht="14.4" customHeight="1" x14ac:dyDescent="0.3">
      <c r="A1155" s="406" t="s">
        <v>2630</v>
      </c>
      <c r="B1155" s="407" t="s">
        <v>2828</v>
      </c>
      <c r="C1155" s="408" t="s">
        <v>2631</v>
      </c>
      <c r="D1155" s="409" t="s">
        <v>2847</v>
      </c>
      <c r="E1155" s="408" t="s">
        <v>517</v>
      </c>
      <c r="F1155" s="409" t="s">
        <v>2858</v>
      </c>
      <c r="G1155" s="408" t="s">
        <v>406</v>
      </c>
      <c r="H1155" s="408" t="s">
        <v>2562</v>
      </c>
      <c r="I1155" s="408" t="s">
        <v>2563</v>
      </c>
      <c r="J1155" s="408" t="s">
        <v>2564</v>
      </c>
      <c r="K1155" s="408" t="s">
        <v>2565</v>
      </c>
      <c r="L1155" s="410">
        <v>48.369825722754186</v>
      </c>
      <c r="M1155" s="410">
        <v>2</v>
      </c>
      <c r="N1155" s="411">
        <v>96.739651445508372</v>
      </c>
    </row>
    <row r="1156" spans="1:14" ht="14.4" customHeight="1" x14ac:dyDescent="0.3">
      <c r="A1156" s="406" t="s">
        <v>2630</v>
      </c>
      <c r="B1156" s="407" t="s">
        <v>2828</v>
      </c>
      <c r="C1156" s="408" t="s">
        <v>2631</v>
      </c>
      <c r="D1156" s="409" t="s">
        <v>2847</v>
      </c>
      <c r="E1156" s="408" t="s">
        <v>517</v>
      </c>
      <c r="F1156" s="409" t="s">
        <v>2858</v>
      </c>
      <c r="G1156" s="408" t="s">
        <v>406</v>
      </c>
      <c r="H1156" s="408" t="s">
        <v>2715</v>
      </c>
      <c r="I1156" s="408" t="s">
        <v>2716</v>
      </c>
      <c r="J1156" s="408" t="s">
        <v>2717</v>
      </c>
      <c r="K1156" s="408" t="s">
        <v>2718</v>
      </c>
      <c r="L1156" s="410">
        <v>88.209997335381388</v>
      </c>
      <c r="M1156" s="410">
        <v>4</v>
      </c>
      <c r="N1156" s="411">
        <v>352.83998934152555</v>
      </c>
    </row>
    <row r="1157" spans="1:14" ht="14.4" customHeight="1" x14ac:dyDescent="0.3">
      <c r="A1157" s="406" t="s">
        <v>2630</v>
      </c>
      <c r="B1157" s="407" t="s">
        <v>2828</v>
      </c>
      <c r="C1157" s="408" t="s">
        <v>2631</v>
      </c>
      <c r="D1157" s="409" t="s">
        <v>2847</v>
      </c>
      <c r="E1157" s="408" t="s">
        <v>517</v>
      </c>
      <c r="F1157" s="409" t="s">
        <v>2858</v>
      </c>
      <c r="G1157" s="408" t="s">
        <v>406</v>
      </c>
      <c r="H1157" s="408" t="s">
        <v>2719</v>
      </c>
      <c r="I1157" s="408" t="s">
        <v>2719</v>
      </c>
      <c r="J1157" s="408" t="s">
        <v>1205</v>
      </c>
      <c r="K1157" s="408" t="s">
        <v>1206</v>
      </c>
      <c r="L1157" s="410">
        <v>83.999999999999986</v>
      </c>
      <c r="M1157" s="410">
        <v>11</v>
      </c>
      <c r="N1157" s="411">
        <v>923.99999999999989</v>
      </c>
    </row>
    <row r="1158" spans="1:14" ht="14.4" customHeight="1" x14ac:dyDescent="0.3">
      <c r="A1158" s="406" t="s">
        <v>2630</v>
      </c>
      <c r="B1158" s="407" t="s">
        <v>2828</v>
      </c>
      <c r="C1158" s="408" t="s">
        <v>2631</v>
      </c>
      <c r="D1158" s="409" t="s">
        <v>2847</v>
      </c>
      <c r="E1158" s="408" t="s">
        <v>517</v>
      </c>
      <c r="F1158" s="409" t="s">
        <v>2858</v>
      </c>
      <c r="G1158" s="408" t="s">
        <v>1213</v>
      </c>
      <c r="H1158" s="408" t="s">
        <v>1522</v>
      </c>
      <c r="I1158" s="408" t="s">
        <v>1523</v>
      </c>
      <c r="J1158" s="408" t="s">
        <v>1524</v>
      </c>
      <c r="K1158" s="408" t="s">
        <v>1525</v>
      </c>
      <c r="L1158" s="410">
        <v>115.94010005146934</v>
      </c>
      <c r="M1158" s="410">
        <v>9</v>
      </c>
      <c r="N1158" s="411">
        <v>1043.4609004632241</v>
      </c>
    </row>
    <row r="1159" spans="1:14" ht="14.4" customHeight="1" x14ac:dyDescent="0.3">
      <c r="A1159" s="406" t="s">
        <v>2630</v>
      </c>
      <c r="B1159" s="407" t="s">
        <v>2828</v>
      </c>
      <c r="C1159" s="408" t="s">
        <v>2720</v>
      </c>
      <c r="D1159" s="409" t="s">
        <v>2848</v>
      </c>
      <c r="E1159" s="408" t="s">
        <v>405</v>
      </c>
      <c r="F1159" s="409" t="s">
        <v>2857</v>
      </c>
      <c r="G1159" s="408"/>
      <c r="H1159" s="408" t="s">
        <v>600</v>
      </c>
      <c r="I1159" s="408" t="s">
        <v>601</v>
      </c>
      <c r="J1159" s="408" t="s">
        <v>602</v>
      </c>
      <c r="K1159" s="408" t="s">
        <v>603</v>
      </c>
      <c r="L1159" s="410">
        <v>103.57000000000001</v>
      </c>
      <c r="M1159" s="410">
        <v>3</v>
      </c>
      <c r="N1159" s="411">
        <v>310.71000000000004</v>
      </c>
    </row>
    <row r="1160" spans="1:14" ht="14.4" customHeight="1" x14ac:dyDescent="0.3">
      <c r="A1160" s="406" t="s">
        <v>2630</v>
      </c>
      <c r="B1160" s="407" t="s">
        <v>2828</v>
      </c>
      <c r="C1160" s="408" t="s">
        <v>2720</v>
      </c>
      <c r="D1160" s="409" t="s">
        <v>2848</v>
      </c>
      <c r="E1160" s="408" t="s">
        <v>405</v>
      </c>
      <c r="F1160" s="409" t="s">
        <v>2857</v>
      </c>
      <c r="G1160" s="408" t="s">
        <v>406</v>
      </c>
      <c r="H1160" s="408" t="s">
        <v>614</v>
      </c>
      <c r="I1160" s="408" t="s">
        <v>614</v>
      </c>
      <c r="J1160" s="408" t="s">
        <v>615</v>
      </c>
      <c r="K1160" s="408" t="s">
        <v>616</v>
      </c>
      <c r="L1160" s="410">
        <v>171.60000000000002</v>
      </c>
      <c r="M1160" s="410">
        <v>5</v>
      </c>
      <c r="N1160" s="411">
        <v>858.00000000000011</v>
      </c>
    </row>
    <row r="1161" spans="1:14" ht="14.4" customHeight="1" x14ac:dyDescent="0.3">
      <c r="A1161" s="406" t="s">
        <v>2630</v>
      </c>
      <c r="B1161" s="407" t="s">
        <v>2828</v>
      </c>
      <c r="C1161" s="408" t="s">
        <v>2720</v>
      </c>
      <c r="D1161" s="409" t="s">
        <v>2848</v>
      </c>
      <c r="E1161" s="408" t="s">
        <v>405</v>
      </c>
      <c r="F1161" s="409" t="s">
        <v>2857</v>
      </c>
      <c r="G1161" s="408" t="s">
        <v>406</v>
      </c>
      <c r="H1161" s="408" t="s">
        <v>627</v>
      </c>
      <c r="I1161" s="408" t="s">
        <v>627</v>
      </c>
      <c r="J1161" s="408" t="s">
        <v>615</v>
      </c>
      <c r="K1161" s="408" t="s">
        <v>628</v>
      </c>
      <c r="L1161" s="410">
        <v>92.95</v>
      </c>
      <c r="M1161" s="410">
        <v>2</v>
      </c>
      <c r="N1161" s="411">
        <v>185.9</v>
      </c>
    </row>
    <row r="1162" spans="1:14" ht="14.4" customHeight="1" x14ac:dyDescent="0.3">
      <c r="A1162" s="406" t="s">
        <v>2630</v>
      </c>
      <c r="B1162" s="407" t="s">
        <v>2828</v>
      </c>
      <c r="C1162" s="408" t="s">
        <v>2720</v>
      </c>
      <c r="D1162" s="409" t="s">
        <v>2848</v>
      </c>
      <c r="E1162" s="408" t="s">
        <v>405</v>
      </c>
      <c r="F1162" s="409" t="s">
        <v>2857</v>
      </c>
      <c r="G1162" s="408" t="s">
        <v>406</v>
      </c>
      <c r="H1162" s="408" t="s">
        <v>1564</v>
      </c>
      <c r="I1162" s="408" t="s">
        <v>1564</v>
      </c>
      <c r="J1162" s="408" t="s">
        <v>615</v>
      </c>
      <c r="K1162" s="408" t="s">
        <v>1565</v>
      </c>
      <c r="L1162" s="410">
        <v>93.5</v>
      </c>
      <c r="M1162" s="410">
        <v>2</v>
      </c>
      <c r="N1162" s="411">
        <v>187</v>
      </c>
    </row>
    <row r="1163" spans="1:14" ht="14.4" customHeight="1" x14ac:dyDescent="0.3">
      <c r="A1163" s="406" t="s">
        <v>2630</v>
      </c>
      <c r="B1163" s="407" t="s">
        <v>2828</v>
      </c>
      <c r="C1163" s="408" t="s">
        <v>2720</v>
      </c>
      <c r="D1163" s="409" t="s">
        <v>2848</v>
      </c>
      <c r="E1163" s="408" t="s">
        <v>405</v>
      </c>
      <c r="F1163" s="409" t="s">
        <v>2857</v>
      </c>
      <c r="G1163" s="408" t="s">
        <v>406</v>
      </c>
      <c r="H1163" s="408" t="s">
        <v>1566</v>
      </c>
      <c r="I1163" s="408" t="s">
        <v>1567</v>
      </c>
      <c r="J1163" s="408" t="s">
        <v>639</v>
      </c>
      <c r="K1163" s="408" t="s">
        <v>1568</v>
      </c>
      <c r="L1163" s="410">
        <v>96.819999999999979</v>
      </c>
      <c r="M1163" s="410">
        <v>10</v>
      </c>
      <c r="N1163" s="411">
        <v>968.19999999999982</v>
      </c>
    </row>
    <row r="1164" spans="1:14" ht="14.4" customHeight="1" x14ac:dyDescent="0.3">
      <c r="A1164" s="406" t="s">
        <v>2630</v>
      </c>
      <c r="B1164" s="407" t="s">
        <v>2828</v>
      </c>
      <c r="C1164" s="408" t="s">
        <v>2720</v>
      </c>
      <c r="D1164" s="409" t="s">
        <v>2848</v>
      </c>
      <c r="E1164" s="408" t="s">
        <v>405</v>
      </c>
      <c r="F1164" s="409" t="s">
        <v>2857</v>
      </c>
      <c r="G1164" s="408" t="s">
        <v>406</v>
      </c>
      <c r="H1164" s="408" t="s">
        <v>637</v>
      </c>
      <c r="I1164" s="408" t="s">
        <v>638</v>
      </c>
      <c r="J1164" s="408" t="s">
        <v>639</v>
      </c>
      <c r="K1164" s="408" t="s">
        <v>640</v>
      </c>
      <c r="L1164" s="410">
        <v>100.75999999999998</v>
      </c>
      <c r="M1164" s="410">
        <v>10</v>
      </c>
      <c r="N1164" s="411">
        <v>1007.5999999999998</v>
      </c>
    </row>
    <row r="1165" spans="1:14" ht="14.4" customHeight="1" x14ac:dyDescent="0.3">
      <c r="A1165" s="406" t="s">
        <v>2630</v>
      </c>
      <c r="B1165" s="407" t="s">
        <v>2828</v>
      </c>
      <c r="C1165" s="408" t="s">
        <v>2720</v>
      </c>
      <c r="D1165" s="409" t="s">
        <v>2848</v>
      </c>
      <c r="E1165" s="408" t="s">
        <v>405</v>
      </c>
      <c r="F1165" s="409" t="s">
        <v>2857</v>
      </c>
      <c r="G1165" s="408" t="s">
        <v>406</v>
      </c>
      <c r="H1165" s="408" t="s">
        <v>641</v>
      </c>
      <c r="I1165" s="408" t="s">
        <v>642</v>
      </c>
      <c r="J1165" s="408" t="s">
        <v>643</v>
      </c>
      <c r="K1165" s="408" t="s">
        <v>644</v>
      </c>
      <c r="L1165" s="410">
        <v>64.540176774351352</v>
      </c>
      <c r="M1165" s="410">
        <v>3</v>
      </c>
      <c r="N1165" s="411">
        <v>193.62053032305406</v>
      </c>
    </row>
    <row r="1166" spans="1:14" ht="14.4" customHeight="1" x14ac:dyDescent="0.3">
      <c r="A1166" s="406" t="s">
        <v>2630</v>
      </c>
      <c r="B1166" s="407" t="s">
        <v>2828</v>
      </c>
      <c r="C1166" s="408" t="s">
        <v>2720</v>
      </c>
      <c r="D1166" s="409" t="s">
        <v>2848</v>
      </c>
      <c r="E1166" s="408" t="s">
        <v>405</v>
      </c>
      <c r="F1166" s="409" t="s">
        <v>2857</v>
      </c>
      <c r="G1166" s="408" t="s">
        <v>406</v>
      </c>
      <c r="H1166" s="408" t="s">
        <v>730</v>
      </c>
      <c r="I1166" s="408" t="s">
        <v>730</v>
      </c>
      <c r="J1166" s="408" t="s">
        <v>731</v>
      </c>
      <c r="K1166" s="408" t="s">
        <v>732</v>
      </c>
      <c r="L1166" s="410">
        <v>36.530100055268896</v>
      </c>
      <c r="M1166" s="410">
        <v>20</v>
      </c>
      <c r="N1166" s="411">
        <v>730.60200110537789</v>
      </c>
    </row>
    <row r="1167" spans="1:14" ht="14.4" customHeight="1" x14ac:dyDescent="0.3">
      <c r="A1167" s="406" t="s">
        <v>2630</v>
      </c>
      <c r="B1167" s="407" t="s">
        <v>2828</v>
      </c>
      <c r="C1167" s="408" t="s">
        <v>2720</v>
      </c>
      <c r="D1167" s="409" t="s">
        <v>2848</v>
      </c>
      <c r="E1167" s="408" t="s">
        <v>405</v>
      </c>
      <c r="F1167" s="409" t="s">
        <v>2857</v>
      </c>
      <c r="G1167" s="408" t="s">
        <v>406</v>
      </c>
      <c r="H1167" s="408" t="s">
        <v>758</v>
      </c>
      <c r="I1167" s="408" t="s">
        <v>759</v>
      </c>
      <c r="J1167" s="408" t="s">
        <v>760</v>
      </c>
      <c r="K1167" s="408" t="s">
        <v>761</v>
      </c>
      <c r="L1167" s="410">
        <v>270.6099999999999</v>
      </c>
      <c r="M1167" s="410">
        <v>1</v>
      </c>
      <c r="N1167" s="411">
        <v>270.6099999999999</v>
      </c>
    </row>
    <row r="1168" spans="1:14" ht="14.4" customHeight="1" x14ac:dyDescent="0.3">
      <c r="A1168" s="406" t="s">
        <v>2630</v>
      </c>
      <c r="B1168" s="407" t="s">
        <v>2828</v>
      </c>
      <c r="C1168" s="408" t="s">
        <v>2720</v>
      </c>
      <c r="D1168" s="409" t="s">
        <v>2848</v>
      </c>
      <c r="E1168" s="408" t="s">
        <v>405</v>
      </c>
      <c r="F1168" s="409" t="s">
        <v>2857</v>
      </c>
      <c r="G1168" s="408" t="s">
        <v>406</v>
      </c>
      <c r="H1168" s="408" t="s">
        <v>773</v>
      </c>
      <c r="I1168" s="408" t="s">
        <v>774</v>
      </c>
      <c r="J1168" s="408" t="s">
        <v>775</v>
      </c>
      <c r="K1168" s="408" t="s">
        <v>776</v>
      </c>
      <c r="L1168" s="410">
        <v>299.00082225685219</v>
      </c>
      <c r="M1168" s="410">
        <v>1</v>
      </c>
      <c r="N1168" s="411">
        <v>299.00082225685219</v>
      </c>
    </row>
    <row r="1169" spans="1:14" ht="14.4" customHeight="1" x14ac:dyDescent="0.3">
      <c r="A1169" s="406" t="s">
        <v>2630</v>
      </c>
      <c r="B1169" s="407" t="s">
        <v>2828</v>
      </c>
      <c r="C1169" s="408" t="s">
        <v>2720</v>
      </c>
      <c r="D1169" s="409" t="s">
        <v>2848</v>
      </c>
      <c r="E1169" s="408" t="s">
        <v>405</v>
      </c>
      <c r="F1169" s="409" t="s">
        <v>2857</v>
      </c>
      <c r="G1169" s="408" t="s">
        <v>406</v>
      </c>
      <c r="H1169" s="408" t="s">
        <v>784</v>
      </c>
      <c r="I1169" s="408" t="s">
        <v>785</v>
      </c>
      <c r="J1169" s="408" t="s">
        <v>786</v>
      </c>
      <c r="K1169" s="408" t="s">
        <v>787</v>
      </c>
      <c r="L1169" s="410">
        <v>73.659999999999968</v>
      </c>
      <c r="M1169" s="410">
        <v>2</v>
      </c>
      <c r="N1169" s="411">
        <v>147.31999999999994</v>
      </c>
    </row>
    <row r="1170" spans="1:14" ht="14.4" customHeight="1" x14ac:dyDescent="0.3">
      <c r="A1170" s="406" t="s">
        <v>2630</v>
      </c>
      <c r="B1170" s="407" t="s">
        <v>2828</v>
      </c>
      <c r="C1170" s="408" t="s">
        <v>2720</v>
      </c>
      <c r="D1170" s="409" t="s">
        <v>2848</v>
      </c>
      <c r="E1170" s="408" t="s">
        <v>405</v>
      </c>
      <c r="F1170" s="409" t="s">
        <v>2857</v>
      </c>
      <c r="G1170" s="408" t="s">
        <v>406</v>
      </c>
      <c r="H1170" s="408" t="s">
        <v>1585</v>
      </c>
      <c r="I1170" s="408" t="s">
        <v>1586</v>
      </c>
      <c r="J1170" s="408" t="s">
        <v>1587</v>
      </c>
      <c r="K1170" s="408" t="s">
        <v>1588</v>
      </c>
      <c r="L1170" s="410">
        <v>60.669496844856127</v>
      </c>
      <c r="M1170" s="410">
        <v>6</v>
      </c>
      <c r="N1170" s="411">
        <v>364.01698106913676</v>
      </c>
    </row>
    <row r="1171" spans="1:14" ht="14.4" customHeight="1" x14ac:dyDescent="0.3">
      <c r="A1171" s="406" t="s">
        <v>2630</v>
      </c>
      <c r="B1171" s="407" t="s">
        <v>2828</v>
      </c>
      <c r="C1171" s="408" t="s">
        <v>2720</v>
      </c>
      <c r="D1171" s="409" t="s">
        <v>2848</v>
      </c>
      <c r="E1171" s="408" t="s">
        <v>405</v>
      </c>
      <c r="F1171" s="409" t="s">
        <v>2857</v>
      </c>
      <c r="G1171" s="408" t="s">
        <v>406</v>
      </c>
      <c r="H1171" s="408" t="s">
        <v>2657</v>
      </c>
      <c r="I1171" s="408" t="s">
        <v>2658</v>
      </c>
      <c r="J1171" s="408" t="s">
        <v>1712</v>
      </c>
      <c r="K1171" s="408" t="s">
        <v>2659</v>
      </c>
      <c r="L1171" s="410">
        <v>42.320000000000007</v>
      </c>
      <c r="M1171" s="410">
        <v>20</v>
      </c>
      <c r="N1171" s="411">
        <v>846.40000000000009</v>
      </c>
    </row>
    <row r="1172" spans="1:14" ht="14.4" customHeight="1" x14ac:dyDescent="0.3">
      <c r="A1172" s="406" t="s">
        <v>2630</v>
      </c>
      <c r="B1172" s="407" t="s">
        <v>2828</v>
      </c>
      <c r="C1172" s="408" t="s">
        <v>2720</v>
      </c>
      <c r="D1172" s="409" t="s">
        <v>2848</v>
      </c>
      <c r="E1172" s="408" t="s">
        <v>405</v>
      </c>
      <c r="F1172" s="409" t="s">
        <v>2857</v>
      </c>
      <c r="G1172" s="408" t="s">
        <v>406</v>
      </c>
      <c r="H1172" s="408" t="s">
        <v>1606</v>
      </c>
      <c r="I1172" s="408" t="s">
        <v>408</v>
      </c>
      <c r="J1172" s="408" t="s">
        <v>1607</v>
      </c>
      <c r="K1172" s="408" t="s">
        <v>1608</v>
      </c>
      <c r="L1172" s="410">
        <v>1377.51</v>
      </c>
      <c r="M1172" s="410">
        <v>1</v>
      </c>
      <c r="N1172" s="411">
        <v>1377.51</v>
      </c>
    </row>
    <row r="1173" spans="1:14" ht="14.4" customHeight="1" x14ac:dyDescent="0.3">
      <c r="A1173" s="406" t="s">
        <v>2630</v>
      </c>
      <c r="B1173" s="407" t="s">
        <v>2828</v>
      </c>
      <c r="C1173" s="408" t="s">
        <v>2720</v>
      </c>
      <c r="D1173" s="409" t="s">
        <v>2848</v>
      </c>
      <c r="E1173" s="408" t="s">
        <v>405</v>
      </c>
      <c r="F1173" s="409" t="s">
        <v>2857</v>
      </c>
      <c r="G1173" s="408" t="s">
        <v>406</v>
      </c>
      <c r="H1173" s="408" t="s">
        <v>2151</v>
      </c>
      <c r="I1173" s="408" t="s">
        <v>2152</v>
      </c>
      <c r="J1173" s="408" t="s">
        <v>2153</v>
      </c>
      <c r="K1173" s="408" t="s">
        <v>2154</v>
      </c>
      <c r="L1173" s="410">
        <v>112.96006875471103</v>
      </c>
      <c r="M1173" s="410">
        <v>18</v>
      </c>
      <c r="N1173" s="411">
        <v>2033.2812375847986</v>
      </c>
    </row>
    <row r="1174" spans="1:14" ht="14.4" customHeight="1" x14ac:dyDescent="0.3">
      <c r="A1174" s="406" t="s">
        <v>2630</v>
      </c>
      <c r="B1174" s="407" t="s">
        <v>2828</v>
      </c>
      <c r="C1174" s="408" t="s">
        <v>2720</v>
      </c>
      <c r="D1174" s="409" t="s">
        <v>2848</v>
      </c>
      <c r="E1174" s="408" t="s">
        <v>405</v>
      </c>
      <c r="F1174" s="409" t="s">
        <v>2857</v>
      </c>
      <c r="G1174" s="408" t="s">
        <v>406</v>
      </c>
      <c r="H1174" s="408" t="s">
        <v>2660</v>
      </c>
      <c r="I1174" s="408" t="s">
        <v>2661</v>
      </c>
      <c r="J1174" s="408" t="s">
        <v>917</v>
      </c>
      <c r="K1174" s="408" t="s">
        <v>2662</v>
      </c>
      <c r="L1174" s="410">
        <v>18.669999999999995</v>
      </c>
      <c r="M1174" s="410">
        <v>10</v>
      </c>
      <c r="N1174" s="411">
        <v>186.69999999999993</v>
      </c>
    </row>
    <row r="1175" spans="1:14" ht="14.4" customHeight="1" x14ac:dyDescent="0.3">
      <c r="A1175" s="406" t="s">
        <v>2630</v>
      </c>
      <c r="B1175" s="407" t="s">
        <v>2828</v>
      </c>
      <c r="C1175" s="408" t="s">
        <v>2720</v>
      </c>
      <c r="D1175" s="409" t="s">
        <v>2848</v>
      </c>
      <c r="E1175" s="408" t="s">
        <v>405</v>
      </c>
      <c r="F1175" s="409" t="s">
        <v>2857</v>
      </c>
      <c r="G1175" s="408" t="s">
        <v>406</v>
      </c>
      <c r="H1175" s="408" t="s">
        <v>977</v>
      </c>
      <c r="I1175" s="408" t="s">
        <v>978</v>
      </c>
      <c r="J1175" s="408" t="s">
        <v>704</v>
      </c>
      <c r="K1175" s="408" t="s">
        <v>979</v>
      </c>
      <c r="L1175" s="410">
        <v>56.88000000000001</v>
      </c>
      <c r="M1175" s="410">
        <v>10</v>
      </c>
      <c r="N1175" s="411">
        <v>568.80000000000007</v>
      </c>
    </row>
    <row r="1176" spans="1:14" ht="14.4" customHeight="1" x14ac:dyDescent="0.3">
      <c r="A1176" s="406" t="s">
        <v>2630</v>
      </c>
      <c r="B1176" s="407" t="s">
        <v>2828</v>
      </c>
      <c r="C1176" s="408" t="s">
        <v>2720</v>
      </c>
      <c r="D1176" s="409" t="s">
        <v>2848</v>
      </c>
      <c r="E1176" s="408" t="s">
        <v>405</v>
      </c>
      <c r="F1176" s="409" t="s">
        <v>2857</v>
      </c>
      <c r="G1176" s="408" t="s">
        <v>406</v>
      </c>
      <c r="H1176" s="408" t="s">
        <v>1002</v>
      </c>
      <c r="I1176" s="408" t="s">
        <v>1003</v>
      </c>
      <c r="J1176" s="408" t="s">
        <v>1004</v>
      </c>
      <c r="K1176" s="408" t="s">
        <v>1005</v>
      </c>
      <c r="L1176" s="410">
        <v>52.16999999999998</v>
      </c>
      <c r="M1176" s="410">
        <v>3</v>
      </c>
      <c r="N1176" s="411">
        <v>156.50999999999993</v>
      </c>
    </row>
    <row r="1177" spans="1:14" ht="14.4" customHeight="1" x14ac:dyDescent="0.3">
      <c r="A1177" s="406" t="s">
        <v>2630</v>
      </c>
      <c r="B1177" s="407" t="s">
        <v>2828</v>
      </c>
      <c r="C1177" s="408" t="s">
        <v>2720</v>
      </c>
      <c r="D1177" s="409" t="s">
        <v>2848</v>
      </c>
      <c r="E1177" s="408" t="s">
        <v>405</v>
      </c>
      <c r="F1177" s="409" t="s">
        <v>2857</v>
      </c>
      <c r="G1177" s="408" t="s">
        <v>406</v>
      </c>
      <c r="H1177" s="408" t="s">
        <v>2215</v>
      </c>
      <c r="I1177" s="408" t="s">
        <v>2216</v>
      </c>
      <c r="J1177" s="408" t="s">
        <v>2217</v>
      </c>
      <c r="K1177" s="408" t="s">
        <v>2218</v>
      </c>
      <c r="L1177" s="410">
        <v>186.34999999999997</v>
      </c>
      <c r="M1177" s="410">
        <v>2</v>
      </c>
      <c r="N1177" s="411">
        <v>372.69999999999993</v>
      </c>
    </row>
    <row r="1178" spans="1:14" ht="14.4" customHeight="1" x14ac:dyDescent="0.3">
      <c r="A1178" s="406" t="s">
        <v>2630</v>
      </c>
      <c r="B1178" s="407" t="s">
        <v>2828</v>
      </c>
      <c r="C1178" s="408" t="s">
        <v>2720</v>
      </c>
      <c r="D1178" s="409" t="s">
        <v>2848</v>
      </c>
      <c r="E1178" s="408" t="s">
        <v>405</v>
      </c>
      <c r="F1178" s="409" t="s">
        <v>2857</v>
      </c>
      <c r="G1178" s="408" t="s">
        <v>406</v>
      </c>
      <c r="H1178" s="408" t="s">
        <v>2240</v>
      </c>
      <c r="I1178" s="408" t="s">
        <v>2241</v>
      </c>
      <c r="J1178" s="408" t="s">
        <v>2242</v>
      </c>
      <c r="K1178" s="408" t="s">
        <v>2243</v>
      </c>
      <c r="L1178" s="410">
        <v>47.540768865839333</v>
      </c>
      <c r="M1178" s="410">
        <v>10</v>
      </c>
      <c r="N1178" s="411">
        <v>475.40768865839334</v>
      </c>
    </row>
    <row r="1179" spans="1:14" ht="14.4" customHeight="1" x14ac:dyDescent="0.3">
      <c r="A1179" s="406" t="s">
        <v>2630</v>
      </c>
      <c r="B1179" s="407" t="s">
        <v>2828</v>
      </c>
      <c r="C1179" s="408" t="s">
        <v>2720</v>
      </c>
      <c r="D1179" s="409" t="s">
        <v>2848</v>
      </c>
      <c r="E1179" s="408" t="s">
        <v>405</v>
      </c>
      <c r="F1179" s="409" t="s">
        <v>2857</v>
      </c>
      <c r="G1179" s="408" t="s">
        <v>406</v>
      </c>
      <c r="H1179" s="408" t="s">
        <v>1710</v>
      </c>
      <c r="I1179" s="408" t="s">
        <v>1711</v>
      </c>
      <c r="J1179" s="408" t="s">
        <v>1712</v>
      </c>
      <c r="K1179" s="408" t="s">
        <v>1713</v>
      </c>
      <c r="L1179" s="410">
        <v>105.80999999999999</v>
      </c>
      <c r="M1179" s="410">
        <v>12</v>
      </c>
      <c r="N1179" s="411">
        <v>1269.7199999999998</v>
      </c>
    </row>
    <row r="1180" spans="1:14" ht="14.4" customHeight="1" x14ac:dyDescent="0.3">
      <c r="A1180" s="406" t="s">
        <v>2630</v>
      </c>
      <c r="B1180" s="407" t="s">
        <v>2828</v>
      </c>
      <c r="C1180" s="408" t="s">
        <v>2720</v>
      </c>
      <c r="D1180" s="409" t="s">
        <v>2848</v>
      </c>
      <c r="E1180" s="408" t="s">
        <v>405</v>
      </c>
      <c r="F1180" s="409" t="s">
        <v>2857</v>
      </c>
      <c r="G1180" s="408" t="s">
        <v>406</v>
      </c>
      <c r="H1180" s="408" t="s">
        <v>2721</v>
      </c>
      <c r="I1180" s="408" t="s">
        <v>2721</v>
      </c>
      <c r="J1180" s="408" t="s">
        <v>2722</v>
      </c>
      <c r="K1180" s="408" t="s">
        <v>2723</v>
      </c>
      <c r="L1180" s="410">
        <v>108.67999999999999</v>
      </c>
      <c r="M1180" s="410">
        <v>30</v>
      </c>
      <c r="N1180" s="411">
        <v>3260.3999999999996</v>
      </c>
    </row>
    <row r="1181" spans="1:14" ht="14.4" customHeight="1" x14ac:dyDescent="0.3">
      <c r="A1181" s="406" t="s">
        <v>2630</v>
      </c>
      <c r="B1181" s="407" t="s">
        <v>2828</v>
      </c>
      <c r="C1181" s="408" t="s">
        <v>2720</v>
      </c>
      <c r="D1181" s="409" t="s">
        <v>2848</v>
      </c>
      <c r="E1181" s="408" t="s">
        <v>405</v>
      </c>
      <c r="F1181" s="409" t="s">
        <v>2857</v>
      </c>
      <c r="G1181" s="408" t="s">
        <v>406</v>
      </c>
      <c r="H1181" s="408" t="s">
        <v>2687</v>
      </c>
      <c r="I1181" s="408" t="s">
        <v>2688</v>
      </c>
      <c r="J1181" s="408" t="s">
        <v>2689</v>
      </c>
      <c r="K1181" s="408" t="s">
        <v>2690</v>
      </c>
      <c r="L1181" s="410">
        <v>113.48000000000002</v>
      </c>
      <c r="M1181" s="410">
        <v>20</v>
      </c>
      <c r="N1181" s="411">
        <v>2269.6000000000004</v>
      </c>
    </row>
    <row r="1182" spans="1:14" ht="14.4" customHeight="1" x14ac:dyDescent="0.3">
      <c r="A1182" s="406" t="s">
        <v>2630</v>
      </c>
      <c r="B1182" s="407" t="s">
        <v>2828</v>
      </c>
      <c r="C1182" s="408" t="s">
        <v>2720</v>
      </c>
      <c r="D1182" s="409" t="s">
        <v>2848</v>
      </c>
      <c r="E1182" s="408" t="s">
        <v>405</v>
      </c>
      <c r="F1182" s="409" t="s">
        <v>2857</v>
      </c>
      <c r="G1182" s="408" t="s">
        <v>406</v>
      </c>
      <c r="H1182" s="408" t="s">
        <v>2382</v>
      </c>
      <c r="I1182" s="408" t="s">
        <v>2382</v>
      </c>
      <c r="J1182" s="408" t="s">
        <v>2150</v>
      </c>
      <c r="K1182" s="408" t="s">
        <v>2383</v>
      </c>
      <c r="L1182" s="410">
        <v>130.35</v>
      </c>
      <c r="M1182" s="410">
        <v>1</v>
      </c>
      <c r="N1182" s="411">
        <v>130.35</v>
      </c>
    </row>
    <row r="1183" spans="1:14" ht="14.4" customHeight="1" x14ac:dyDescent="0.3">
      <c r="A1183" s="406" t="s">
        <v>2630</v>
      </c>
      <c r="B1183" s="407" t="s">
        <v>2828</v>
      </c>
      <c r="C1183" s="408" t="s">
        <v>2720</v>
      </c>
      <c r="D1183" s="409" t="s">
        <v>2848</v>
      </c>
      <c r="E1183" s="408" t="s">
        <v>405</v>
      </c>
      <c r="F1183" s="409" t="s">
        <v>2857</v>
      </c>
      <c r="G1183" s="408" t="s">
        <v>406</v>
      </c>
      <c r="H1183" s="408" t="s">
        <v>2406</v>
      </c>
      <c r="I1183" s="408" t="s">
        <v>2406</v>
      </c>
      <c r="J1183" s="408" t="s">
        <v>2407</v>
      </c>
      <c r="K1183" s="408" t="s">
        <v>1791</v>
      </c>
      <c r="L1183" s="410">
        <v>220.29999999999998</v>
      </c>
      <c r="M1183" s="410">
        <v>3</v>
      </c>
      <c r="N1183" s="411">
        <v>660.9</v>
      </c>
    </row>
    <row r="1184" spans="1:14" ht="14.4" customHeight="1" x14ac:dyDescent="0.3">
      <c r="A1184" s="406" t="s">
        <v>2630</v>
      </c>
      <c r="B1184" s="407" t="s">
        <v>2828</v>
      </c>
      <c r="C1184" s="408" t="s">
        <v>2720</v>
      </c>
      <c r="D1184" s="409" t="s">
        <v>2848</v>
      </c>
      <c r="E1184" s="408" t="s">
        <v>405</v>
      </c>
      <c r="F1184" s="409" t="s">
        <v>2857</v>
      </c>
      <c r="G1184" s="408" t="s">
        <v>1213</v>
      </c>
      <c r="H1184" s="408" t="s">
        <v>1247</v>
      </c>
      <c r="I1184" s="408" t="s">
        <v>1248</v>
      </c>
      <c r="J1184" s="408" t="s">
        <v>1249</v>
      </c>
      <c r="K1184" s="408" t="s">
        <v>1250</v>
      </c>
      <c r="L1184" s="410">
        <v>721.20081916845095</v>
      </c>
      <c r="M1184" s="410">
        <v>2</v>
      </c>
      <c r="N1184" s="411">
        <v>1442.4016383369019</v>
      </c>
    </row>
    <row r="1185" spans="1:14" ht="14.4" customHeight="1" x14ac:dyDescent="0.3">
      <c r="A1185" s="406" t="s">
        <v>2630</v>
      </c>
      <c r="B1185" s="407" t="s">
        <v>2828</v>
      </c>
      <c r="C1185" s="408" t="s">
        <v>2720</v>
      </c>
      <c r="D1185" s="409" t="s">
        <v>2848</v>
      </c>
      <c r="E1185" s="408" t="s">
        <v>405</v>
      </c>
      <c r="F1185" s="409" t="s">
        <v>2857</v>
      </c>
      <c r="G1185" s="408" t="s">
        <v>1213</v>
      </c>
      <c r="H1185" s="408" t="s">
        <v>1398</v>
      </c>
      <c r="I1185" s="408" t="s">
        <v>1398</v>
      </c>
      <c r="J1185" s="408" t="s">
        <v>1249</v>
      </c>
      <c r="K1185" s="408" t="s">
        <v>1399</v>
      </c>
      <c r="L1185" s="410">
        <v>408.95</v>
      </c>
      <c r="M1185" s="410">
        <v>2</v>
      </c>
      <c r="N1185" s="411">
        <v>817.9</v>
      </c>
    </row>
    <row r="1186" spans="1:14" ht="14.4" customHeight="1" x14ac:dyDescent="0.3">
      <c r="A1186" s="406" t="s">
        <v>2630</v>
      </c>
      <c r="B1186" s="407" t="s">
        <v>2828</v>
      </c>
      <c r="C1186" s="408" t="s">
        <v>2720</v>
      </c>
      <c r="D1186" s="409" t="s">
        <v>2848</v>
      </c>
      <c r="E1186" s="408" t="s">
        <v>405</v>
      </c>
      <c r="F1186" s="409" t="s">
        <v>2857</v>
      </c>
      <c r="G1186" s="408" t="s">
        <v>1213</v>
      </c>
      <c r="H1186" s="408" t="s">
        <v>1404</v>
      </c>
      <c r="I1186" s="408" t="s">
        <v>1404</v>
      </c>
      <c r="J1186" s="408" t="s">
        <v>1249</v>
      </c>
      <c r="K1186" s="408" t="s">
        <v>1397</v>
      </c>
      <c r="L1186" s="410">
        <v>630.66000000000008</v>
      </c>
      <c r="M1186" s="410">
        <v>4</v>
      </c>
      <c r="N1186" s="411">
        <v>2522.6400000000003</v>
      </c>
    </row>
    <row r="1187" spans="1:14" ht="14.4" customHeight="1" x14ac:dyDescent="0.3">
      <c r="A1187" s="406" t="s">
        <v>2630</v>
      </c>
      <c r="B1187" s="407" t="s">
        <v>2828</v>
      </c>
      <c r="C1187" s="408" t="s">
        <v>2720</v>
      </c>
      <c r="D1187" s="409" t="s">
        <v>2848</v>
      </c>
      <c r="E1187" s="408" t="s">
        <v>405</v>
      </c>
      <c r="F1187" s="409" t="s">
        <v>2857</v>
      </c>
      <c r="G1187" s="408" t="s">
        <v>1213</v>
      </c>
      <c r="H1187" s="408" t="s">
        <v>1407</v>
      </c>
      <c r="I1187" s="408" t="s">
        <v>1407</v>
      </c>
      <c r="J1187" s="408" t="s">
        <v>1249</v>
      </c>
      <c r="K1187" s="408" t="s">
        <v>1406</v>
      </c>
      <c r="L1187" s="410">
        <v>913.65</v>
      </c>
      <c r="M1187" s="410">
        <v>1</v>
      </c>
      <c r="N1187" s="411">
        <v>913.65</v>
      </c>
    </row>
    <row r="1188" spans="1:14" ht="14.4" customHeight="1" x14ac:dyDescent="0.3">
      <c r="A1188" s="406" t="s">
        <v>2630</v>
      </c>
      <c r="B1188" s="407" t="s">
        <v>2828</v>
      </c>
      <c r="C1188" s="408" t="s">
        <v>2724</v>
      </c>
      <c r="D1188" s="409" t="s">
        <v>2849</v>
      </c>
      <c r="E1188" s="408" t="s">
        <v>405</v>
      </c>
      <c r="F1188" s="409" t="s">
        <v>2857</v>
      </c>
      <c r="G1188" s="408" t="s">
        <v>406</v>
      </c>
      <c r="H1188" s="408" t="s">
        <v>1566</v>
      </c>
      <c r="I1188" s="408" t="s">
        <v>1567</v>
      </c>
      <c r="J1188" s="408" t="s">
        <v>639</v>
      </c>
      <c r="K1188" s="408" t="s">
        <v>1568</v>
      </c>
      <c r="L1188" s="410">
        <v>96.819999999999965</v>
      </c>
      <c r="M1188" s="410">
        <v>10</v>
      </c>
      <c r="N1188" s="411">
        <v>968.19999999999959</v>
      </c>
    </row>
    <row r="1189" spans="1:14" ht="14.4" customHeight="1" x14ac:dyDescent="0.3">
      <c r="A1189" s="406" t="s">
        <v>2630</v>
      </c>
      <c r="B1189" s="407" t="s">
        <v>2828</v>
      </c>
      <c r="C1189" s="408" t="s">
        <v>2724</v>
      </c>
      <c r="D1189" s="409" t="s">
        <v>2849</v>
      </c>
      <c r="E1189" s="408" t="s">
        <v>405</v>
      </c>
      <c r="F1189" s="409" t="s">
        <v>2857</v>
      </c>
      <c r="G1189" s="408" t="s">
        <v>406</v>
      </c>
      <c r="H1189" s="408" t="s">
        <v>637</v>
      </c>
      <c r="I1189" s="408" t="s">
        <v>638</v>
      </c>
      <c r="J1189" s="408" t="s">
        <v>639</v>
      </c>
      <c r="K1189" s="408" t="s">
        <v>640</v>
      </c>
      <c r="L1189" s="410">
        <v>100.75999999999998</v>
      </c>
      <c r="M1189" s="410">
        <v>10</v>
      </c>
      <c r="N1189" s="411">
        <v>1007.5999999999998</v>
      </c>
    </row>
    <row r="1190" spans="1:14" ht="14.4" customHeight="1" x14ac:dyDescent="0.3">
      <c r="A1190" s="406" t="s">
        <v>2630</v>
      </c>
      <c r="B1190" s="407" t="s">
        <v>2828</v>
      </c>
      <c r="C1190" s="408" t="s">
        <v>2724</v>
      </c>
      <c r="D1190" s="409" t="s">
        <v>2849</v>
      </c>
      <c r="E1190" s="408" t="s">
        <v>405</v>
      </c>
      <c r="F1190" s="409" t="s">
        <v>2857</v>
      </c>
      <c r="G1190" s="408" t="s">
        <v>406</v>
      </c>
      <c r="H1190" s="408" t="s">
        <v>430</v>
      </c>
      <c r="I1190" s="408" t="s">
        <v>431</v>
      </c>
      <c r="J1190" s="408" t="s">
        <v>432</v>
      </c>
      <c r="K1190" s="408" t="s">
        <v>433</v>
      </c>
      <c r="L1190" s="410">
        <v>167.60969260693415</v>
      </c>
      <c r="M1190" s="410">
        <v>20</v>
      </c>
      <c r="N1190" s="411">
        <v>3352.1938521386828</v>
      </c>
    </row>
    <row r="1191" spans="1:14" ht="14.4" customHeight="1" x14ac:dyDescent="0.3">
      <c r="A1191" s="406" t="s">
        <v>2630</v>
      </c>
      <c r="B1191" s="407" t="s">
        <v>2828</v>
      </c>
      <c r="C1191" s="408" t="s">
        <v>2724</v>
      </c>
      <c r="D1191" s="409" t="s">
        <v>2849</v>
      </c>
      <c r="E1191" s="408" t="s">
        <v>405</v>
      </c>
      <c r="F1191" s="409" t="s">
        <v>2857</v>
      </c>
      <c r="G1191" s="408" t="s">
        <v>406</v>
      </c>
      <c r="H1191" s="408" t="s">
        <v>702</v>
      </c>
      <c r="I1191" s="408" t="s">
        <v>703</v>
      </c>
      <c r="J1191" s="408" t="s">
        <v>704</v>
      </c>
      <c r="K1191" s="408" t="s">
        <v>705</v>
      </c>
      <c r="L1191" s="410">
        <v>56.880348998400493</v>
      </c>
      <c r="M1191" s="410">
        <v>20</v>
      </c>
      <c r="N1191" s="411">
        <v>1137.6069799680099</v>
      </c>
    </row>
    <row r="1192" spans="1:14" ht="14.4" customHeight="1" x14ac:dyDescent="0.3">
      <c r="A1192" s="406" t="s">
        <v>2630</v>
      </c>
      <c r="B1192" s="407" t="s">
        <v>2828</v>
      </c>
      <c r="C1192" s="408" t="s">
        <v>2724</v>
      </c>
      <c r="D1192" s="409" t="s">
        <v>2849</v>
      </c>
      <c r="E1192" s="408" t="s">
        <v>405</v>
      </c>
      <c r="F1192" s="409" t="s">
        <v>2857</v>
      </c>
      <c r="G1192" s="408" t="s">
        <v>406</v>
      </c>
      <c r="H1192" s="408" t="s">
        <v>710</v>
      </c>
      <c r="I1192" s="408" t="s">
        <v>711</v>
      </c>
      <c r="J1192" s="408" t="s">
        <v>712</v>
      </c>
      <c r="K1192" s="408" t="s">
        <v>713</v>
      </c>
      <c r="L1192" s="410">
        <v>41.35</v>
      </c>
      <c r="M1192" s="410">
        <v>10</v>
      </c>
      <c r="N1192" s="411">
        <v>413.5</v>
      </c>
    </row>
    <row r="1193" spans="1:14" ht="14.4" customHeight="1" x14ac:dyDescent="0.3">
      <c r="A1193" s="406" t="s">
        <v>2630</v>
      </c>
      <c r="B1193" s="407" t="s">
        <v>2828</v>
      </c>
      <c r="C1193" s="408" t="s">
        <v>2724</v>
      </c>
      <c r="D1193" s="409" t="s">
        <v>2849</v>
      </c>
      <c r="E1193" s="408" t="s">
        <v>405</v>
      </c>
      <c r="F1193" s="409" t="s">
        <v>2857</v>
      </c>
      <c r="G1193" s="408" t="s">
        <v>406</v>
      </c>
      <c r="H1193" s="408" t="s">
        <v>407</v>
      </c>
      <c r="I1193" s="408" t="s">
        <v>408</v>
      </c>
      <c r="J1193" s="408" t="s">
        <v>409</v>
      </c>
      <c r="K1193" s="408"/>
      <c r="L1193" s="410">
        <v>94.74299859910947</v>
      </c>
      <c r="M1193" s="410">
        <v>15</v>
      </c>
      <c r="N1193" s="411">
        <v>1421.1449789866419</v>
      </c>
    </row>
    <row r="1194" spans="1:14" ht="14.4" customHeight="1" x14ac:dyDescent="0.3">
      <c r="A1194" s="406" t="s">
        <v>2630</v>
      </c>
      <c r="B1194" s="407" t="s">
        <v>2828</v>
      </c>
      <c r="C1194" s="408" t="s">
        <v>2724</v>
      </c>
      <c r="D1194" s="409" t="s">
        <v>2849</v>
      </c>
      <c r="E1194" s="408" t="s">
        <v>405</v>
      </c>
      <c r="F1194" s="409" t="s">
        <v>2857</v>
      </c>
      <c r="G1194" s="408" t="s">
        <v>406</v>
      </c>
      <c r="H1194" s="408" t="s">
        <v>2304</v>
      </c>
      <c r="I1194" s="408" t="s">
        <v>408</v>
      </c>
      <c r="J1194" s="408" t="s">
        <v>2305</v>
      </c>
      <c r="K1194" s="408"/>
      <c r="L1194" s="410">
        <v>53.362742776458276</v>
      </c>
      <c r="M1194" s="410">
        <v>5</v>
      </c>
      <c r="N1194" s="411">
        <v>266.81371388229138</v>
      </c>
    </row>
    <row r="1195" spans="1:14" ht="14.4" customHeight="1" x14ac:dyDescent="0.3">
      <c r="A1195" s="406" t="s">
        <v>2630</v>
      </c>
      <c r="B1195" s="407" t="s">
        <v>2828</v>
      </c>
      <c r="C1195" s="408" t="s">
        <v>2724</v>
      </c>
      <c r="D1195" s="409" t="s">
        <v>2849</v>
      </c>
      <c r="E1195" s="408" t="s">
        <v>405</v>
      </c>
      <c r="F1195" s="409" t="s">
        <v>2857</v>
      </c>
      <c r="G1195" s="408" t="s">
        <v>406</v>
      </c>
      <c r="H1195" s="408" t="s">
        <v>473</v>
      </c>
      <c r="I1195" s="408" t="s">
        <v>474</v>
      </c>
      <c r="J1195" s="408" t="s">
        <v>475</v>
      </c>
      <c r="K1195" s="408"/>
      <c r="L1195" s="410">
        <v>252.97790246713296</v>
      </c>
      <c r="M1195" s="410">
        <v>3</v>
      </c>
      <c r="N1195" s="411">
        <v>758.93370740139892</v>
      </c>
    </row>
    <row r="1196" spans="1:14" ht="14.4" customHeight="1" x14ac:dyDescent="0.3">
      <c r="A1196" s="406" t="s">
        <v>2630</v>
      </c>
      <c r="B1196" s="407" t="s">
        <v>2828</v>
      </c>
      <c r="C1196" s="408" t="s">
        <v>2724</v>
      </c>
      <c r="D1196" s="409" t="s">
        <v>2849</v>
      </c>
      <c r="E1196" s="408" t="s">
        <v>405</v>
      </c>
      <c r="F1196" s="409" t="s">
        <v>2857</v>
      </c>
      <c r="G1196" s="408" t="s">
        <v>406</v>
      </c>
      <c r="H1196" s="408" t="s">
        <v>476</v>
      </c>
      <c r="I1196" s="408" t="s">
        <v>477</v>
      </c>
      <c r="J1196" s="408" t="s">
        <v>478</v>
      </c>
      <c r="K1196" s="408" t="s">
        <v>479</v>
      </c>
      <c r="L1196" s="410">
        <v>275.31</v>
      </c>
      <c r="M1196" s="410">
        <v>1</v>
      </c>
      <c r="N1196" s="411">
        <v>275.31</v>
      </c>
    </row>
    <row r="1197" spans="1:14" ht="14.4" customHeight="1" x14ac:dyDescent="0.3">
      <c r="A1197" s="406" t="s">
        <v>2630</v>
      </c>
      <c r="B1197" s="407" t="s">
        <v>2828</v>
      </c>
      <c r="C1197" s="408" t="s">
        <v>2724</v>
      </c>
      <c r="D1197" s="409" t="s">
        <v>2849</v>
      </c>
      <c r="E1197" s="408" t="s">
        <v>405</v>
      </c>
      <c r="F1197" s="409" t="s">
        <v>2857</v>
      </c>
      <c r="G1197" s="408" t="s">
        <v>406</v>
      </c>
      <c r="H1197" s="408" t="s">
        <v>2721</v>
      </c>
      <c r="I1197" s="408" t="s">
        <v>2721</v>
      </c>
      <c r="J1197" s="408" t="s">
        <v>2722</v>
      </c>
      <c r="K1197" s="408" t="s">
        <v>2723</v>
      </c>
      <c r="L1197" s="410">
        <v>108.67990175777206</v>
      </c>
      <c r="M1197" s="410">
        <v>20</v>
      </c>
      <c r="N1197" s="411">
        <v>2173.5980351554413</v>
      </c>
    </row>
    <row r="1198" spans="1:14" ht="14.4" customHeight="1" x14ac:dyDescent="0.3">
      <c r="A1198" s="406" t="s">
        <v>2630</v>
      </c>
      <c r="B1198" s="407" t="s">
        <v>2828</v>
      </c>
      <c r="C1198" s="408" t="s">
        <v>2724</v>
      </c>
      <c r="D1198" s="409" t="s">
        <v>2849</v>
      </c>
      <c r="E1198" s="408" t="s">
        <v>405</v>
      </c>
      <c r="F1198" s="409" t="s">
        <v>2857</v>
      </c>
      <c r="G1198" s="408" t="s">
        <v>406</v>
      </c>
      <c r="H1198" s="408" t="s">
        <v>2725</v>
      </c>
      <c r="I1198" s="408" t="s">
        <v>408</v>
      </c>
      <c r="J1198" s="408" t="s">
        <v>2726</v>
      </c>
      <c r="K1198" s="408"/>
      <c r="L1198" s="410">
        <v>108.49000000000001</v>
      </c>
      <c r="M1198" s="410">
        <v>2</v>
      </c>
      <c r="N1198" s="411">
        <v>216.98000000000002</v>
      </c>
    </row>
    <row r="1199" spans="1:14" ht="14.4" customHeight="1" x14ac:dyDescent="0.3">
      <c r="A1199" s="406" t="s">
        <v>2630</v>
      </c>
      <c r="B1199" s="407" t="s">
        <v>2828</v>
      </c>
      <c r="C1199" s="408" t="s">
        <v>2724</v>
      </c>
      <c r="D1199" s="409" t="s">
        <v>2849</v>
      </c>
      <c r="E1199" s="408" t="s">
        <v>405</v>
      </c>
      <c r="F1199" s="409" t="s">
        <v>2857</v>
      </c>
      <c r="G1199" s="408" t="s">
        <v>406</v>
      </c>
      <c r="H1199" s="408" t="s">
        <v>2685</v>
      </c>
      <c r="I1199" s="408" t="s">
        <v>408</v>
      </c>
      <c r="J1199" s="408" t="s">
        <v>2686</v>
      </c>
      <c r="K1199" s="408"/>
      <c r="L1199" s="410">
        <v>44.597194255843</v>
      </c>
      <c r="M1199" s="410">
        <v>6</v>
      </c>
      <c r="N1199" s="411">
        <v>267.58316553505801</v>
      </c>
    </row>
    <row r="1200" spans="1:14" ht="14.4" customHeight="1" x14ac:dyDescent="0.3">
      <c r="A1200" s="406" t="s">
        <v>2630</v>
      </c>
      <c r="B1200" s="407" t="s">
        <v>2828</v>
      </c>
      <c r="C1200" s="408" t="s">
        <v>2724</v>
      </c>
      <c r="D1200" s="409" t="s">
        <v>2849</v>
      </c>
      <c r="E1200" s="408" t="s">
        <v>405</v>
      </c>
      <c r="F1200" s="409" t="s">
        <v>2857</v>
      </c>
      <c r="G1200" s="408" t="s">
        <v>406</v>
      </c>
      <c r="H1200" s="408" t="s">
        <v>2066</v>
      </c>
      <c r="I1200" s="408" t="s">
        <v>408</v>
      </c>
      <c r="J1200" s="408" t="s">
        <v>2067</v>
      </c>
      <c r="K1200" s="408"/>
      <c r="L1200" s="410">
        <v>50.250376937276116</v>
      </c>
      <c r="M1200" s="410">
        <v>15</v>
      </c>
      <c r="N1200" s="411">
        <v>753.75565405914176</v>
      </c>
    </row>
    <row r="1201" spans="1:14" ht="14.4" customHeight="1" x14ac:dyDescent="0.3">
      <c r="A1201" s="406" t="s">
        <v>2630</v>
      </c>
      <c r="B1201" s="407" t="s">
        <v>2828</v>
      </c>
      <c r="C1201" s="408" t="s">
        <v>2724</v>
      </c>
      <c r="D1201" s="409" t="s">
        <v>2849</v>
      </c>
      <c r="E1201" s="408" t="s">
        <v>405</v>
      </c>
      <c r="F1201" s="409" t="s">
        <v>2857</v>
      </c>
      <c r="G1201" s="408" t="s">
        <v>406</v>
      </c>
      <c r="H1201" s="408" t="s">
        <v>2691</v>
      </c>
      <c r="I1201" s="408" t="s">
        <v>408</v>
      </c>
      <c r="J1201" s="408" t="s">
        <v>2692</v>
      </c>
      <c r="K1201" s="408"/>
      <c r="L1201" s="410">
        <v>165.72780048677356</v>
      </c>
      <c r="M1201" s="410">
        <v>8</v>
      </c>
      <c r="N1201" s="411">
        <v>1325.8224038941885</v>
      </c>
    </row>
    <row r="1202" spans="1:14" ht="14.4" customHeight="1" x14ac:dyDescent="0.3">
      <c r="A1202" s="406" t="s">
        <v>2630</v>
      </c>
      <c r="B1202" s="407" t="s">
        <v>2828</v>
      </c>
      <c r="C1202" s="408" t="s">
        <v>2724</v>
      </c>
      <c r="D1202" s="409" t="s">
        <v>2849</v>
      </c>
      <c r="E1202" s="408" t="s">
        <v>405</v>
      </c>
      <c r="F1202" s="409" t="s">
        <v>2857</v>
      </c>
      <c r="G1202" s="408" t="s">
        <v>406</v>
      </c>
      <c r="H1202" s="408" t="s">
        <v>1138</v>
      </c>
      <c r="I1202" s="408" t="s">
        <v>1138</v>
      </c>
      <c r="J1202" s="408" t="s">
        <v>1139</v>
      </c>
      <c r="K1202" s="408" t="s">
        <v>1140</v>
      </c>
      <c r="L1202" s="410">
        <v>179.9751</v>
      </c>
      <c r="M1202" s="410">
        <v>4</v>
      </c>
      <c r="N1202" s="411">
        <v>719.90039999999999</v>
      </c>
    </row>
    <row r="1203" spans="1:14" ht="14.4" customHeight="1" x14ac:dyDescent="0.3">
      <c r="A1203" s="406" t="s">
        <v>2630</v>
      </c>
      <c r="B1203" s="407" t="s">
        <v>2828</v>
      </c>
      <c r="C1203" s="408" t="s">
        <v>2724</v>
      </c>
      <c r="D1203" s="409" t="s">
        <v>2849</v>
      </c>
      <c r="E1203" s="408" t="s">
        <v>405</v>
      </c>
      <c r="F1203" s="409" t="s">
        <v>2857</v>
      </c>
      <c r="G1203" s="408" t="s">
        <v>406</v>
      </c>
      <c r="H1203" s="408" t="s">
        <v>2410</v>
      </c>
      <c r="I1203" s="408" t="s">
        <v>2410</v>
      </c>
      <c r="J1203" s="408" t="s">
        <v>615</v>
      </c>
      <c r="K1203" s="408" t="s">
        <v>2411</v>
      </c>
      <c r="L1203" s="410">
        <v>100</v>
      </c>
      <c r="M1203" s="410">
        <v>30</v>
      </c>
      <c r="N1203" s="411">
        <v>3000</v>
      </c>
    </row>
    <row r="1204" spans="1:14" ht="14.4" customHeight="1" x14ac:dyDescent="0.3">
      <c r="A1204" s="406" t="s">
        <v>2630</v>
      </c>
      <c r="B1204" s="407" t="s">
        <v>2828</v>
      </c>
      <c r="C1204" s="408" t="s">
        <v>2724</v>
      </c>
      <c r="D1204" s="409" t="s">
        <v>2849</v>
      </c>
      <c r="E1204" s="408" t="s">
        <v>405</v>
      </c>
      <c r="F1204" s="409" t="s">
        <v>2857</v>
      </c>
      <c r="G1204" s="408" t="s">
        <v>1213</v>
      </c>
      <c r="H1204" s="408" t="s">
        <v>1247</v>
      </c>
      <c r="I1204" s="408" t="s">
        <v>1248</v>
      </c>
      <c r="J1204" s="408" t="s">
        <v>1249</v>
      </c>
      <c r="K1204" s="408" t="s">
        <v>1250</v>
      </c>
      <c r="L1204" s="410">
        <v>721.2</v>
      </c>
      <c r="M1204" s="410">
        <v>2</v>
      </c>
      <c r="N1204" s="411">
        <v>1442.4</v>
      </c>
    </row>
    <row r="1205" spans="1:14" ht="14.4" customHeight="1" x14ac:dyDescent="0.3">
      <c r="A1205" s="406" t="s">
        <v>2630</v>
      </c>
      <c r="B1205" s="407" t="s">
        <v>2828</v>
      </c>
      <c r="C1205" s="408" t="s">
        <v>2724</v>
      </c>
      <c r="D1205" s="409" t="s">
        <v>2849</v>
      </c>
      <c r="E1205" s="408" t="s">
        <v>405</v>
      </c>
      <c r="F1205" s="409" t="s">
        <v>2857</v>
      </c>
      <c r="G1205" s="408" t="s">
        <v>1213</v>
      </c>
      <c r="H1205" s="408" t="s">
        <v>1398</v>
      </c>
      <c r="I1205" s="408" t="s">
        <v>1398</v>
      </c>
      <c r="J1205" s="408" t="s">
        <v>1249</v>
      </c>
      <c r="K1205" s="408" t="s">
        <v>1399</v>
      </c>
      <c r="L1205" s="410">
        <v>408.95</v>
      </c>
      <c r="M1205" s="410">
        <v>2</v>
      </c>
      <c r="N1205" s="411">
        <v>817.9</v>
      </c>
    </row>
    <row r="1206" spans="1:14" ht="14.4" customHeight="1" x14ac:dyDescent="0.3">
      <c r="A1206" s="406" t="s">
        <v>2630</v>
      </c>
      <c r="B1206" s="407" t="s">
        <v>2828</v>
      </c>
      <c r="C1206" s="408" t="s">
        <v>2724</v>
      </c>
      <c r="D1206" s="409" t="s">
        <v>2849</v>
      </c>
      <c r="E1206" s="408" t="s">
        <v>405</v>
      </c>
      <c r="F1206" s="409" t="s">
        <v>2857</v>
      </c>
      <c r="G1206" s="408" t="s">
        <v>1213</v>
      </c>
      <c r="H1206" s="408" t="s">
        <v>1400</v>
      </c>
      <c r="I1206" s="408" t="s">
        <v>1400</v>
      </c>
      <c r="J1206" s="408" t="s">
        <v>1401</v>
      </c>
      <c r="K1206" s="408" t="s">
        <v>1402</v>
      </c>
      <c r="L1206" s="410">
        <v>67.829999999999984</v>
      </c>
      <c r="M1206" s="410">
        <v>30</v>
      </c>
      <c r="N1206" s="411">
        <v>2034.8999999999996</v>
      </c>
    </row>
    <row r="1207" spans="1:14" ht="14.4" customHeight="1" x14ac:dyDescent="0.3">
      <c r="A1207" s="406" t="s">
        <v>2630</v>
      </c>
      <c r="B1207" s="407" t="s">
        <v>2828</v>
      </c>
      <c r="C1207" s="408" t="s">
        <v>2724</v>
      </c>
      <c r="D1207" s="409" t="s">
        <v>2849</v>
      </c>
      <c r="E1207" s="408" t="s">
        <v>405</v>
      </c>
      <c r="F1207" s="409" t="s">
        <v>2857</v>
      </c>
      <c r="G1207" s="408" t="s">
        <v>1213</v>
      </c>
      <c r="H1207" s="408" t="s">
        <v>1404</v>
      </c>
      <c r="I1207" s="408" t="s">
        <v>1404</v>
      </c>
      <c r="J1207" s="408" t="s">
        <v>1249</v>
      </c>
      <c r="K1207" s="408" t="s">
        <v>1397</v>
      </c>
      <c r="L1207" s="410">
        <v>630.66000000000008</v>
      </c>
      <c r="M1207" s="410">
        <v>2</v>
      </c>
      <c r="N1207" s="411">
        <v>1261.3200000000002</v>
      </c>
    </row>
    <row r="1208" spans="1:14" ht="14.4" customHeight="1" x14ac:dyDescent="0.3">
      <c r="A1208" s="406" t="s">
        <v>2630</v>
      </c>
      <c r="B1208" s="407" t="s">
        <v>2828</v>
      </c>
      <c r="C1208" s="408" t="s">
        <v>2727</v>
      </c>
      <c r="D1208" s="409" t="s">
        <v>2850</v>
      </c>
      <c r="E1208" s="408" t="s">
        <v>405</v>
      </c>
      <c r="F1208" s="409" t="s">
        <v>2857</v>
      </c>
      <c r="G1208" s="408"/>
      <c r="H1208" s="408" t="s">
        <v>600</v>
      </c>
      <c r="I1208" s="408" t="s">
        <v>601</v>
      </c>
      <c r="J1208" s="408" t="s">
        <v>602</v>
      </c>
      <c r="K1208" s="408" t="s">
        <v>603</v>
      </c>
      <c r="L1208" s="410">
        <v>115.68877345828629</v>
      </c>
      <c r="M1208" s="410">
        <v>23</v>
      </c>
      <c r="N1208" s="411">
        <v>2660.8417895405846</v>
      </c>
    </row>
    <row r="1209" spans="1:14" ht="14.4" customHeight="1" x14ac:dyDescent="0.3">
      <c r="A1209" s="406" t="s">
        <v>2630</v>
      </c>
      <c r="B1209" s="407" t="s">
        <v>2828</v>
      </c>
      <c r="C1209" s="408" t="s">
        <v>2727</v>
      </c>
      <c r="D1209" s="409" t="s">
        <v>2850</v>
      </c>
      <c r="E1209" s="408" t="s">
        <v>405</v>
      </c>
      <c r="F1209" s="409" t="s">
        <v>2857</v>
      </c>
      <c r="G1209" s="408"/>
      <c r="H1209" s="408" t="s">
        <v>2085</v>
      </c>
      <c r="I1209" s="408" t="s">
        <v>2086</v>
      </c>
      <c r="J1209" s="408" t="s">
        <v>2087</v>
      </c>
      <c r="K1209" s="408" t="s">
        <v>2088</v>
      </c>
      <c r="L1209" s="410">
        <v>161.44847224862505</v>
      </c>
      <c r="M1209" s="410">
        <v>38</v>
      </c>
      <c r="N1209" s="411">
        <v>6135.0419454477524</v>
      </c>
    </row>
    <row r="1210" spans="1:14" ht="14.4" customHeight="1" x14ac:dyDescent="0.3">
      <c r="A1210" s="406" t="s">
        <v>2630</v>
      </c>
      <c r="B1210" s="407" t="s">
        <v>2828</v>
      </c>
      <c r="C1210" s="408" t="s">
        <v>2727</v>
      </c>
      <c r="D1210" s="409" t="s">
        <v>2850</v>
      </c>
      <c r="E1210" s="408" t="s">
        <v>405</v>
      </c>
      <c r="F1210" s="409" t="s">
        <v>2857</v>
      </c>
      <c r="G1210" s="408" t="s">
        <v>406</v>
      </c>
      <c r="H1210" s="408" t="s">
        <v>620</v>
      </c>
      <c r="I1210" s="408" t="s">
        <v>620</v>
      </c>
      <c r="J1210" s="408" t="s">
        <v>621</v>
      </c>
      <c r="K1210" s="408" t="s">
        <v>619</v>
      </c>
      <c r="L1210" s="410">
        <v>143</v>
      </c>
      <c r="M1210" s="410">
        <v>6</v>
      </c>
      <c r="N1210" s="411">
        <v>858</v>
      </c>
    </row>
    <row r="1211" spans="1:14" ht="14.4" customHeight="1" x14ac:dyDescent="0.3">
      <c r="A1211" s="406" t="s">
        <v>2630</v>
      </c>
      <c r="B1211" s="407" t="s">
        <v>2828</v>
      </c>
      <c r="C1211" s="408" t="s">
        <v>2727</v>
      </c>
      <c r="D1211" s="409" t="s">
        <v>2850</v>
      </c>
      <c r="E1211" s="408" t="s">
        <v>405</v>
      </c>
      <c r="F1211" s="409" t="s">
        <v>2857</v>
      </c>
      <c r="G1211" s="408" t="s">
        <v>406</v>
      </c>
      <c r="H1211" s="408" t="s">
        <v>1564</v>
      </c>
      <c r="I1211" s="408" t="s">
        <v>1564</v>
      </c>
      <c r="J1211" s="408" t="s">
        <v>615</v>
      </c>
      <c r="K1211" s="408" t="s">
        <v>1565</v>
      </c>
      <c r="L1211" s="410">
        <v>93.5</v>
      </c>
      <c r="M1211" s="410">
        <v>37</v>
      </c>
      <c r="N1211" s="411">
        <v>3459.5</v>
      </c>
    </row>
    <row r="1212" spans="1:14" ht="14.4" customHeight="1" x14ac:dyDescent="0.3">
      <c r="A1212" s="406" t="s">
        <v>2630</v>
      </c>
      <c r="B1212" s="407" t="s">
        <v>2828</v>
      </c>
      <c r="C1212" s="408" t="s">
        <v>2727</v>
      </c>
      <c r="D1212" s="409" t="s">
        <v>2850</v>
      </c>
      <c r="E1212" s="408" t="s">
        <v>405</v>
      </c>
      <c r="F1212" s="409" t="s">
        <v>2857</v>
      </c>
      <c r="G1212" s="408" t="s">
        <v>406</v>
      </c>
      <c r="H1212" s="408" t="s">
        <v>1566</v>
      </c>
      <c r="I1212" s="408" t="s">
        <v>1567</v>
      </c>
      <c r="J1212" s="408" t="s">
        <v>639</v>
      </c>
      <c r="K1212" s="408" t="s">
        <v>1568</v>
      </c>
      <c r="L1212" s="410">
        <v>96.819999999999979</v>
      </c>
      <c r="M1212" s="410">
        <v>12</v>
      </c>
      <c r="N1212" s="411">
        <v>1161.8399999999997</v>
      </c>
    </row>
    <row r="1213" spans="1:14" ht="14.4" customHeight="1" x14ac:dyDescent="0.3">
      <c r="A1213" s="406" t="s">
        <v>2630</v>
      </c>
      <c r="B1213" s="407" t="s">
        <v>2828</v>
      </c>
      <c r="C1213" s="408" t="s">
        <v>2727</v>
      </c>
      <c r="D1213" s="409" t="s">
        <v>2850</v>
      </c>
      <c r="E1213" s="408" t="s">
        <v>405</v>
      </c>
      <c r="F1213" s="409" t="s">
        <v>2857</v>
      </c>
      <c r="G1213" s="408" t="s">
        <v>406</v>
      </c>
      <c r="H1213" s="408" t="s">
        <v>637</v>
      </c>
      <c r="I1213" s="408" t="s">
        <v>638</v>
      </c>
      <c r="J1213" s="408" t="s">
        <v>639</v>
      </c>
      <c r="K1213" s="408" t="s">
        <v>640</v>
      </c>
      <c r="L1213" s="410">
        <v>100.76000000000002</v>
      </c>
      <c r="M1213" s="410">
        <v>32</v>
      </c>
      <c r="N1213" s="411">
        <v>3224.3200000000006</v>
      </c>
    </row>
    <row r="1214" spans="1:14" ht="14.4" customHeight="1" x14ac:dyDescent="0.3">
      <c r="A1214" s="406" t="s">
        <v>2630</v>
      </c>
      <c r="B1214" s="407" t="s">
        <v>2828</v>
      </c>
      <c r="C1214" s="408" t="s">
        <v>2727</v>
      </c>
      <c r="D1214" s="409" t="s">
        <v>2850</v>
      </c>
      <c r="E1214" s="408" t="s">
        <v>405</v>
      </c>
      <c r="F1214" s="409" t="s">
        <v>2857</v>
      </c>
      <c r="G1214" s="408" t="s">
        <v>406</v>
      </c>
      <c r="H1214" s="408" t="s">
        <v>430</v>
      </c>
      <c r="I1214" s="408" t="s">
        <v>431</v>
      </c>
      <c r="J1214" s="408" t="s">
        <v>432</v>
      </c>
      <c r="K1214" s="408" t="s">
        <v>433</v>
      </c>
      <c r="L1214" s="410">
        <v>167.60999999999999</v>
      </c>
      <c r="M1214" s="410">
        <v>4</v>
      </c>
      <c r="N1214" s="411">
        <v>670.43999999999994</v>
      </c>
    </row>
    <row r="1215" spans="1:14" ht="14.4" customHeight="1" x14ac:dyDescent="0.3">
      <c r="A1215" s="406" t="s">
        <v>2630</v>
      </c>
      <c r="B1215" s="407" t="s">
        <v>2828</v>
      </c>
      <c r="C1215" s="408" t="s">
        <v>2727</v>
      </c>
      <c r="D1215" s="409" t="s">
        <v>2850</v>
      </c>
      <c r="E1215" s="408" t="s">
        <v>405</v>
      </c>
      <c r="F1215" s="409" t="s">
        <v>2857</v>
      </c>
      <c r="G1215" s="408" t="s">
        <v>406</v>
      </c>
      <c r="H1215" s="408" t="s">
        <v>641</v>
      </c>
      <c r="I1215" s="408" t="s">
        <v>642</v>
      </c>
      <c r="J1215" s="408" t="s">
        <v>643</v>
      </c>
      <c r="K1215" s="408" t="s">
        <v>644</v>
      </c>
      <c r="L1215" s="410">
        <v>64.539906213158375</v>
      </c>
      <c r="M1215" s="410">
        <v>9</v>
      </c>
      <c r="N1215" s="411">
        <v>580.85915591842536</v>
      </c>
    </row>
    <row r="1216" spans="1:14" ht="14.4" customHeight="1" x14ac:dyDescent="0.3">
      <c r="A1216" s="406" t="s">
        <v>2630</v>
      </c>
      <c r="B1216" s="407" t="s">
        <v>2828</v>
      </c>
      <c r="C1216" s="408" t="s">
        <v>2727</v>
      </c>
      <c r="D1216" s="409" t="s">
        <v>2850</v>
      </c>
      <c r="E1216" s="408" t="s">
        <v>405</v>
      </c>
      <c r="F1216" s="409" t="s">
        <v>2857</v>
      </c>
      <c r="G1216" s="408" t="s">
        <v>406</v>
      </c>
      <c r="H1216" s="408" t="s">
        <v>2100</v>
      </c>
      <c r="I1216" s="408" t="s">
        <v>2101</v>
      </c>
      <c r="J1216" s="408" t="s">
        <v>507</v>
      </c>
      <c r="K1216" s="408" t="s">
        <v>1664</v>
      </c>
      <c r="L1216" s="410">
        <v>63.95000000000001</v>
      </c>
      <c r="M1216" s="410">
        <v>30</v>
      </c>
      <c r="N1216" s="411">
        <v>1918.5000000000002</v>
      </c>
    </row>
    <row r="1217" spans="1:14" ht="14.4" customHeight="1" x14ac:dyDescent="0.3">
      <c r="A1217" s="406" t="s">
        <v>2630</v>
      </c>
      <c r="B1217" s="407" t="s">
        <v>2828</v>
      </c>
      <c r="C1217" s="408" t="s">
        <v>2727</v>
      </c>
      <c r="D1217" s="409" t="s">
        <v>2850</v>
      </c>
      <c r="E1217" s="408" t="s">
        <v>405</v>
      </c>
      <c r="F1217" s="409" t="s">
        <v>2857</v>
      </c>
      <c r="G1217" s="408" t="s">
        <v>406</v>
      </c>
      <c r="H1217" s="408" t="s">
        <v>649</v>
      </c>
      <c r="I1217" s="408" t="s">
        <v>650</v>
      </c>
      <c r="J1217" s="408" t="s">
        <v>651</v>
      </c>
      <c r="K1217" s="408" t="s">
        <v>652</v>
      </c>
      <c r="L1217" s="410">
        <v>79.790000000000006</v>
      </c>
      <c r="M1217" s="410">
        <v>3</v>
      </c>
      <c r="N1217" s="411">
        <v>239.37</v>
      </c>
    </row>
    <row r="1218" spans="1:14" ht="14.4" customHeight="1" x14ac:dyDescent="0.3">
      <c r="A1218" s="406" t="s">
        <v>2630</v>
      </c>
      <c r="B1218" s="407" t="s">
        <v>2828</v>
      </c>
      <c r="C1218" s="408" t="s">
        <v>2727</v>
      </c>
      <c r="D1218" s="409" t="s">
        <v>2850</v>
      </c>
      <c r="E1218" s="408" t="s">
        <v>405</v>
      </c>
      <c r="F1218" s="409" t="s">
        <v>2857</v>
      </c>
      <c r="G1218" s="408" t="s">
        <v>406</v>
      </c>
      <c r="H1218" s="408" t="s">
        <v>657</v>
      </c>
      <c r="I1218" s="408" t="s">
        <v>658</v>
      </c>
      <c r="J1218" s="408" t="s">
        <v>659</v>
      </c>
      <c r="K1218" s="408" t="s">
        <v>660</v>
      </c>
      <c r="L1218" s="410">
        <v>27.75</v>
      </c>
      <c r="M1218" s="410">
        <v>28</v>
      </c>
      <c r="N1218" s="411">
        <v>777</v>
      </c>
    </row>
    <row r="1219" spans="1:14" ht="14.4" customHeight="1" x14ac:dyDescent="0.3">
      <c r="A1219" s="406" t="s">
        <v>2630</v>
      </c>
      <c r="B1219" s="407" t="s">
        <v>2828</v>
      </c>
      <c r="C1219" s="408" t="s">
        <v>2727</v>
      </c>
      <c r="D1219" s="409" t="s">
        <v>2850</v>
      </c>
      <c r="E1219" s="408" t="s">
        <v>405</v>
      </c>
      <c r="F1219" s="409" t="s">
        <v>2857</v>
      </c>
      <c r="G1219" s="408" t="s">
        <v>406</v>
      </c>
      <c r="H1219" s="408" t="s">
        <v>2001</v>
      </c>
      <c r="I1219" s="408" t="s">
        <v>2002</v>
      </c>
      <c r="J1219" s="408" t="s">
        <v>2003</v>
      </c>
      <c r="K1219" s="408" t="s">
        <v>468</v>
      </c>
      <c r="L1219" s="410">
        <v>239.8</v>
      </c>
      <c r="M1219" s="410">
        <v>21</v>
      </c>
      <c r="N1219" s="411">
        <v>5035.8</v>
      </c>
    </row>
    <row r="1220" spans="1:14" ht="14.4" customHeight="1" x14ac:dyDescent="0.3">
      <c r="A1220" s="406" t="s">
        <v>2630</v>
      </c>
      <c r="B1220" s="407" t="s">
        <v>2828</v>
      </c>
      <c r="C1220" s="408" t="s">
        <v>2727</v>
      </c>
      <c r="D1220" s="409" t="s">
        <v>2850</v>
      </c>
      <c r="E1220" s="408" t="s">
        <v>405</v>
      </c>
      <c r="F1220" s="409" t="s">
        <v>2857</v>
      </c>
      <c r="G1220" s="408" t="s">
        <v>406</v>
      </c>
      <c r="H1220" s="408" t="s">
        <v>2728</v>
      </c>
      <c r="I1220" s="408" t="s">
        <v>2729</v>
      </c>
      <c r="J1220" s="408" t="s">
        <v>848</v>
      </c>
      <c r="K1220" s="408" t="s">
        <v>2730</v>
      </c>
      <c r="L1220" s="410">
        <v>283.5593622549672</v>
      </c>
      <c r="M1220" s="410">
        <v>1</v>
      </c>
      <c r="N1220" s="411">
        <v>283.5593622549672</v>
      </c>
    </row>
    <row r="1221" spans="1:14" ht="14.4" customHeight="1" x14ac:dyDescent="0.3">
      <c r="A1221" s="406" t="s">
        <v>2630</v>
      </c>
      <c r="B1221" s="407" t="s">
        <v>2828</v>
      </c>
      <c r="C1221" s="408" t="s">
        <v>2727</v>
      </c>
      <c r="D1221" s="409" t="s">
        <v>2850</v>
      </c>
      <c r="E1221" s="408" t="s">
        <v>405</v>
      </c>
      <c r="F1221" s="409" t="s">
        <v>2857</v>
      </c>
      <c r="G1221" s="408" t="s">
        <v>406</v>
      </c>
      <c r="H1221" s="408" t="s">
        <v>2004</v>
      </c>
      <c r="I1221" s="408" t="s">
        <v>2005</v>
      </c>
      <c r="J1221" s="408" t="s">
        <v>964</v>
      </c>
      <c r="K1221" s="408" t="s">
        <v>2006</v>
      </c>
      <c r="L1221" s="410">
        <v>185.61000000000004</v>
      </c>
      <c r="M1221" s="410">
        <v>3</v>
      </c>
      <c r="N1221" s="411">
        <v>556.83000000000015</v>
      </c>
    </row>
    <row r="1222" spans="1:14" ht="14.4" customHeight="1" x14ac:dyDescent="0.3">
      <c r="A1222" s="406" t="s">
        <v>2630</v>
      </c>
      <c r="B1222" s="407" t="s">
        <v>2828</v>
      </c>
      <c r="C1222" s="408" t="s">
        <v>2727</v>
      </c>
      <c r="D1222" s="409" t="s">
        <v>2850</v>
      </c>
      <c r="E1222" s="408" t="s">
        <v>405</v>
      </c>
      <c r="F1222" s="409" t="s">
        <v>2857</v>
      </c>
      <c r="G1222" s="408" t="s">
        <v>406</v>
      </c>
      <c r="H1222" s="408" t="s">
        <v>730</v>
      </c>
      <c r="I1222" s="408" t="s">
        <v>730</v>
      </c>
      <c r="J1222" s="408" t="s">
        <v>731</v>
      </c>
      <c r="K1222" s="408" t="s">
        <v>732</v>
      </c>
      <c r="L1222" s="410">
        <v>36.57</v>
      </c>
      <c r="M1222" s="410">
        <v>40</v>
      </c>
      <c r="N1222" s="411">
        <v>1462.8</v>
      </c>
    </row>
    <row r="1223" spans="1:14" ht="14.4" customHeight="1" x14ac:dyDescent="0.3">
      <c r="A1223" s="406" t="s">
        <v>2630</v>
      </c>
      <c r="B1223" s="407" t="s">
        <v>2828</v>
      </c>
      <c r="C1223" s="408" t="s">
        <v>2727</v>
      </c>
      <c r="D1223" s="409" t="s">
        <v>2850</v>
      </c>
      <c r="E1223" s="408" t="s">
        <v>405</v>
      </c>
      <c r="F1223" s="409" t="s">
        <v>2857</v>
      </c>
      <c r="G1223" s="408" t="s">
        <v>406</v>
      </c>
      <c r="H1223" s="408" t="s">
        <v>758</v>
      </c>
      <c r="I1223" s="408" t="s">
        <v>759</v>
      </c>
      <c r="J1223" s="408" t="s">
        <v>760</v>
      </c>
      <c r="K1223" s="408" t="s">
        <v>761</v>
      </c>
      <c r="L1223" s="410">
        <v>270.61</v>
      </c>
      <c r="M1223" s="410">
        <v>5</v>
      </c>
      <c r="N1223" s="411">
        <v>1353.05</v>
      </c>
    </row>
    <row r="1224" spans="1:14" ht="14.4" customHeight="1" x14ac:dyDescent="0.3">
      <c r="A1224" s="406" t="s">
        <v>2630</v>
      </c>
      <c r="B1224" s="407" t="s">
        <v>2828</v>
      </c>
      <c r="C1224" s="408" t="s">
        <v>2727</v>
      </c>
      <c r="D1224" s="409" t="s">
        <v>2850</v>
      </c>
      <c r="E1224" s="408" t="s">
        <v>405</v>
      </c>
      <c r="F1224" s="409" t="s">
        <v>2857</v>
      </c>
      <c r="G1224" s="408" t="s">
        <v>406</v>
      </c>
      <c r="H1224" s="408" t="s">
        <v>2122</v>
      </c>
      <c r="I1224" s="408" t="s">
        <v>2123</v>
      </c>
      <c r="J1224" s="408" t="s">
        <v>2124</v>
      </c>
      <c r="K1224" s="408" t="s">
        <v>2125</v>
      </c>
      <c r="L1224" s="410">
        <v>262.8599999999999</v>
      </c>
      <c r="M1224" s="410">
        <v>2</v>
      </c>
      <c r="N1224" s="411">
        <v>525.7199999999998</v>
      </c>
    </row>
    <row r="1225" spans="1:14" ht="14.4" customHeight="1" x14ac:dyDescent="0.3">
      <c r="A1225" s="406" t="s">
        <v>2630</v>
      </c>
      <c r="B1225" s="407" t="s">
        <v>2828</v>
      </c>
      <c r="C1225" s="408" t="s">
        <v>2727</v>
      </c>
      <c r="D1225" s="409" t="s">
        <v>2850</v>
      </c>
      <c r="E1225" s="408" t="s">
        <v>405</v>
      </c>
      <c r="F1225" s="409" t="s">
        <v>2857</v>
      </c>
      <c r="G1225" s="408" t="s">
        <v>406</v>
      </c>
      <c r="H1225" s="408" t="s">
        <v>796</v>
      </c>
      <c r="I1225" s="408" t="s">
        <v>797</v>
      </c>
      <c r="J1225" s="408" t="s">
        <v>798</v>
      </c>
      <c r="K1225" s="408" t="s">
        <v>799</v>
      </c>
      <c r="L1225" s="410">
        <v>117.40999763554493</v>
      </c>
      <c r="M1225" s="410">
        <v>2</v>
      </c>
      <c r="N1225" s="411">
        <v>234.81999527108985</v>
      </c>
    </row>
    <row r="1226" spans="1:14" ht="14.4" customHeight="1" x14ac:dyDescent="0.3">
      <c r="A1226" s="406" t="s">
        <v>2630</v>
      </c>
      <c r="B1226" s="407" t="s">
        <v>2828</v>
      </c>
      <c r="C1226" s="408" t="s">
        <v>2727</v>
      </c>
      <c r="D1226" s="409" t="s">
        <v>2850</v>
      </c>
      <c r="E1226" s="408" t="s">
        <v>405</v>
      </c>
      <c r="F1226" s="409" t="s">
        <v>2857</v>
      </c>
      <c r="G1226" s="408" t="s">
        <v>406</v>
      </c>
      <c r="H1226" s="408" t="s">
        <v>2649</v>
      </c>
      <c r="I1226" s="408" t="s">
        <v>2650</v>
      </c>
      <c r="J1226" s="408" t="s">
        <v>2651</v>
      </c>
      <c r="K1226" s="408" t="s">
        <v>2652</v>
      </c>
      <c r="L1226" s="410">
        <v>125.28780000000002</v>
      </c>
      <c r="M1226" s="410">
        <v>10</v>
      </c>
      <c r="N1226" s="411">
        <v>1252.8780000000002</v>
      </c>
    </row>
    <row r="1227" spans="1:14" ht="14.4" customHeight="1" x14ac:dyDescent="0.3">
      <c r="A1227" s="406" t="s">
        <v>2630</v>
      </c>
      <c r="B1227" s="407" t="s">
        <v>2828</v>
      </c>
      <c r="C1227" s="408" t="s">
        <v>2727</v>
      </c>
      <c r="D1227" s="409" t="s">
        <v>2850</v>
      </c>
      <c r="E1227" s="408" t="s">
        <v>405</v>
      </c>
      <c r="F1227" s="409" t="s">
        <v>2857</v>
      </c>
      <c r="G1227" s="408" t="s">
        <v>406</v>
      </c>
      <c r="H1227" s="408" t="s">
        <v>812</v>
      </c>
      <c r="I1227" s="408" t="s">
        <v>813</v>
      </c>
      <c r="J1227" s="408" t="s">
        <v>814</v>
      </c>
      <c r="K1227" s="408" t="s">
        <v>815</v>
      </c>
      <c r="L1227" s="410">
        <v>94.739893461763984</v>
      </c>
      <c r="M1227" s="410">
        <v>4</v>
      </c>
      <c r="N1227" s="411">
        <v>378.95957384705594</v>
      </c>
    </row>
    <row r="1228" spans="1:14" ht="14.4" customHeight="1" x14ac:dyDescent="0.3">
      <c r="A1228" s="406" t="s">
        <v>2630</v>
      </c>
      <c r="B1228" s="407" t="s">
        <v>2828</v>
      </c>
      <c r="C1228" s="408" t="s">
        <v>2727</v>
      </c>
      <c r="D1228" s="409" t="s">
        <v>2850</v>
      </c>
      <c r="E1228" s="408" t="s">
        <v>405</v>
      </c>
      <c r="F1228" s="409" t="s">
        <v>2857</v>
      </c>
      <c r="G1228" s="408" t="s">
        <v>406</v>
      </c>
      <c r="H1228" s="408" t="s">
        <v>1585</v>
      </c>
      <c r="I1228" s="408" t="s">
        <v>1586</v>
      </c>
      <c r="J1228" s="408" t="s">
        <v>1587</v>
      </c>
      <c r="K1228" s="408" t="s">
        <v>1588</v>
      </c>
      <c r="L1228" s="410">
        <v>60.669417281713947</v>
      </c>
      <c r="M1228" s="410">
        <v>4</v>
      </c>
      <c r="N1228" s="411">
        <v>242.67766912685579</v>
      </c>
    </row>
    <row r="1229" spans="1:14" ht="14.4" customHeight="1" x14ac:dyDescent="0.3">
      <c r="A1229" s="406" t="s">
        <v>2630</v>
      </c>
      <c r="B1229" s="407" t="s">
        <v>2828</v>
      </c>
      <c r="C1229" s="408" t="s">
        <v>2727</v>
      </c>
      <c r="D1229" s="409" t="s">
        <v>2850</v>
      </c>
      <c r="E1229" s="408" t="s">
        <v>405</v>
      </c>
      <c r="F1229" s="409" t="s">
        <v>2857</v>
      </c>
      <c r="G1229" s="408" t="s">
        <v>406</v>
      </c>
      <c r="H1229" s="408" t="s">
        <v>1597</v>
      </c>
      <c r="I1229" s="408" t="s">
        <v>1598</v>
      </c>
      <c r="J1229" s="408" t="s">
        <v>832</v>
      </c>
      <c r="K1229" s="408" t="s">
        <v>1599</v>
      </c>
      <c r="L1229" s="410">
        <v>210.43</v>
      </c>
      <c r="M1229" s="410">
        <v>1</v>
      </c>
      <c r="N1229" s="411">
        <v>210.43</v>
      </c>
    </row>
    <row r="1230" spans="1:14" ht="14.4" customHeight="1" x14ac:dyDescent="0.3">
      <c r="A1230" s="406" t="s">
        <v>2630</v>
      </c>
      <c r="B1230" s="407" t="s">
        <v>2828</v>
      </c>
      <c r="C1230" s="408" t="s">
        <v>2727</v>
      </c>
      <c r="D1230" s="409" t="s">
        <v>2850</v>
      </c>
      <c r="E1230" s="408" t="s">
        <v>405</v>
      </c>
      <c r="F1230" s="409" t="s">
        <v>2857</v>
      </c>
      <c r="G1230" s="408" t="s">
        <v>406</v>
      </c>
      <c r="H1230" s="408" t="s">
        <v>834</v>
      </c>
      <c r="I1230" s="408" t="s">
        <v>835</v>
      </c>
      <c r="J1230" s="408" t="s">
        <v>836</v>
      </c>
      <c r="K1230" s="408" t="s">
        <v>837</v>
      </c>
      <c r="L1230" s="410">
        <v>375.80000000000018</v>
      </c>
      <c r="M1230" s="410">
        <v>7</v>
      </c>
      <c r="N1230" s="411">
        <v>2630.6000000000013</v>
      </c>
    </row>
    <row r="1231" spans="1:14" ht="14.4" customHeight="1" x14ac:dyDescent="0.3">
      <c r="A1231" s="406" t="s">
        <v>2630</v>
      </c>
      <c r="B1231" s="407" t="s">
        <v>2828</v>
      </c>
      <c r="C1231" s="408" t="s">
        <v>2727</v>
      </c>
      <c r="D1231" s="409" t="s">
        <v>2850</v>
      </c>
      <c r="E1231" s="408" t="s">
        <v>405</v>
      </c>
      <c r="F1231" s="409" t="s">
        <v>2857</v>
      </c>
      <c r="G1231" s="408" t="s">
        <v>406</v>
      </c>
      <c r="H1231" s="408" t="s">
        <v>2731</v>
      </c>
      <c r="I1231" s="408" t="s">
        <v>2731</v>
      </c>
      <c r="J1231" s="408" t="s">
        <v>2732</v>
      </c>
      <c r="K1231" s="408" t="s">
        <v>2733</v>
      </c>
      <c r="L1231" s="410">
        <v>318.40999999999997</v>
      </c>
      <c r="M1231" s="410">
        <v>1</v>
      </c>
      <c r="N1231" s="411">
        <v>318.40999999999997</v>
      </c>
    </row>
    <row r="1232" spans="1:14" ht="14.4" customHeight="1" x14ac:dyDescent="0.3">
      <c r="A1232" s="406" t="s">
        <v>2630</v>
      </c>
      <c r="B1232" s="407" t="s">
        <v>2828</v>
      </c>
      <c r="C1232" s="408" t="s">
        <v>2727</v>
      </c>
      <c r="D1232" s="409" t="s">
        <v>2850</v>
      </c>
      <c r="E1232" s="408" t="s">
        <v>405</v>
      </c>
      <c r="F1232" s="409" t="s">
        <v>2857</v>
      </c>
      <c r="G1232" s="408" t="s">
        <v>406</v>
      </c>
      <c r="H1232" s="408" t="s">
        <v>407</v>
      </c>
      <c r="I1232" s="408" t="s">
        <v>408</v>
      </c>
      <c r="J1232" s="408" t="s">
        <v>409</v>
      </c>
      <c r="K1232" s="408"/>
      <c r="L1232" s="410">
        <v>94.742998247979671</v>
      </c>
      <c r="M1232" s="410">
        <v>50</v>
      </c>
      <c r="N1232" s="411">
        <v>4737.1499123989834</v>
      </c>
    </row>
    <row r="1233" spans="1:14" ht="14.4" customHeight="1" x14ac:dyDescent="0.3">
      <c r="A1233" s="406" t="s">
        <v>2630</v>
      </c>
      <c r="B1233" s="407" t="s">
        <v>2828</v>
      </c>
      <c r="C1233" s="408" t="s">
        <v>2727</v>
      </c>
      <c r="D1233" s="409" t="s">
        <v>2850</v>
      </c>
      <c r="E1233" s="408" t="s">
        <v>405</v>
      </c>
      <c r="F1233" s="409" t="s">
        <v>2857</v>
      </c>
      <c r="G1233" s="408" t="s">
        <v>406</v>
      </c>
      <c r="H1233" s="408" t="s">
        <v>2734</v>
      </c>
      <c r="I1233" s="408" t="s">
        <v>408</v>
      </c>
      <c r="J1233" s="408" t="s">
        <v>2735</v>
      </c>
      <c r="K1233" s="408" t="s">
        <v>2736</v>
      </c>
      <c r="L1233" s="410">
        <v>181.05599999999998</v>
      </c>
      <c r="M1233" s="410">
        <v>5</v>
      </c>
      <c r="N1233" s="411">
        <v>905.28</v>
      </c>
    </row>
    <row r="1234" spans="1:14" ht="14.4" customHeight="1" x14ac:dyDescent="0.3">
      <c r="A1234" s="406" t="s">
        <v>2630</v>
      </c>
      <c r="B1234" s="407" t="s">
        <v>2828</v>
      </c>
      <c r="C1234" s="408" t="s">
        <v>2727</v>
      </c>
      <c r="D1234" s="409" t="s">
        <v>2850</v>
      </c>
      <c r="E1234" s="408" t="s">
        <v>405</v>
      </c>
      <c r="F1234" s="409" t="s">
        <v>2857</v>
      </c>
      <c r="G1234" s="408" t="s">
        <v>406</v>
      </c>
      <c r="H1234" s="408" t="s">
        <v>870</v>
      </c>
      <c r="I1234" s="408" t="s">
        <v>408</v>
      </c>
      <c r="J1234" s="408" t="s">
        <v>871</v>
      </c>
      <c r="K1234" s="408"/>
      <c r="L1234" s="410">
        <v>84.825999999999993</v>
      </c>
      <c r="M1234" s="410">
        <v>30</v>
      </c>
      <c r="N1234" s="411">
        <v>2544.7799999999997</v>
      </c>
    </row>
    <row r="1235" spans="1:14" ht="14.4" customHeight="1" x14ac:dyDescent="0.3">
      <c r="A1235" s="406" t="s">
        <v>2630</v>
      </c>
      <c r="B1235" s="407" t="s">
        <v>2828</v>
      </c>
      <c r="C1235" s="408" t="s">
        <v>2727</v>
      </c>
      <c r="D1235" s="409" t="s">
        <v>2850</v>
      </c>
      <c r="E1235" s="408" t="s">
        <v>405</v>
      </c>
      <c r="F1235" s="409" t="s">
        <v>2857</v>
      </c>
      <c r="G1235" s="408" t="s">
        <v>406</v>
      </c>
      <c r="H1235" s="408" t="s">
        <v>2151</v>
      </c>
      <c r="I1235" s="408" t="s">
        <v>2152</v>
      </c>
      <c r="J1235" s="408" t="s">
        <v>2153</v>
      </c>
      <c r="K1235" s="408" t="s">
        <v>2154</v>
      </c>
      <c r="L1235" s="410">
        <v>112.96000000000001</v>
      </c>
      <c r="M1235" s="410">
        <v>4</v>
      </c>
      <c r="N1235" s="411">
        <v>451.84000000000003</v>
      </c>
    </row>
    <row r="1236" spans="1:14" ht="14.4" customHeight="1" x14ac:dyDescent="0.3">
      <c r="A1236" s="406" t="s">
        <v>2630</v>
      </c>
      <c r="B1236" s="407" t="s">
        <v>2828</v>
      </c>
      <c r="C1236" s="408" t="s">
        <v>2727</v>
      </c>
      <c r="D1236" s="409" t="s">
        <v>2850</v>
      </c>
      <c r="E1236" s="408" t="s">
        <v>405</v>
      </c>
      <c r="F1236" s="409" t="s">
        <v>2857</v>
      </c>
      <c r="G1236" s="408" t="s">
        <v>406</v>
      </c>
      <c r="H1236" s="408" t="s">
        <v>2159</v>
      </c>
      <c r="I1236" s="408" t="s">
        <v>2160</v>
      </c>
      <c r="J1236" s="408" t="s">
        <v>2161</v>
      </c>
      <c r="K1236" s="408" t="s">
        <v>2162</v>
      </c>
      <c r="L1236" s="410">
        <v>40.580000000000005</v>
      </c>
      <c r="M1236" s="410">
        <v>50</v>
      </c>
      <c r="N1236" s="411">
        <v>2029.0000000000002</v>
      </c>
    </row>
    <row r="1237" spans="1:14" ht="14.4" customHeight="1" x14ac:dyDescent="0.3">
      <c r="A1237" s="406" t="s">
        <v>2630</v>
      </c>
      <c r="B1237" s="407" t="s">
        <v>2828</v>
      </c>
      <c r="C1237" s="408" t="s">
        <v>2727</v>
      </c>
      <c r="D1237" s="409" t="s">
        <v>2850</v>
      </c>
      <c r="E1237" s="408" t="s">
        <v>405</v>
      </c>
      <c r="F1237" s="409" t="s">
        <v>2857</v>
      </c>
      <c r="G1237" s="408" t="s">
        <v>406</v>
      </c>
      <c r="H1237" s="408" t="s">
        <v>1612</v>
      </c>
      <c r="I1237" s="408" t="s">
        <v>1613</v>
      </c>
      <c r="J1237" s="408" t="s">
        <v>1614</v>
      </c>
      <c r="K1237" s="408" t="s">
        <v>1615</v>
      </c>
      <c r="L1237" s="410">
        <v>638.45000000000005</v>
      </c>
      <c r="M1237" s="410">
        <v>2</v>
      </c>
      <c r="N1237" s="411">
        <v>1276.9000000000001</v>
      </c>
    </row>
    <row r="1238" spans="1:14" ht="14.4" customHeight="1" x14ac:dyDescent="0.3">
      <c r="A1238" s="406" t="s">
        <v>2630</v>
      </c>
      <c r="B1238" s="407" t="s">
        <v>2828</v>
      </c>
      <c r="C1238" s="408" t="s">
        <v>2727</v>
      </c>
      <c r="D1238" s="409" t="s">
        <v>2850</v>
      </c>
      <c r="E1238" s="408" t="s">
        <v>405</v>
      </c>
      <c r="F1238" s="409" t="s">
        <v>2857</v>
      </c>
      <c r="G1238" s="408" t="s">
        <v>406</v>
      </c>
      <c r="H1238" s="408" t="s">
        <v>444</v>
      </c>
      <c r="I1238" s="408" t="s">
        <v>445</v>
      </c>
      <c r="J1238" s="408" t="s">
        <v>446</v>
      </c>
      <c r="K1238" s="408"/>
      <c r="L1238" s="410">
        <v>423.96083202980509</v>
      </c>
      <c r="M1238" s="410">
        <v>12</v>
      </c>
      <c r="N1238" s="411">
        <v>5087.5299843576613</v>
      </c>
    </row>
    <row r="1239" spans="1:14" ht="14.4" customHeight="1" x14ac:dyDescent="0.3">
      <c r="A1239" s="406" t="s">
        <v>2630</v>
      </c>
      <c r="B1239" s="407" t="s">
        <v>2828</v>
      </c>
      <c r="C1239" s="408" t="s">
        <v>2727</v>
      </c>
      <c r="D1239" s="409" t="s">
        <v>2850</v>
      </c>
      <c r="E1239" s="408" t="s">
        <v>405</v>
      </c>
      <c r="F1239" s="409" t="s">
        <v>2857</v>
      </c>
      <c r="G1239" s="408" t="s">
        <v>406</v>
      </c>
      <c r="H1239" s="408" t="s">
        <v>1628</v>
      </c>
      <c r="I1239" s="408" t="s">
        <v>408</v>
      </c>
      <c r="J1239" s="408" t="s">
        <v>1629</v>
      </c>
      <c r="K1239" s="408"/>
      <c r="L1239" s="410">
        <v>139.62000347637456</v>
      </c>
      <c r="M1239" s="410">
        <v>6</v>
      </c>
      <c r="N1239" s="411">
        <v>837.72002085824738</v>
      </c>
    </row>
    <row r="1240" spans="1:14" ht="14.4" customHeight="1" x14ac:dyDescent="0.3">
      <c r="A1240" s="406" t="s">
        <v>2630</v>
      </c>
      <c r="B1240" s="407" t="s">
        <v>2828</v>
      </c>
      <c r="C1240" s="408" t="s">
        <v>2727</v>
      </c>
      <c r="D1240" s="409" t="s">
        <v>2850</v>
      </c>
      <c r="E1240" s="408" t="s">
        <v>405</v>
      </c>
      <c r="F1240" s="409" t="s">
        <v>2857</v>
      </c>
      <c r="G1240" s="408" t="s">
        <v>406</v>
      </c>
      <c r="H1240" s="408" t="s">
        <v>2737</v>
      </c>
      <c r="I1240" s="408" t="s">
        <v>2738</v>
      </c>
      <c r="J1240" s="408" t="s">
        <v>2739</v>
      </c>
      <c r="K1240" s="408" t="s">
        <v>2740</v>
      </c>
      <c r="L1240" s="410">
        <v>66.139999999999972</v>
      </c>
      <c r="M1240" s="410">
        <v>6</v>
      </c>
      <c r="N1240" s="411">
        <v>396.8399999999998</v>
      </c>
    </row>
    <row r="1241" spans="1:14" ht="14.4" customHeight="1" x14ac:dyDescent="0.3">
      <c r="A1241" s="406" t="s">
        <v>2630</v>
      </c>
      <c r="B1241" s="407" t="s">
        <v>2828</v>
      </c>
      <c r="C1241" s="408" t="s">
        <v>2727</v>
      </c>
      <c r="D1241" s="409" t="s">
        <v>2850</v>
      </c>
      <c r="E1241" s="408" t="s">
        <v>405</v>
      </c>
      <c r="F1241" s="409" t="s">
        <v>2857</v>
      </c>
      <c r="G1241" s="408" t="s">
        <v>406</v>
      </c>
      <c r="H1241" s="408" t="s">
        <v>932</v>
      </c>
      <c r="I1241" s="408" t="s">
        <v>933</v>
      </c>
      <c r="J1241" s="408" t="s">
        <v>647</v>
      </c>
      <c r="K1241" s="408" t="s">
        <v>934</v>
      </c>
      <c r="L1241" s="410">
        <v>42.17</v>
      </c>
      <c r="M1241" s="410">
        <v>4</v>
      </c>
      <c r="N1241" s="411">
        <v>168.68</v>
      </c>
    </row>
    <row r="1242" spans="1:14" ht="14.4" customHeight="1" x14ac:dyDescent="0.3">
      <c r="A1242" s="406" t="s">
        <v>2630</v>
      </c>
      <c r="B1242" s="407" t="s">
        <v>2828</v>
      </c>
      <c r="C1242" s="408" t="s">
        <v>2727</v>
      </c>
      <c r="D1242" s="409" t="s">
        <v>2850</v>
      </c>
      <c r="E1242" s="408" t="s">
        <v>405</v>
      </c>
      <c r="F1242" s="409" t="s">
        <v>2857</v>
      </c>
      <c r="G1242" s="408" t="s">
        <v>406</v>
      </c>
      <c r="H1242" s="408" t="s">
        <v>2170</v>
      </c>
      <c r="I1242" s="408" t="s">
        <v>2171</v>
      </c>
      <c r="J1242" s="408" t="s">
        <v>2172</v>
      </c>
      <c r="K1242" s="408" t="s">
        <v>1568</v>
      </c>
      <c r="L1242" s="410">
        <v>57.120000595813131</v>
      </c>
      <c r="M1242" s="410">
        <v>4</v>
      </c>
      <c r="N1242" s="411">
        <v>228.48000238325253</v>
      </c>
    </row>
    <row r="1243" spans="1:14" ht="14.4" customHeight="1" x14ac:dyDescent="0.3">
      <c r="A1243" s="406" t="s">
        <v>2630</v>
      </c>
      <c r="B1243" s="407" t="s">
        <v>2828</v>
      </c>
      <c r="C1243" s="408" t="s">
        <v>2727</v>
      </c>
      <c r="D1243" s="409" t="s">
        <v>2850</v>
      </c>
      <c r="E1243" s="408" t="s">
        <v>405</v>
      </c>
      <c r="F1243" s="409" t="s">
        <v>2857</v>
      </c>
      <c r="G1243" s="408" t="s">
        <v>406</v>
      </c>
      <c r="H1243" s="408" t="s">
        <v>935</v>
      </c>
      <c r="I1243" s="408" t="s">
        <v>936</v>
      </c>
      <c r="J1243" s="408" t="s">
        <v>937</v>
      </c>
      <c r="K1243" s="408" t="s">
        <v>429</v>
      </c>
      <c r="L1243" s="410">
        <v>124.55995720362799</v>
      </c>
      <c r="M1243" s="410">
        <v>120</v>
      </c>
      <c r="N1243" s="411">
        <v>14947.194864435358</v>
      </c>
    </row>
    <row r="1244" spans="1:14" ht="14.4" customHeight="1" x14ac:dyDescent="0.3">
      <c r="A1244" s="406" t="s">
        <v>2630</v>
      </c>
      <c r="B1244" s="407" t="s">
        <v>2828</v>
      </c>
      <c r="C1244" s="408" t="s">
        <v>2727</v>
      </c>
      <c r="D1244" s="409" t="s">
        <v>2850</v>
      </c>
      <c r="E1244" s="408" t="s">
        <v>405</v>
      </c>
      <c r="F1244" s="409" t="s">
        <v>2857</v>
      </c>
      <c r="G1244" s="408" t="s">
        <v>406</v>
      </c>
      <c r="H1244" s="408" t="s">
        <v>984</v>
      </c>
      <c r="I1244" s="408" t="s">
        <v>985</v>
      </c>
      <c r="J1244" s="408" t="s">
        <v>986</v>
      </c>
      <c r="K1244" s="408" t="s">
        <v>987</v>
      </c>
      <c r="L1244" s="410">
        <v>188.88</v>
      </c>
      <c r="M1244" s="410">
        <v>5</v>
      </c>
      <c r="N1244" s="411">
        <v>944.4</v>
      </c>
    </row>
    <row r="1245" spans="1:14" ht="14.4" customHeight="1" x14ac:dyDescent="0.3">
      <c r="A1245" s="406" t="s">
        <v>2630</v>
      </c>
      <c r="B1245" s="407" t="s">
        <v>2828</v>
      </c>
      <c r="C1245" s="408" t="s">
        <v>2727</v>
      </c>
      <c r="D1245" s="409" t="s">
        <v>2850</v>
      </c>
      <c r="E1245" s="408" t="s">
        <v>405</v>
      </c>
      <c r="F1245" s="409" t="s">
        <v>2857</v>
      </c>
      <c r="G1245" s="408" t="s">
        <v>406</v>
      </c>
      <c r="H1245" s="408" t="s">
        <v>988</v>
      </c>
      <c r="I1245" s="408" t="s">
        <v>989</v>
      </c>
      <c r="J1245" s="408" t="s">
        <v>990</v>
      </c>
      <c r="K1245" s="408" t="s">
        <v>991</v>
      </c>
      <c r="L1245" s="410">
        <v>563.15</v>
      </c>
      <c r="M1245" s="410">
        <v>3</v>
      </c>
      <c r="N1245" s="411">
        <v>1689.4499999999998</v>
      </c>
    </row>
    <row r="1246" spans="1:14" ht="14.4" customHeight="1" x14ac:dyDescent="0.3">
      <c r="A1246" s="406" t="s">
        <v>2630</v>
      </c>
      <c r="B1246" s="407" t="s">
        <v>2828</v>
      </c>
      <c r="C1246" s="408" t="s">
        <v>2727</v>
      </c>
      <c r="D1246" s="409" t="s">
        <v>2850</v>
      </c>
      <c r="E1246" s="408" t="s">
        <v>405</v>
      </c>
      <c r="F1246" s="409" t="s">
        <v>2857</v>
      </c>
      <c r="G1246" s="408" t="s">
        <v>406</v>
      </c>
      <c r="H1246" s="408" t="s">
        <v>1002</v>
      </c>
      <c r="I1246" s="408" t="s">
        <v>1003</v>
      </c>
      <c r="J1246" s="408" t="s">
        <v>1004</v>
      </c>
      <c r="K1246" s="408" t="s">
        <v>1005</v>
      </c>
      <c r="L1246" s="410">
        <v>52.170752367178423</v>
      </c>
      <c r="M1246" s="410">
        <v>4</v>
      </c>
      <c r="N1246" s="411">
        <v>208.68300946871369</v>
      </c>
    </row>
    <row r="1247" spans="1:14" ht="14.4" customHeight="1" x14ac:dyDescent="0.3">
      <c r="A1247" s="406" t="s">
        <v>2630</v>
      </c>
      <c r="B1247" s="407" t="s">
        <v>2828</v>
      </c>
      <c r="C1247" s="408" t="s">
        <v>2727</v>
      </c>
      <c r="D1247" s="409" t="s">
        <v>2850</v>
      </c>
      <c r="E1247" s="408" t="s">
        <v>405</v>
      </c>
      <c r="F1247" s="409" t="s">
        <v>2857</v>
      </c>
      <c r="G1247" s="408" t="s">
        <v>406</v>
      </c>
      <c r="H1247" s="408" t="s">
        <v>1014</v>
      </c>
      <c r="I1247" s="408" t="s">
        <v>1015</v>
      </c>
      <c r="J1247" s="408" t="s">
        <v>432</v>
      </c>
      <c r="K1247" s="408" t="s">
        <v>1016</v>
      </c>
      <c r="L1247" s="410">
        <v>69.579750000000018</v>
      </c>
      <c r="M1247" s="410">
        <v>40</v>
      </c>
      <c r="N1247" s="411">
        <v>2783.190000000001</v>
      </c>
    </row>
    <row r="1248" spans="1:14" ht="14.4" customHeight="1" x14ac:dyDescent="0.3">
      <c r="A1248" s="406" t="s">
        <v>2630</v>
      </c>
      <c r="B1248" s="407" t="s">
        <v>2828</v>
      </c>
      <c r="C1248" s="408" t="s">
        <v>2727</v>
      </c>
      <c r="D1248" s="409" t="s">
        <v>2850</v>
      </c>
      <c r="E1248" s="408" t="s">
        <v>405</v>
      </c>
      <c r="F1248" s="409" t="s">
        <v>2857</v>
      </c>
      <c r="G1248" s="408" t="s">
        <v>406</v>
      </c>
      <c r="H1248" s="408" t="s">
        <v>1658</v>
      </c>
      <c r="I1248" s="408" t="s">
        <v>1659</v>
      </c>
      <c r="J1248" s="408" t="s">
        <v>1660</v>
      </c>
      <c r="K1248" s="408" t="s">
        <v>1568</v>
      </c>
      <c r="L1248" s="410">
        <v>71.009705704070257</v>
      </c>
      <c r="M1248" s="410">
        <v>4</v>
      </c>
      <c r="N1248" s="411">
        <v>284.03882281628103</v>
      </c>
    </row>
    <row r="1249" spans="1:14" ht="14.4" customHeight="1" x14ac:dyDescent="0.3">
      <c r="A1249" s="406" t="s">
        <v>2630</v>
      </c>
      <c r="B1249" s="407" t="s">
        <v>2828</v>
      </c>
      <c r="C1249" s="408" t="s">
        <v>2727</v>
      </c>
      <c r="D1249" s="409" t="s">
        <v>2850</v>
      </c>
      <c r="E1249" s="408" t="s">
        <v>405</v>
      </c>
      <c r="F1249" s="409" t="s">
        <v>2857</v>
      </c>
      <c r="G1249" s="408" t="s">
        <v>406</v>
      </c>
      <c r="H1249" s="408" t="s">
        <v>2741</v>
      </c>
      <c r="I1249" s="408" t="s">
        <v>2742</v>
      </c>
      <c r="J1249" s="408" t="s">
        <v>2743</v>
      </c>
      <c r="K1249" s="408" t="s">
        <v>2744</v>
      </c>
      <c r="L1249" s="410">
        <v>94.519999999999982</v>
      </c>
      <c r="M1249" s="410">
        <v>4</v>
      </c>
      <c r="N1249" s="411">
        <v>378.07999999999993</v>
      </c>
    </row>
    <row r="1250" spans="1:14" ht="14.4" customHeight="1" x14ac:dyDescent="0.3">
      <c r="A1250" s="406" t="s">
        <v>2630</v>
      </c>
      <c r="B1250" s="407" t="s">
        <v>2828</v>
      </c>
      <c r="C1250" s="408" t="s">
        <v>2727</v>
      </c>
      <c r="D1250" s="409" t="s">
        <v>2850</v>
      </c>
      <c r="E1250" s="408" t="s">
        <v>405</v>
      </c>
      <c r="F1250" s="409" t="s">
        <v>2857</v>
      </c>
      <c r="G1250" s="408" t="s">
        <v>406</v>
      </c>
      <c r="H1250" s="408" t="s">
        <v>1677</v>
      </c>
      <c r="I1250" s="408" t="s">
        <v>1678</v>
      </c>
      <c r="J1250" s="408" t="s">
        <v>1679</v>
      </c>
      <c r="K1250" s="408" t="s">
        <v>1065</v>
      </c>
      <c r="L1250" s="410">
        <v>30.27</v>
      </c>
      <c r="M1250" s="410">
        <v>70</v>
      </c>
      <c r="N1250" s="411">
        <v>2118.9</v>
      </c>
    </row>
    <row r="1251" spans="1:14" ht="14.4" customHeight="1" x14ac:dyDescent="0.3">
      <c r="A1251" s="406" t="s">
        <v>2630</v>
      </c>
      <c r="B1251" s="407" t="s">
        <v>2828</v>
      </c>
      <c r="C1251" s="408" t="s">
        <v>2727</v>
      </c>
      <c r="D1251" s="409" t="s">
        <v>2850</v>
      </c>
      <c r="E1251" s="408" t="s">
        <v>405</v>
      </c>
      <c r="F1251" s="409" t="s">
        <v>2857</v>
      </c>
      <c r="G1251" s="408" t="s">
        <v>406</v>
      </c>
      <c r="H1251" s="408" t="s">
        <v>1680</v>
      </c>
      <c r="I1251" s="408" t="s">
        <v>1681</v>
      </c>
      <c r="J1251" s="408" t="s">
        <v>1682</v>
      </c>
      <c r="K1251" s="408" t="s">
        <v>1683</v>
      </c>
      <c r="L1251" s="410">
        <v>1334.1200000000003</v>
      </c>
      <c r="M1251" s="410">
        <v>2</v>
      </c>
      <c r="N1251" s="411">
        <v>2668.2400000000007</v>
      </c>
    </row>
    <row r="1252" spans="1:14" ht="14.4" customHeight="1" x14ac:dyDescent="0.3">
      <c r="A1252" s="406" t="s">
        <v>2630</v>
      </c>
      <c r="B1252" s="407" t="s">
        <v>2828</v>
      </c>
      <c r="C1252" s="408" t="s">
        <v>2727</v>
      </c>
      <c r="D1252" s="409" t="s">
        <v>2850</v>
      </c>
      <c r="E1252" s="408" t="s">
        <v>405</v>
      </c>
      <c r="F1252" s="409" t="s">
        <v>2857</v>
      </c>
      <c r="G1252" s="408" t="s">
        <v>406</v>
      </c>
      <c r="H1252" s="408" t="s">
        <v>1702</v>
      </c>
      <c r="I1252" s="408" t="s">
        <v>1703</v>
      </c>
      <c r="J1252" s="408" t="s">
        <v>1704</v>
      </c>
      <c r="K1252" s="408" t="s">
        <v>1705</v>
      </c>
      <c r="L1252" s="410">
        <v>58.870000000000019</v>
      </c>
      <c r="M1252" s="410">
        <v>10</v>
      </c>
      <c r="N1252" s="411">
        <v>588.70000000000016</v>
      </c>
    </row>
    <row r="1253" spans="1:14" ht="14.4" customHeight="1" x14ac:dyDescent="0.3">
      <c r="A1253" s="406" t="s">
        <v>2630</v>
      </c>
      <c r="B1253" s="407" t="s">
        <v>2828</v>
      </c>
      <c r="C1253" s="408" t="s">
        <v>2727</v>
      </c>
      <c r="D1253" s="409" t="s">
        <v>2850</v>
      </c>
      <c r="E1253" s="408" t="s">
        <v>405</v>
      </c>
      <c r="F1253" s="409" t="s">
        <v>2857</v>
      </c>
      <c r="G1253" s="408" t="s">
        <v>406</v>
      </c>
      <c r="H1253" s="408" t="s">
        <v>1706</v>
      </c>
      <c r="I1253" s="408" t="s">
        <v>1707</v>
      </c>
      <c r="J1253" s="408" t="s">
        <v>1708</v>
      </c>
      <c r="K1253" s="408" t="s">
        <v>1709</v>
      </c>
      <c r="L1253" s="410">
        <v>3569.28</v>
      </c>
      <c r="M1253" s="410">
        <v>1</v>
      </c>
      <c r="N1253" s="411">
        <v>3569.28</v>
      </c>
    </row>
    <row r="1254" spans="1:14" ht="14.4" customHeight="1" x14ac:dyDescent="0.3">
      <c r="A1254" s="406" t="s">
        <v>2630</v>
      </c>
      <c r="B1254" s="407" t="s">
        <v>2828</v>
      </c>
      <c r="C1254" s="408" t="s">
        <v>2727</v>
      </c>
      <c r="D1254" s="409" t="s">
        <v>2850</v>
      </c>
      <c r="E1254" s="408" t="s">
        <v>405</v>
      </c>
      <c r="F1254" s="409" t="s">
        <v>2857</v>
      </c>
      <c r="G1254" s="408" t="s">
        <v>406</v>
      </c>
      <c r="H1254" s="408" t="s">
        <v>2240</v>
      </c>
      <c r="I1254" s="408" t="s">
        <v>2241</v>
      </c>
      <c r="J1254" s="408" t="s">
        <v>2242</v>
      </c>
      <c r="K1254" s="408" t="s">
        <v>2243</v>
      </c>
      <c r="L1254" s="410">
        <v>47.540018359781037</v>
      </c>
      <c r="M1254" s="410">
        <v>2</v>
      </c>
      <c r="N1254" s="411">
        <v>95.080036719562074</v>
      </c>
    </row>
    <row r="1255" spans="1:14" ht="14.4" customHeight="1" x14ac:dyDescent="0.3">
      <c r="A1255" s="406" t="s">
        <v>2630</v>
      </c>
      <c r="B1255" s="407" t="s">
        <v>2828</v>
      </c>
      <c r="C1255" s="408" t="s">
        <v>2727</v>
      </c>
      <c r="D1255" s="409" t="s">
        <v>2850</v>
      </c>
      <c r="E1255" s="408" t="s">
        <v>405</v>
      </c>
      <c r="F1255" s="409" t="s">
        <v>2857</v>
      </c>
      <c r="G1255" s="408" t="s">
        <v>406</v>
      </c>
      <c r="H1255" s="408" t="s">
        <v>1054</v>
      </c>
      <c r="I1255" s="408" t="s">
        <v>1055</v>
      </c>
      <c r="J1255" s="408" t="s">
        <v>1056</v>
      </c>
      <c r="K1255" s="408" t="s">
        <v>1057</v>
      </c>
      <c r="L1255" s="410">
        <v>112.49914500683992</v>
      </c>
      <c r="M1255" s="410">
        <v>18</v>
      </c>
      <c r="N1255" s="411">
        <v>2024.9846101231187</v>
      </c>
    </row>
    <row r="1256" spans="1:14" ht="14.4" customHeight="1" x14ac:dyDescent="0.3">
      <c r="A1256" s="406" t="s">
        <v>2630</v>
      </c>
      <c r="B1256" s="407" t="s">
        <v>2828</v>
      </c>
      <c r="C1256" s="408" t="s">
        <v>2727</v>
      </c>
      <c r="D1256" s="409" t="s">
        <v>2850</v>
      </c>
      <c r="E1256" s="408" t="s">
        <v>405</v>
      </c>
      <c r="F1256" s="409" t="s">
        <v>2857</v>
      </c>
      <c r="G1256" s="408" t="s">
        <v>406</v>
      </c>
      <c r="H1256" s="408" t="s">
        <v>1066</v>
      </c>
      <c r="I1256" s="408" t="s">
        <v>1067</v>
      </c>
      <c r="J1256" s="408" t="s">
        <v>1068</v>
      </c>
      <c r="K1256" s="408" t="s">
        <v>1069</v>
      </c>
      <c r="L1256" s="410">
        <v>382.10999999999996</v>
      </c>
      <c r="M1256" s="410">
        <v>3</v>
      </c>
      <c r="N1256" s="411">
        <v>1146.33</v>
      </c>
    </row>
    <row r="1257" spans="1:14" ht="14.4" customHeight="1" x14ac:dyDescent="0.3">
      <c r="A1257" s="406" t="s">
        <v>2630</v>
      </c>
      <c r="B1257" s="407" t="s">
        <v>2828</v>
      </c>
      <c r="C1257" s="408" t="s">
        <v>2727</v>
      </c>
      <c r="D1257" s="409" t="s">
        <v>2850</v>
      </c>
      <c r="E1257" s="408" t="s">
        <v>405</v>
      </c>
      <c r="F1257" s="409" t="s">
        <v>2857</v>
      </c>
      <c r="G1257" s="408" t="s">
        <v>406</v>
      </c>
      <c r="H1257" s="408" t="s">
        <v>1757</v>
      </c>
      <c r="I1257" s="408" t="s">
        <v>1758</v>
      </c>
      <c r="J1257" s="408" t="s">
        <v>1759</v>
      </c>
      <c r="K1257" s="408" t="s">
        <v>1760</v>
      </c>
      <c r="L1257" s="410">
        <v>325.15999999999997</v>
      </c>
      <c r="M1257" s="410">
        <v>8</v>
      </c>
      <c r="N1257" s="411">
        <v>2601.2799999999997</v>
      </c>
    </row>
    <row r="1258" spans="1:14" ht="14.4" customHeight="1" x14ac:dyDescent="0.3">
      <c r="A1258" s="406" t="s">
        <v>2630</v>
      </c>
      <c r="B1258" s="407" t="s">
        <v>2828</v>
      </c>
      <c r="C1258" s="408" t="s">
        <v>2727</v>
      </c>
      <c r="D1258" s="409" t="s">
        <v>2850</v>
      </c>
      <c r="E1258" s="408" t="s">
        <v>405</v>
      </c>
      <c r="F1258" s="409" t="s">
        <v>2857</v>
      </c>
      <c r="G1258" s="408" t="s">
        <v>406</v>
      </c>
      <c r="H1258" s="408" t="s">
        <v>2721</v>
      </c>
      <c r="I1258" s="408" t="s">
        <v>2721</v>
      </c>
      <c r="J1258" s="408" t="s">
        <v>2722</v>
      </c>
      <c r="K1258" s="408" t="s">
        <v>2723</v>
      </c>
      <c r="L1258" s="410">
        <v>108.67987391181747</v>
      </c>
      <c r="M1258" s="410">
        <v>41</v>
      </c>
      <c r="N1258" s="411">
        <v>4455.8748303845159</v>
      </c>
    </row>
    <row r="1259" spans="1:14" ht="14.4" customHeight="1" x14ac:dyDescent="0.3">
      <c r="A1259" s="406" t="s">
        <v>2630</v>
      </c>
      <c r="B1259" s="407" t="s">
        <v>2828</v>
      </c>
      <c r="C1259" s="408" t="s">
        <v>2727</v>
      </c>
      <c r="D1259" s="409" t="s">
        <v>2850</v>
      </c>
      <c r="E1259" s="408" t="s">
        <v>405</v>
      </c>
      <c r="F1259" s="409" t="s">
        <v>2857</v>
      </c>
      <c r="G1259" s="408" t="s">
        <v>406</v>
      </c>
      <c r="H1259" s="408" t="s">
        <v>2745</v>
      </c>
      <c r="I1259" s="408" t="s">
        <v>408</v>
      </c>
      <c r="J1259" s="408" t="s">
        <v>2746</v>
      </c>
      <c r="K1259" s="408" t="s">
        <v>2736</v>
      </c>
      <c r="L1259" s="410">
        <v>181.06</v>
      </c>
      <c r="M1259" s="410">
        <v>1</v>
      </c>
      <c r="N1259" s="411">
        <v>181.06</v>
      </c>
    </row>
    <row r="1260" spans="1:14" ht="14.4" customHeight="1" x14ac:dyDescent="0.3">
      <c r="A1260" s="406" t="s">
        <v>2630</v>
      </c>
      <c r="B1260" s="407" t="s">
        <v>2828</v>
      </c>
      <c r="C1260" s="408" t="s">
        <v>2727</v>
      </c>
      <c r="D1260" s="409" t="s">
        <v>2850</v>
      </c>
      <c r="E1260" s="408" t="s">
        <v>405</v>
      </c>
      <c r="F1260" s="409" t="s">
        <v>2857</v>
      </c>
      <c r="G1260" s="408" t="s">
        <v>406</v>
      </c>
      <c r="H1260" s="408" t="s">
        <v>1774</v>
      </c>
      <c r="I1260" s="408" t="s">
        <v>1774</v>
      </c>
      <c r="J1260" s="408" t="s">
        <v>1775</v>
      </c>
      <c r="K1260" s="408" t="s">
        <v>1776</v>
      </c>
      <c r="L1260" s="410">
        <v>179.81</v>
      </c>
      <c r="M1260" s="410">
        <v>4</v>
      </c>
      <c r="N1260" s="411">
        <v>719.24</v>
      </c>
    </row>
    <row r="1261" spans="1:14" ht="14.4" customHeight="1" x14ac:dyDescent="0.3">
      <c r="A1261" s="406" t="s">
        <v>2630</v>
      </c>
      <c r="B1261" s="407" t="s">
        <v>2828</v>
      </c>
      <c r="C1261" s="408" t="s">
        <v>2727</v>
      </c>
      <c r="D1261" s="409" t="s">
        <v>2850</v>
      </c>
      <c r="E1261" s="408" t="s">
        <v>405</v>
      </c>
      <c r="F1261" s="409" t="s">
        <v>2857</v>
      </c>
      <c r="G1261" s="408" t="s">
        <v>406</v>
      </c>
      <c r="H1261" s="408" t="s">
        <v>1096</v>
      </c>
      <c r="I1261" s="408" t="s">
        <v>1097</v>
      </c>
      <c r="J1261" s="408" t="s">
        <v>1098</v>
      </c>
      <c r="K1261" s="408" t="s">
        <v>1099</v>
      </c>
      <c r="L1261" s="410">
        <v>197.12</v>
      </c>
      <c r="M1261" s="410">
        <v>24</v>
      </c>
      <c r="N1261" s="411">
        <v>4730.88</v>
      </c>
    </row>
    <row r="1262" spans="1:14" ht="14.4" customHeight="1" x14ac:dyDescent="0.3">
      <c r="A1262" s="406" t="s">
        <v>2630</v>
      </c>
      <c r="B1262" s="407" t="s">
        <v>2828</v>
      </c>
      <c r="C1262" s="408" t="s">
        <v>2727</v>
      </c>
      <c r="D1262" s="409" t="s">
        <v>2850</v>
      </c>
      <c r="E1262" s="408" t="s">
        <v>405</v>
      </c>
      <c r="F1262" s="409" t="s">
        <v>2857</v>
      </c>
      <c r="G1262" s="408" t="s">
        <v>406</v>
      </c>
      <c r="H1262" s="408" t="s">
        <v>2034</v>
      </c>
      <c r="I1262" s="408" t="s">
        <v>2035</v>
      </c>
      <c r="J1262" s="408" t="s">
        <v>2036</v>
      </c>
      <c r="K1262" s="408" t="s">
        <v>2037</v>
      </c>
      <c r="L1262" s="410">
        <v>539.39</v>
      </c>
      <c r="M1262" s="410">
        <v>2</v>
      </c>
      <c r="N1262" s="411">
        <v>1078.78</v>
      </c>
    </row>
    <row r="1263" spans="1:14" ht="14.4" customHeight="1" x14ac:dyDescent="0.3">
      <c r="A1263" s="406" t="s">
        <v>2630</v>
      </c>
      <c r="B1263" s="407" t="s">
        <v>2828</v>
      </c>
      <c r="C1263" s="408" t="s">
        <v>2727</v>
      </c>
      <c r="D1263" s="409" t="s">
        <v>2850</v>
      </c>
      <c r="E1263" s="408" t="s">
        <v>405</v>
      </c>
      <c r="F1263" s="409" t="s">
        <v>2857</v>
      </c>
      <c r="G1263" s="408" t="s">
        <v>406</v>
      </c>
      <c r="H1263" s="408" t="s">
        <v>2747</v>
      </c>
      <c r="I1263" s="408" t="s">
        <v>408</v>
      </c>
      <c r="J1263" s="408" t="s">
        <v>2748</v>
      </c>
      <c r="K1263" s="408"/>
      <c r="L1263" s="410">
        <v>60.722001193274778</v>
      </c>
      <c r="M1263" s="410">
        <v>30</v>
      </c>
      <c r="N1263" s="411">
        <v>1821.6600357982434</v>
      </c>
    </row>
    <row r="1264" spans="1:14" ht="14.4" customHeight="1" x14ac:dyDescent="0.3">
      <c r="A1264" s="406" t="s">
        <v>2630</v>
      </c>
      <c r="B1264" s="407" t="s">
        <v>2828</v>
      </c>
      <c r="C1264" s="408" t="s">
        <v>2727</v>
      </c>
      <c r="D1264" s="409" t="s">
        <v>2850</v>
      </c>
      <c r="E1264" s="408" t="s">
        <v>405</v>
      </c>
      <c r="F1264" s="409" t="s">
        <v>2857</v>
      </c>
      <c r="G1264" s="408" t="s">
        <v>406</v>
      </c>
      <c r="H1264" s="408" t="s">
        <v>2749</v>
      </c>
      <c r="I1264" s="408" t="s">
        <v>408</v>
      </c>
      <c r="J1264" s="408" t="s">
        <v>2750</v>
      </c>
      <c r="K1264" s="408" t="s">
        <v>2751</v>
      </c>
      <c r="L1264" s="410">
        <v>423.34486658343843</v>
      </c>
      <c r="M1264" s="410">
        <v>6</v>
      </c>
      <c r="N1264" s="411">
        <v>2540.0691995006305</v>
      </c>
    </row>
    <row r="1265" spans="1:14" ht="14.4" customHeight="1" x14ac:dyDescent="0.3">
      <c r="A1265" s="406" t="s">
        <v>2630</v>
      </c>
      <c r="B1265" s="407" t="s">
        <v>2828</v>
      </c>
      <c r="C1265" s="408" t="s">
        <v>2727</v>
      </c>
      <c r="D1265" s="409" t="s">
        <v>2850</v>
      </c>
      <c r="E1265" s="408" t="s">
        <v>405</v>
      </c>
      <c r="F1265" s="409" t="s">
        <v>2857</v>
      </c>
      <c r="G1265" s="408" t="s">
        <v>406</v>
      </c>
      <c r="H1265" s="408" t="s">
        <v>2752</v>
      </c>
      <c r="I1265" s="408" t="s">
        <v>408</v>
      </c>
      <c r="J1265" s="408" t="s">
        <v>2753</v>
      </c>
      <c r="K1265" s="408" t="s">
        <v>2681</v>
      </c>
      <c r="L1265" s="410">
        <v>69.505041945961437</v>
      </c>
      <c r="M1265" s="410">
        <v>8</v>
      </c>
      <c r="N1265" s="411">
        <v>556.0403355676915</v>
      </c>
    </row>
    <row r="1266" spans="1:14" ht="14.4" customHeight="1" x14ac:dyDescent="0.3">
      <c r="A1266" s="406" t="s">
        <v>2630</v>
      </c>
      <c r="B1266" s="407" t="s">
        <v>2828</v>
      </c>
      <c r="C1266" s="408" t="s">
        <v>2727</v>
      </c>
      <c r="D1266" s="409" t="s">
        <v>2850</v>
      </c>
      <c r="E1266" s="408" t="s">
        <v>405</v>
      </c>
      <c r="F1266" s="409" t="s">
        <v>2857</v>
      </c>
      <c r="G1266" s="408" t="s">
        <v>406</v>
      </c>
      <c r="H1266" s="408" t="s">
        <v>2066</v>
      </c>
      <c r="I1266" s="408" t="s">
        <v>408</v>
      </c>
      <c r="J1266" s="408" t="s">
        <v>2067</v>
      </c>
      <c r="K1266" s="408"/>
      <c r="L1266" s="410">
        <v>41.950010900836716</v>
      </c>
      <c r="M1266" s="410">
        <v>3</v>
      </c>
      <c r="N1266" s="411">
        <v>125.85003270251015</v>
      </c>
    </row>
    <row r="1267" spans="1:14" ht="14.4" customHeight="1" x14ac:dyDescent="0.3">
      <c r="A1267" s="406" t="s">
        <v>2630</v>
      </c>
      <c r="B1267" s="407" t="s">
        <v>2828</v>
      </c>
      <c r="C1267" s="408" t="s">
        <v>2727</v>
      </c>
      <c r="D1267" s="409" t="s">
        <v>2850</v>
      </c>
      <c r="E1267" s="408" t="s">
        <v>405</v>
      </c>
      <c r="F1267" s="409" t="s">
        <v>2857</v>
      </c>
      <c r="G1267" s="408" t="s">
        <v>406</v>
      </c>
      <c r="H1267" s="408" t="s">
        <v>2380</v>
      </c>
      <c r="I1267" s="408" t="s">
        <v>2380</v>
      </c>
      <c r="J1267" s="408" t="s">
        <v>848</v>
      </c>
      <c r="K1267" s="408" t="s">
        <v>2381</v>
      </c>
      <c r="L1267" s="410">
        <v>534.15000000000032</v>
      </c>
      <c r="M1267" s="410">
        <v>1</v>
      </c>
      <c r="N1267" s="411">
        <v>534.15000000000032</v>
      </c>
    </row>
    <row r="1268" spans="1:14" ht="14.4" customHeight="1" x14ac:dyDescent="0.3">
      <c r="A1268" s="406" t="s">
        <v>2630</v>
      </c>
      <c r="B1268" s="407" t="s">
        <v>2828</v>
      </c>
      <c r="C1268" s="408" t="s">
        <v>2727</v>
      </c>
      <c r="D1268" s="409" t="s">
        <v>2850</v>
      </c>
      <c r="E1268" s="408" t="s">
        <v>405</v>
      </c>
      <c r="F1268" s="409" t="s">
        <v>2857</v>
      </c>
      <c r="G1268" s="408" t="s">
        <v>406</v>
      </c>
      <c r="H1268" s="408" t="s">
        <v>1151</v>
      </c>
      <c r="I1268" s="408" t="s">
        <v>1151</v>
      </c>
      <c r="J1268" s="408" t="s">
        <v>1152</v>
      </c>
      <c r="K1268" s="408" t="s">
        <v>1153</v>
      </c>
      <c r="L1268" s="410">
        <v>460.20999999999992</v>
      </c>
      <c r="M1268" s="410">
        <v>2.5</v>
      </c>
      <c r="N1268" s="411">
        <v>1150.5249999999999</v>
      </c>
    </row>
    <row r="1269" spans="1:14" ht="14.4" customHeight="1" x14ac:dyDescent="0.3">
      <c r="A1269" s="406" t="s">
        <v>2630</v>
      </c>
      <c r="B1269" s="407" t="s">
        <v>2828</v>
      </c>
      <c r="C1269" s="408" t="s">
        <v>2727</v>
      </c>
      <c r="D1269" s="409" t="s">
        <v>2850</v>
      </c>
      <c r="E1269" s="408" t="s">
        <v>405</v>
      </c>
      <c r="F1269" s="409" t="s">
        <v>2857</v>
      </c>
      <c r="G1269" s="408" t="s">
        <v>406</v>
      </c>
      <c r="H1269" s="408" t="s">
        <v>2754</v>
      </c>
      <c r="I1269" s="408" t="s">
        <v>408</v>
      </c>
      <c r="J1269" s="408" t="s">
        <v>2755</v>
      </c>
      <c r="K1269" s="408"/>
      <c r="L1269" s="410">
        <v>38.386666666666663</v>
      </c>
      <c r="M1269" s="410">
        <v>6</v>
      </c>
      <c r="N1269" s="411">
        <v>230.31999999999996</v>
      </c>
    </row>
    <row r="1270" spans="1:14" ht="14.4" customHeight="1" x14ac:dyDescent="0.3">
      <c r="A1270" s="406" t="s">
        <v>2630</v>
      </c>
      <c r="B1270" s="407" t="s">
        <v>2828</v>
      </c>
      <c r="C1270" s="408" t="s">
        <v>2727</v>
      </c>
      <c r="D1270" s="409" t="s">
        <v>2850</v>
      </c>
      <c r="E1270" s="408" t="s">
        <v>405</v>
      </c>
      <c r="F1270" s="409" t="s">
        <v>2857</v>
      </c>
      <c r="G1270" s="408" t="s">
        <v>406</v>
      </c>
      <c r="H1270" s="408" t="s">
        <v>2756</v>
      </c>
      <c r="I1270" s="408" t="s">
        <v>408</v>
      </c>
      <c r="J1270" s="408" t="s">
        <v>2757</v>
      </c>
      <c r="K1270" s="408" t="s">
        <v>2758</v>
      </c>
      <c r="L1270" s="410">
        <v>14.63</v>
      </c>
      <c r="M1270" s="410">
        <v>300</v>
      </c>
      <c r="N1270" s="411">
        <v>4389</v>
      </c>
    </row>
    <row r="1271" spans="1:14" ht="14.4" customHeight="1" x14ac:dyDescent="0.3">
      <c r="A1271" s="406" t="s">
        <v>2630</v>
      </c>
      <c r="B1271" s="407" t="s">
        <v>2828</v>
      </c>
      <c r="C1271" s="408" t="s">
        <v>2727</v>
      </c>
      <c r="D1271" s="409" t="s">
        <v>2850</v>
      </c>
      <c r="E1271" s="408" t="s">
        <v>405</v>
      </c>
      <c r="F1271" s="409" t="s">
        <v>2857</v>
      </c>
      <c r="G1271" s="408" t="s">
        <v>406</v>
      </c>
      <c r="H1271" s="408" t="s">
        <v>415</v>
      </c>
      <c r="I1271" s="408" t="s">
        <v>408</v>
      </c>
      <c r="J1271" s="408" t="s">
        <v>416</v>
      </c>
      <c r="K1271" s="408" t="s">
        <v>417</v>
      </c>
      <c r="L1271" s="410">
        <v>206.98999999999995</v>
      </c>
      <c r="M1271" s="410">
        <v>4</v>
      </c>
      <c r="N1271" s="411">
        <v>827.95999999999981</v>
      </c>
    </row>
    <row r="1272" spans="1:14" ht="14.4" customHeight="1" x14ac:dyDescent="0.3">
      <c r="A1272" s="406" t="s">
        <v>2630</v>
      </c>
      <c r="B1272" s="407" t="s">
        <v>2828</v>
      </c>
      <c r="C1272" s="408" t="s">
        <v>2727</v>
      </c>
      <c r="D1272" s="409" t="s">
        <v>2850</v>
      </c>
      <c r="E1272" s="408" t="s">
        <v>405</v>
      </c>
      <c r="F1272" s="409" t="s">
        <v>2857</v>
      </c>
      <c r="G1272" s="408" t="s">
        <v>406</v>
      </c>
      <c r="H1272" s="408" t="s">
        <v>2053</v>
      </c>
      <c r="I1272" s="408" t="s">
        <v>2053</v>
      </c>
      <c r="J1272" s="408" t="s">
        <v>2054</v>
      </c>
      <c r="K1272" s="408" t="s">
        <v>732</v>
      </c>
      <c r="L1272" s="410">
        <v>62.209999999999994</v>
      </c>
      <c r="M1272" s="410">
        <v>30</v>
      </c>
      <c r="N1272" s="411">
        <v>1866.2999999999997</v>
      </c>
    </row>
    <row r="1273" spans="1:14" ht="14.4" customHeight="1" x14ac:dyDescent="0.3">
      <c r="A1273" s="406" t="s">
        <v>2630</v>
      </c>
      <c r="B1273" s="407" t="s">
        <v>2828</v>
      </c>
      <c r="C1273" s="408" t="s">
        <v>2727</v>
      </c>
      <c r="D1273" s="409" t="s">
        <v>2850</v>
      </c>
      <c r="E1273" s="408" t="s">
        <v>405</v>
      </c>
      <c r="F1273" s="409" t="s">
        <v>2857</v>
      </c>
      <c r="G1273" s="408" t="s">
        <v>406</v>
      </c>
      <c r="H1273" s="408" t="s">
        <v>2055</v>
      </c>
      <c r="I1273" s="408" t="s">
        <v>2055</v>
      </c>
      <c r="J1273" s="408" t="s">
        <v>2056</v>
      </c>
      <c r="K1273" s="408" t="s">
        <v>2057</v>
      </c>
      <c r="L1273" s="410">
        <v>199.98</v>
      </c>
      <c r="M1273" s="410">
        <v>3</v>
      </c>
      <c r="N1273" s="411">
        <v>599.93999999999994</v>
      </c>
    </row>
    <row r="1274" spans="1:14" ht="14.4" customHeight="1" x14ac:dyDescent="0.3">
      <c r="A1274" s="406" t="s">
        <v>2630</v>
      </c>
      <c r="B1274" s="407" t="s">
        <v>2828</v>
      </c>
      <c r="C1274" s="408" t="s">
        <v>2727</v>
      </c>
      <c r="D1274" s="409" t="s">
        <v>2850</v>
      </c>
      <c r="E1274" s="408" t="s">
        <v>405</v>
      </c>
      <c r="F1274" s="409" t="s">
        <v>2857</v>
      </c>
      <c r="G1274" s="408" t="s">
        <v>406</v>
      </c>
      <c r="H1274" s="408" t="s">
        <v>2403</v>
      </c>
      <c r="I1274" s="408" t="s">
        <v>2403</v>
      </c>
      <c r="J1274" s="408" t="s">
        <v>2404</v>
      </c>
      <c r="K1274" s="408" t="s">
        <v>2405</v>
      </c>
      <c r="L1274" s="410">
        <v>264.98775395879022</v>
      </c>
      <c r="M1274" s="410">
        <v>45</v>
      </c>
      <c r="N1274" s="411">
        <v>11924.448928145561</v>
      </c>
    </row>
    <row r="1275" spans="1:14" ht="14.4" customHeight="1" x14ac:dyDescent="0.3">
      <c r="A1275" s="406" t="s">
        <v>2630</v>
      </c>
      <c r="B1275" s="407" t="s">
        <v>2828</v>
      </c>
      <c r="C1275" s="408" t="s">
        <v>2727</v>
      </c>
      <c r="D1275" s="409" t="s">
        <v>2850</v>
      </c>
      <c r="E1275" s="408" t="s">
        <v>405</v>
      </c>
      <c r="F1275" s="409" t="s">
        <v>2857</v>
      </c>
      <c r="G1275" s="408" t="s">
        <v>406</v>
      </c>
      <c r="H1275" s="408" t="s">
        <v>2406</v>
      </c>
      <c r="I1275" s="408" t="s">
        <v>2406</v>
      </c>
      <c r="J1275" s="408" t="s">
        <v>2407</v>
      </c>
      <c r="K1275" s="408" t="s">
        <v>1791</v>
      </c>
      <c r="L1275" s="410">
        <v>220.29970129475336</v>
      </c>
      <c r="M1275" s="410">
        <v>35</v>
      </c>
      <c r="N1275" s="411">
        <v>7710.4895453163681</v>
      </c>
    </row>
    <row r="1276" spans="1:14" ht="14.4" customHeight="1" x14ac:dyDescent="0.3">
      <c r="A1276" s="406" t="s">
        <v>2630</v>
      </c>
      <c r="B1276" s="407" t="s">
        <v>2828</v>
      </c>
      <c r="C1276" s="408" t="s">
        <v>2727</v>
      </c>
      <c r="D1276" s="409" t="s">
        <v>2850</v>
      </c>
      <c r="E1276" s="408" t="s">
        <v>405</v>
      </c>
      <c r="F1276" s="409" t="s">
        <v>2857</v>
      </c>
      <c r="G1276" s="408" t="s">
        <v>406</v>
      </c>
      <c r="H1276" s="408" t="s">
        <v>2759</v>
      </c>
      <c r="I1276" s="408" t="s">
        <v>2760</v>
      </c>
      <c r="J1276" s="408" t="s">
        <v>2761</v>
      </c>
      <c r="K1276" s="408"/>
      <c r="L1276" s="410">
        <v>308.85000000000002</v>
      </c>
      <c r="M1276" s="410">
        <v>6</v>
      </c>
      <c r="N1276" s="411">
        <v>1853.1000000000001</v>
      </c>
    </row>
    <row r="1277" spans="1:14" ht="14.4" customHeight="1" x14ac:dyDescent="0.3">
      <c r="A1277" s="406" t="s">
        <v>2630</v>
      </c>
      <c r="B1277" s="407" t="s">
        <v>2828</v>
      </c>
      <c r="C1277" s="408" t="s">
        <v>2727</v>
      </c>
      <c r="D1277" s="409" t="s">
        <v>2850</v>
      </c>
      <c r="E1277" s="408" t="s">
        <v>405</v>
      </c>
      <c r="F1277" s="409" t="s">
        <v>2857</v>
      </c>
      <c r="G1277" s="408" t="s">
        <v>1213</v>
      </c>
      <c r="H1277" s="408" t="s">
        <v>1220</v>
      </c>
      <c r="I1277" s="408" t="s">
        <v>1221</v>
      </c>
      <c r="J1277" s="408" t="s">
        <v>1222</v>
      </c>
      <c r="K1277" s="408" t="s">
        <v>1223</v>
      </c>
      <c r="L1277" s="410">
        <v>34.749841773880988</v>
      </c>
      <c r="M1277" s="410">
        <v>20</v>
      </c>
      <c r="N1277" s="411">
        <v>694.9968354776197</v>
      </c>
    </row>
    <row r="1278" spans="1:14" ht="14.4" customHeight="1" x14ac:dyDescent="0.3">
      <c r="A1278" s="406" t="s">
        <v>2630</v>
      </c>
      <c r="B1278" s="407" t="s">
        <v>2828</v>
      </c>
      <c r="C1278" s="408" t="s">
        <v>2727</v>
      </c>
      <c r="D1278" s="409" t="s">
        <v>2850</v>
      </c>
      <c r="E1278" s="408" t="s">
        <v>405</v>
      </c>
      <c r="F1278" s="409" t="s">
        <v>2857</v>
      </c>
      <c r="G1278" s="408" t="s">
        <v>1213</v>
      </c>
      <c r="H1278" s="408" t="s">
        <v>1275</v>
      </c>
      <c r="I1278" s="408" t="s">
        <v>1276</v>
      </c>
      <c r="J1278" s="408" t="s">
        <v>1277</v>
      </c>
      <c r="K1278" s="408" t="s">
        <v>1278</v>
      </c>
      <c r="L1278" s="410">
        <v>79.13000000000001</v>
      </c>
      <c r="M1278" s="410">
        <v>4</v>
      </c>
      <c r="N1278" s="411">
        <v>316.52000000000004</v>
      </c>
    </row>
    <row r="1279" spans="1:14" ht="14.4" customHeight="1" x14ac:dyDescent="0.3">
      <c r="A1279" s="406" t="s">
        <v>2630</v>
      </c>
      <c r="B1279" s="407" t="s">
        <v>2828</v>
      </c>
      <c r="C1279" s="408" t="s">
        <v>2727</v>
      </c>
      <c r="D1279" s="409" t="s">
        <v>2850</v>
      </c>
      <c r="E1279" s="408" t="s">
        <v>405</v>
      </c>
      <c r="F1279" s="409" t="s">
        <v>2857</v>
      </c>
      <c r="G1279" s="408" t="s">
        <v>1213</v>
      </c>
      <c r="H1279" s="408" t="s">
        <v>1312</v>
      </c>
      <c r="I1279" s="408" t="s">
        <v>1313</v>
      </c>
      <c r="J1279" s="408" t="s">
        <v>1226</v>
      </c>
      <c r="K1279" s="408" t="s">
        <v>1314</v>
      </c>
      <c r="L1279" s="410">
        <v>129.32999999999998</v>
      </c>
      <c r="M1279" s="410">
        <v>10</v>
      </c>
      <c r="N1279" s="411">
        <v>1293.2999999999997</v>
      </c>
    </row>
    <row r="1280" spans="1:14" ht="14.4" customHeight="1" x14ac:dyDescent="0.3">
      <c r="A1280" s="406" t="s">
        <v>2630</v>
      </c>
      <c r="B1280" s="407" t="s">
        <v>2828</v>
      </c>
      <c r="C1280" s="408" t="s">
        <v>2727</v>
      </c>
      <c r="D1280" s="409" t="s">
        <v>2850</v>
      </c>
      <c r="E1280" s="408" t="s">
        <v>405</v>
      </c>
      <c r="F1280" s="409" t="s">
        <v>2857</v>
      </c>
      <c r="G1280" s="408" t="s">
        <v>1213</v>
      </c>
      <c r="H1280" s="408" t="s">
        <v>1869</v>
      </c>
      <c r="I1280" s="408" t="s">
        <v>1870</v>
      </c>
      <c r="J1280" s="408" t="s">
        <v>1871</v>
      </c>
      <c r="K1280" s="408" t="s">
        <v>1872</v>
      </c>
      <c r="L1280" s="410">
        <v>102.65000000000002</v>
      </c>
      <c r="M1280" s="410">
        <v>15</v>
      </c>
      <c r="N1280" s="411">
        <v>1539.7500000000002</v>
      </c>
    </row>
    <row r="1281" spans="1:14" ht="14.4" customHeight="1" x14ac:dyDescent="0.3">
      <c r="A1281" s="406" t="s">
        <v>2630</v>
      </c>
      <c r="B1281" s="407" t="s">
        <v>2828</v>
      </c>
      <c r="C1281" s="408" t="s">
        <v>2727</v>
      </c>
      <c r="D1281" s="409" t="s">
        <v>2850</v>
      </c>
      <c r="E1281" s="408" t="s">
        <v>405</v>
      </c>
      <c r="F1281" s="409" t="s">
        <v>2857</v>
      </c>
      <c r="G1281" s="408" t="s">
        <v>1213</v>
      </c>
      <c r="H1281" s="408" t="s">
        <v>2058</v>
      </c>
      <c r="I1281" s="408" t="s">
        <v>2059</v>
      </c>
      <c r="J1281" s="408" t="s">
        <v>1222</v>
      </c>
      <c r="K1281" s="408" t="s">
        <v>2060</v>
      </c>
      <c r="L1281" s="410">
        <v>171.70400000000001</v>
      </c>
      <c r="M1281" s="410">
        <v>20</v>
      </c>
      <c r="N1281" s="411">
        <v>3434.08</v>
      </c>
    </row>
    <row r="1282" spans="1:14" ht="14.4" customHeight="1" x14ac:dyDescent="0.3">
      <c r="A1282" s="406" t="s">
        <v>2630</v>
      </c>
      <c r="B1282" s="407" t="s">
        <v>2828</v>
      </c>
      <c r="C1282" s="408" t="s">
        <v>2727</v>
      </c>
      <c r="D1282" s="409" t="s">
        <v>2850</v>
      </c>
      <c r="E1282" s="408" t="s">
        <v>405</v>
      </c>
      <c r="F1282" s="409" t="s">
        <v>2857</v>
      </c>
      <c r="G1282" s="408" t="s">
        <v>1213</v>
      </c>
      <c r="H1282" s="408" t="s">
        <v>2762</v>
      </c>
      <c r="I1282" s="408" t="s">
        <v>2763</v>
      </c>
      <c r="J1282" s="408" t="s">
        <v>2764</v>
      </c>
      <c r="K1282" s="408" t="s">
        <v>2765</v>
      </c>
      <c r="L1282" s="410">
        <v>149.53</v>
      </c>
      <c r="M1282" s="410">
        <v>6</v>
      </c>
      <c r="N1282" s="411">
        <v>897.18000000000006</v>
      </c>
    </row>
    <row r="1283" spans="1:14" ht="14.4" customHeight="1" x14ac:dyDescent="0.3">
      <c r="A1283" s="406" t="s">
        <v>2630</v>
      </c>
      <c r="B1283" s="407" t="s">
        <v>2828</v>
      </c>
      <c r="C1283" s="408" t="s">
        <v>2727</v>
      </c>
      <c r="D1283" s="409" t="s">
        <v>2850</v>
      </c>
      <c r="E1283" s="408" t="s">
        <v>405</v>
      </c>
      <c r="F1283" s="409" t="s">
        <v>2857</v>
      </c>
      <c r="G1283" s="408" t="s">
        <v>1213</v>
      </c>
      <c r="H1283" s="408" t="s">
        <v>2766</v>
      </c>
      <c r="I1283" s="408" t="s">
        <v>2767</v>
      </c>
      <c r="J1283" s="408" t="s">
        <v>2768</v>
      </c>
      <c r="K1283" s="408" t="s">
        <v>2769</v>
      </c>
      <c r="L1283" s="410">
        <v>83.89</v>
      </c>
      <c r="M1283" s="410">
        <v>10</v>
      </c>
      <c r="N1283" s="411">
        <v>838.9</v>
      </c>
    </row>
    <row r="1284" spans="1:14" ht="14.4" customHeight="1" x14ac:dyDescent="0.3">
      <c r="A1284" s="406" t="s">
        <v>2630</v>
      </c>
      <c r="B1284" s="407" t="s">
        <v>2828</v>
      </c>
      <c r="C1284" s="408" t="s">
        <v>2727</v>
      </c>
      <c r="D1284" s="409" t="s">
        <v>2850</v>
      </c>
      <c r="E1284" s="408" t="s">
        <v>405</v>
      </c>
      <c r="F1284" s="409" t="s">
        <v>2857</v>
      </c>
      <c r="G1284" s="408" t="s">
        <v>1213</v>
      </c>
      <c r="H1284" s="408" t="s">
        <v>1892</v>
      </c>
      <c r="I1284" s="408" t="s">
        <v>1892</v>
      </c>
      <c r="J1284" s="408" t="s">
        <v>1893</v>
      </c>
      <c r="K1284" s="408" t="s">
        <v>1894</v>
      </c>
      <c r="L1284" s="410">
        <v>273.89999999999998</v>
      </c>
      <c r="M1284" s="410">
        <v>4</v>
      </c>
      <c r="N1284" s="411">
        <v>1095.5999999999999</v>
      </c>
    </row>
    <row r="1285" spans="1:14" ht="14.4" customHeight="1" x14ac:dyDescent="0.3">
      <c r="A1285" s="406" t="s">
        <v>2630</v>
      </c>
      <c r="B1285" s="407" t="s">
        <v>2828</v>
      </c>
      <c r="C1285" s="408" t="s">
        <v>2727</v>
      </c>
      <c r="D1285" s="409" t="s">
        <v>2850</v>
      </c>
      <c r="E1285" s="408" t="s">
        <v>405</v>
      </c>
      <c r="F1285" s="409" t="s">
        <v>2857</v>
      </c>
      <c r="G1285" s="408" t="s">
        <v>1213</v>
      </c>
      <c r="H1285" s="408" t="s">
        <v>2709</v>
      </c>
      <c r="I1285" s="408" t="s">
        <v>2709</v>
      </c>
      <c r="J1285" s="408" t="s">
        <v>2710</v>
      </c>
      <c r="K1285" s="408" t="s">
        <v>2711</v>
      </c>
      <c r="L1285" s="410">
        <v>57.699246460847313</v>
      </c>
      <c r="M1285" s="410">
        <v>6</v>
      </c>
      <c r="N1285" s="411">
        <v>346.19547876508386</v>
      </c>
    </row>
    <row r="1286" spans="1:14" ht="14.4" customHeight="1" x14ac:dyDescent="0.3">
      <c r="A1286" s="406" t="s">
        <v>2630</v>
      </c>
      <c r="B1286" s="407" t="s">
        <v>2828</v>
      </c>
      <c r="C1286" s="408" t="s">
        <v>2727</v>
      </c>
      <c r="D1286" s="409" t="s">
        <v>2850</v>
      </c>
      <c r="E1286" s="408" t="s">
        <v>405</v>
      </c>
      <c r="F1286" s="409" t="s">
        <v>2857</v>
      </c>
      <c r="G1286" s="408" t="s">
        <v>1213</v>
      </c>
      <c r="H1286" s="408" t="s">
        <v>1400</v>
      </c>
      <c r="I1286" s="408" t="s">
        <v>1400</v>
      </c>
      <c r="J1286" s="408" t="s">
        <v>1401</v>
      </c>
      <c r="K1286" s="408" t="s">
        <v>1402</v>
      </c>
      <c r="L1286" s="410">
        <v>67.829999999999984</v>
      </c>
      <c r="M1286" s="410">
        <v>60</v>
      </c>
      <c r="N1286" s="411">
        <v>4069.7999999999993</v>
      </c>
    </row>
    <row r="1287" spans="1:14" ht="14.4" customHeight="1" x14ac:dyDescent="0.3">
      <c r="A1287" s="406" t="s">
        <v>2630</v>
      </c>
      <c r="B1287" s="407" t="s">
        <v>2828</v>
      </c>
      <c r="C1287" s="408" t="s">
        <v>2727</v>
      </c>
      <c r="D1287" s="409" t="s">
        <v>2850</v>
      </c>
      <c r="E1287" s="408" t="s">
        <v>517</v>
      </c>
      <c r="F1287" s="409" t="s">
        <v>2858</v>
      </c>
      <c r="G1287" s="408" t="s">
        <v>406</v>
      </c>
      <c r="H1287" s="408" t="s">
        <v>1445</v>
      </c>
      <c r="I1287" s="408" t="s">
        <v>1446</v>
      </c>
      <c r="J1287" s="408" t="s">
        <v>1447</v>
      </c>
      <c r="K1287" s="408" t="s">
        <v>1448</v>
      </c>
      <c r="L1287" s="410">
        <v>20.03</v>
      </c>
      <c r="M1287" s="410">
        <v>5</v>
      </c>
      <c r="N1287" s="411">
        <v>100.15</v>
      </c>
    </row>
    <row r="1288" spans="1:14" ht="14.4" customHeight="1" x14ac:dyDescent="0.3">
      <c r="A1288" s="406" t="s">
        <v>2630</v>
      </c>
      <c r="B1288" s="407" t="s">
        <v>2828</v>
      </c>
      <c r="C1288" s="408" t="s">
        <v>2727</v>
      </c>
      <c r="D1288" s="409" t="s">
        <v>2850</v>
      </c>
      <c r="E1288" s="408" t="s">
        <v>517</v>
      </c>
      <c r="F1288" s="409" t="s">
        <v>2858</v>
      </c>
      <c r="G1288" s="408" t="s">
        <v>406</v>
      </c>
      <c r="H1288" s="408" t="s">
        <v>1452</v>
      </c>
      <c r="I1288" s="408" t="s">
        <v>1453</v>
      </c>
      <c r="J1288" s="408" t="s">
        <v>1454</v>
      </c>
      <c r="K1288" s="408" t="s">
        <v>1455</v>
      </c>
      <c r="L1288" s="410">
        <v>129.77874999999997</v>
      </c>
      <c r="M1288" s="410">
        <v>16</v>
      </c>
      <c r="N1288" s="411">
        <v>2076.4599999999996</v>
      </c>
    </row>
    <row r="1289" spans="1:14" ht="14.4" customHeight="1" x14ac:dyDescent="0.3">
      <c r="A1289" s="406" t="s">
        <v>2630</v>
      </c>
      <c r="B1289" s="407" t="s">
        <v>2828</v>
      </c>
      <c r="C1289" s="408" t="s">
        <v>2727</v>
      </c>
      <c r="D1289" s="409" t="s">
        <v>2850</v>
      </c>
      <c r="E1289" s="408" t="s">
        <v>517</v>
      </c>
      <c r="F1289" s="409" t="s">
        <v>2858</v>
      </c>
      <c r="G1289" s="408" t="s">
        <v>406</v>
      </c>
      <c r="H1289" s="408" t="s">
        <v>2770</v>
      </c>
      <c r="I1289" s="408" t="s">
        <v>2771</v>
      </c>
      <c r="J1289" s="408" t="s">
        <v>2717</v>
      </c>
      <c r="K1289" s="408" t="s">
        <v>2772</v>
      </c>
      <c r="L1289" s="410">
        <v>238.17000000000013</v>
      </c>
      <c r="M1289" s="410">
        <v>5</v>
      </c>
      <c r="N1289" s="411">
        <v>1190.8500000000006</v>
      </c>
    </row>
    <row r="1290" spans="1:14" ht="14.4" customHeight="1" x14ac:dyDescent="0.3">
      <c r="A1290" s="406" t="s">
        <v>2630</v>
      </c>
      <c r="B1290" s="407" t="s">
        <v>2828</v>
      </c>
      <c r="C1290" s="408" t="s">
        <v>2727</v>
      </c>
      <c r="D1290" s="409" t="s">
        <v>2850</v>
      </c>
      <c r="E1290" s="408" t="s">
        <v>517</v>
      </c>
      <c r="F1290" s="409" t="s">
        <v>2858</v>
      </c>
      <c r="G1290" s="408" t="s">
        <v>406</v>
      </c>
      <c r="H1290" s="408" t="s">
        <v>2578</v>
      </c>
      <c r="I1290" s="408" t="s">
        <v>2578</v>
      </c>
      <c r="J1290" s="408" t="s">
        <v>2579</v>
      </c>
      <c r="K1290" s="408" t="s">
        <v>2343</v>
      </c>
      <c r="L1290" s="410">
        <v>30.493333333333336</v>
      </c>
      <c r="M1290" s="410">
        <v>15</v>
      </c>
      <c r="N1290" s="411">
        <v>457.40000000000003</v>
      </c>
    </row>
    <row r="1291" spans="1:14" ht="14.4" customHeight="1" x14ac:dyDescent="0.3">
      <c r="A1291" s="406" t="s">
        <v>2630</v>
      </c>
      <c r="B1291" s="407" t="s">
        <v>2828</v>
      </c>
      <c r="C1291" s="408" t="s">
        <v>2727</v>
      </c>
      <c r="D1291" s="409" t="s">
        <v>2850</v>
      </c>
      <c r="E1291" s="408" t="s">
        <v>517</v>
      </c>
      <c r="F1291" s="409" t="s">
        <v>2858</v>
      </c>
      <c r="G1291" s="408" t="s">
        <v>406</v>
      </c>
      <c r="H1291" s="408" t="s">
        <v>2583</v>
      </c>
      <c r="I1291" s="408" t="s">
        <v>2583</v>
      </c>
      <c r="J1291" s="408" t="s">
        <v>2579</v>
      </c>
      <c r="K1291" s="408" t="s">
        <v>2584</v>
      </c>
      <c r="L1291" s="410">
        <v>316.02</v>
      </c>
      <c r="M1291" s="410">
        <v>0.3</v>
      </c>
      <c r="N1291" s="411">
        <v>94.805999999999997</v>
      </c>
    </row>
    <row r="1292" spans="1:14" ht="14.4" customHeight="1" x14ac:dyDescent="0.3">
      <c r="A1292" s="406" t="s">
        <v>2630</v>
      </c>
      <c r="B1292" s="407" t="s">
        <v>2828</v>
      </c>
      <c r="C1292" s="408" t="s">
        <v>2727</v>
      </c>
      <c r="D1292" s="409" t="s">
        <v>2850</v>
      </c>
      <c r="E1292" s="408" t="s">
        <v>1974</v>
      </c>
      <c r="F1292" s="409" t="s">
        <v>2862</v>
      </c>
      <c r="G1292" s="408"/>
      <c r="H1292" s="408"/>
      <c r="I1292" s="408" t="s">
        <v>1975</v>
      </c>
      <c r="J1292" s="408" t="s">
        <v>1976</v>
      </c>
      <c r="K1292" s="408"/>
      <c r="L1292" s="410">
        <v>2299.3793103448274</v>
      </c>
      <c r="M1292" s="410">
        <v>58</v>
      </c>
      <c r="N1292" s="411">
        <v>133364</v>
      </c>
    </row>
    <row r="1293" spans="1:14" ht="14.4" customHeight="1" x14ac:dyDescent="0.3">
      <c r="A1293" s="406" t="s">
        <v>2630</v>
      </c>
      <c r="B1293" s="407" t="s">
        <v>2828</v>
      </c>
      <c r="C1293" s="408" t="s">
        <v>2727</v>
      </c>
      <c r="D1293" s="409" t="s">
        <v>2850</v>
      </c>
      <c r="E1293" s="408" t="s">
        <v>1974</v>
      </c>
      <c r="F1293" s="409" t="s">
        <v>2862</v>
      </c>
      <c r="G1293" s="408"/>
      <c r="H1293" s="408"/>
      <c r="I1293" s="408" t="s">
        <v>1980</v>
      </c>
      <c r="J1293" s="408" t="s">
        <v>1981</v>
      </c>
      <c r="K1293" s="408"/>
      <c r="L1293" s="410">
        <v>993.55384615384605</v>
      </c>
      <c r="M1293" s="410">
        <v>13</v>
      </c>
      <c r="N1293" s="411">
        <v>12916.199999999999</v>
      </c>
    </row>
    <row r="1294" spans="1:14" ht="14.4" customHeight="1" x14ac:dyDescent="0.3">
      <c r="A1294" s="406" t="s">
        <v>2773</v>
      </c>
      <c r="B1294" s="407" t="s">
        <v>2829</v>
      </c>
      <c r="C1294" s="408" t="s">
        <v>2774</v>
      </c>
      <c r="D1294" s="409" t="s">
        <v>2851</v>
      </c>
      <c r="E1294" s="408" t="s">
        <v>405</v>
      </c>
      <c r="F1294" s="409" t="s">
        <v>2857</v>
      </c>
      <c r="G1294" s="408" t="s">
        <v>406</v>
      </c>
      <c r="H1294" s="408" t="s">
        <v>2775</v>
      </c>
      <c r="I1294" s="408" t="s">
        <v>2776</v>
      </c>
      <c r="J1294" s="408" t="s">
        <v>2777</v>
      </c>
      <c r="K1294" s="408" t="s">
        <v>2778</v>
      </c>
      <c r="L1294" s="410">
        <v>8.5800505270016689</v>
      </c>
      <c r="M1294" s="410">
        <v>3</v>
      </c>
      <c r="N1294" s="411">
        <v>25.740151581005009</v>
      </c>
    </row>
    <row r="1295" spans="1:14" ht="14.4" customHeight="1" x14ac:dyDescent="0.3">
      <c r="A1295" s="406" t="s">
        <v>2773</v>
      </c>
      <c r="B1295" s="407" t="s">
        <v>2829</v>
      </c>
      <c r="C1295" s="408" t="s">
        <v>2774</v>
      </c>
      <c r="D1295" s="409" t="s">
        <v>2851</v>
      </c>
      <c r="E1295" s="408" t="s">
        <v>405</v>
      </c>
      <c r="F1295" s="409" t="s">
        <v>2857</v>
      </c>
      <c r="G1295" s="408" t="s">
        <v>406</v>
      </c>
      <c r="H1295" s="408" t="s">
        <v>2779</v>
      </c>
      <c r="I1295" s="408" t="s">
        <v>2780</v>
      </c>
      <c r="J1295" s="408" t="s">
        <v>2781</v>
      </c>
      <c r="K1295" s="408" t="s">
        <v>2782</v>
      </c>
      <c r="L1295" s="410">
        <v>9.2948422969558671</v>
      </c>
      <c r="M1295" s="410">
        <v>5</v>
      </c>
      <c r="N1295" s="411">
        <v>46.474211484779332</v>
      </c>
    </row>
    <row r="1296" spans="1:14" ht="14.4" customHeight="1" x14ac:dyDescent="0.3">
      <c r="A1296" s="406" t="s">
        <v>2773</v>
      </c>
      <c r="B1296" s="407" t="s">
        <v>2829</v>
      </c>
      <c r="C1296" s="408" t="s">
        <v>2774</v>
      </c>
      <c r="D1296" s="409" t="s">
        <v>2851</v>
      </c>
      <c r="E1296" s="408" t="s">
        <v>405</v>
      </c>
      <c r="F1296" s="409" t="s">
        <v>2857</v>
      </c>
      <c r="G1296" s="408" t="s">
        <v>406</v>
      </c>
      <c r="H1296" s="408" t="s">
        <v>2783</v>
      </c>
      <c r="I1296" s="408" t="s">
        <v>2784</v>
      </c>
      <c r="J1296" s="408" t="s">
        <v>2785</v>
      </c>
      <c r="K1296" s="408" t="s">
        <v>2786</v>
      </c>
      <c r="L1296" s="410">
        <v>14.299799999999999</v>
      </c>
      <c r="M1296" s="410">
        <v>2</v>
      </c>
      <c r="N1296" s="411">
        <v>28.599599999999999</v>
      </c>
    </row>
    <row r="1297" spans="1:14" ht="14.4" customHeight="1" x14ac:dyDescent="0.3">
      <c r="A1297" s="406" t="s">
        <v>2773</v>
      </c>
      <c r="B1297" s="407" t="s">
        <v>2829</v>
      </c>
      <c r="C1297" s="408" t="s">
        <v>2774</v>
      </c>
      <c r="D1297" s="409" t="s">
        <v>2851</v>
      </c>
      <c r="E1297" s="408" t="s">
        <v>405</v>
      </c>
      <c r="F1297" s="409" t="s">
        <v>2857</v>
      </c>
      <c r="G1297" s="408" t="s">
        <v>406</v>
      </c>
      <c r="H1297" s="408" t="s">
        <v>2787</v>
      </c>
      <c r="I1297" s="408" t="s">
        <v>2788</v>
      </c>
      <c r="J1297" s="408" t="s">
        <v>2789</v>
      </c>
      <c r="K1297" s="408" t="s">
        <v>2790</v>
      </c>
      <c r="L1297" s="410">
        <v>9.3498602699636457</v>
      </c>
      <c r="M1297" s="410">
        <v>3</v>
      </c>
      <c r="N1297" s="411">
        <v>28.049580809890937</v>
      </c>
    </row>
    <row r="1298" spans="1:14" ht="14.4" customHeight="1" x14ac:dyDescent="0.3">
      <c r="A1298" s="406" t="s">
        <v>2773</v>
      </c>
      <c r="B1298" s="407" t="s">
        <v>2829</v>
      </c>
      <c r="C1298" s="408" t="s">
        <v>2774</v>
      </c>
      <c r="D1298" s="409" t="s">
        <v>2851</v>
      </c>
      <c r="E1298" s="408" t="s">
        <v>405</v>
      </c>
      <c r="F1298" s="409" t="s">
        <v>2857</v>
      </c>
      <c r="G1298" s="408" t="s">
        <v>406</v>
      </c>
      <c r="H1298" s="408" t="s">
        <v>2791</v>
      </c>
      <c r="I1298" s="408" t="s">
        <v>2792</v>
      </c>
      <c r="J1298" s="408" t="s">
        <v>2793</v>
      </c>
      <c r="K1298" s="408" t="s">
        <v>2794</v>
      </c>
      <c r="L1298" s="410">
        <v>11.110009497565448</v>
      </c>
      <c r="M1298" s="410">
        <v>8</v>
      </c>
      <c r="N1298" s="411">
        <v>88.880075980523586</v>
      </c>
    </row>
    <row r="1299" spans="1:14" ht="14.4" customHeight="1" x14ac:dyDescent="0.3">
      <c r="A1299" s="406" t="s">
        <v>2773</v>
      </c>
      <c r="B1299" s="407" t="s">
        <v>2829</v>
      </c>
      <c r="C1299" s="408" t="s">
        <v>2774</v>
      </c>
      <c r="D1299" s="409" t="s">
        <v>2851</v>
      </c>
      <c r="E1299" s="408" t="s">
        <v>405</v>
      </c>
      <c r="F1299" s="409" t="s">
        <v>2857</v>
      </c>
      <c r="G1299" s="408" t="s">
        <v>406</v>
      </c>
      <c r="H1299" s="408" t="s">
        <v>2795</v>
      </c>
      <c r="I1299" s="408" t="s">
        <v>2796</v>
      </c>
      <c r="J1299" s="408" t="s">
        <v>2797</v>
      </c>
      <c r="K1299" s="408" t="s">
        <v>2798</v>
      </c>
      <c r="L1299" s="410">
        <v>19.25039471575613</v>
      </c>
      <c r="M1299" s="410">
        <v>1</v>
      </c>
      <c r="N1299" s="411">
        <v>19.25039471575613</v>
      </c>
    </row>
    <row r="1300" spans="1:14" ht="14.4" customHeight="1" x14ac:dyDescent="0.3">
      <c r="A1300" s="406" t="s">
        <v>2799</v>
      </c>
      <c r="B1300" s="407" t="s">
        <v>2830</v>
      </c>
      <c r="C1300" s="408" t="s">
        <v>2800</v>
      </c>
      <c r="D1300" s="409" t="s">
        <v>2852</v>
      </c>
      <c r="E1300" s="408" t="s">
        <v>405</v>
      </c>
      <c r="F1300" s="409" t="s">
        <v>2857</v>
      </c>
      <c r="G1300" s="408" t="s">
        <v>406</v>
      </c>
      <c r="H1300" s="408" t="s">
        <v>449</v>
      </c>
      <c r="I1300" s="408" t="s">
        <v>408</v>
      </c>
      <c r="J1300" s="408" t="s">
        <v>450</v>
      </c>
      <c r="K1300" s="408"/>
      <c r="L1300" s="410">
        <v>46.319999999999993</v>
      </c>
      <c r="M1300" s="410">
        <v>1</v>
      </c>
      <c r="N1300" s="411">
        <v>46.319999999999993</v>
      </c>
    </row>
    <row r="1301" spans="1:14" ht="14.4" customHeight="1" x14ac:dyDescent="0.3">
      <c r="A1301" s="406" t="s">
        <v>2799</v>
      </c>
      <c r="B1301" s="407" t="s">
        <v>2830</v>
      </c>
      <c r="C1301" s="408" t="s">
        <v>2800</v>
      </c>
      <c r="D1301" s="409" t="s">
        <v>2852</v>
      </c>
      <c r="E1301" s="408" t="s">
        <v>405</v>
      </c>
      <c r="F1301" s="409" t="s">
        <v>2857</v>
      </c>
      <c r="G1301" s="408" t="s">
        <v>406</v>
      </c>
      <c r="H1301" s="408" t="s">
        <v>2801</v>
      </c>
      <c r="I1301" s="408" t="s">
        <v>2802</v>
      </c>
      <c r="J1301" s="408" t="s">
        <v>2803</v>
      </c>
      <c r="K1301" s="408" t="s">
        <v>2804</v>
      </c>
      <c r="L1301" s="410">
        <v>0</v>
      </c>
      <c r="M1301" s="410">
        <v>0</v>
      </c>
      <c r="N1301" s="411">
        <v>0</v>
      </c>
    </row>
    <row r="1302" spans="1:14" ht="14.4" customHeight="1" x14ac:dyDescent="0.3">
      <c r="A1302" s="406" t="s">
        <v>2799</v>
      </c>
      <c r="B1302" s="407" t="s">
        <v>2830</v>
      </c>
      <c r="C1302" s="408" t="s">
        <v>2800</v>
      </c>
      <c r="D1302" s="409" t="s">
        <v>2852</v>
      </c>
      <c r="E1302" s="408" t="s">
        <v>405</v>
      </c>
      <c r="F1302" s="409" t="s">
        <v>2857</v>
      </c>
      <c r="G1302" s="408" t="s">
        <v>406</v>
      </c>
      <c r="H1302" s="408" t="s">
        <v>2805</v>
      </c>
      <c r="I1302" s="408" t="s">
        <v>2805</v>
      </c>
      <c r="J1302" s="408" t="s">
        <v>2806</v>
      </c>
      <c r="K1302" s="408" t="s">
        <v>2807</v>
      </c>
      <c r="L1302" s="410">
        <v>111.72</v>
      </c>
      <c r="M1302" s="410">
        <v>1</v>
      </c>
      <c r="N1302" s="411">
        <v>111.72</v>
      </c>
    </row>
    <row r="1303" spans="1:14" ht="14.4" customHeight="1" x14ac:dyDescent="0.3">
      <c r="A1303" s="406" t="s">
        <v>2799</v>
      </c>
      <c r="B1303" s="407" t="s">
        <v>2830</v>
      </c>
      <c r="C1303" s="408" t="s">
        <v>2808</v>
      </c>
      <c r="D1303" s="409" t="s">
        <v>2853</v>
      </c>
      <c r="E1303" s="408" t="s">
        <v>405</v>
      </c>
      <c r="F1303" s="409" t="s">
        <v>2857</v>
      </c>
      <c r="G1303" s="408" t="s">
        <v>406</v>
      </c>
      <c r="H1303" s="408" t="s">
        <v>2809</v>
      </c>
      <c r="I1303" s="408" t="s">
        <v>2810</v>
      </c>
      <c r="J1303" s="408" t="s">
        <v>2811</v>
      </c>
      <c r="K1303" s="408" t="s">
        <v>2812</v>
      </c>
      <c r="L1303" s="410">
        <v>36.449999999999996</v>
      </c>
      <c r="M1303" s="410">
        <v>20</v>
      </c>
      <c r="N1303" s="411">
        <v>728.99999999999989</v>
      </c>
    </row>
    <row r="1304" spans="1:14" ht="14.4" customHeight="1" x14ac:dyDescent="0.3">
      <c r="A1304" s="406" t="s">
        <v>2799</v>
      </c>
      <c r="B1304" s="407" t="s">
        <v>2830</v>
      </c>
      <c r="C1304" s="408" t="s">
        <v>2808</v>
      </c>
      <c r="D1304" s="409" t="s">
        <v>2853</v>
      </c>
      <c r="E1304" s="408" t="s">
        <v>405</v>
      </c>
      <c r="F1304" s="409" t="s">
        <v>2857</v>
      </c>
      <c r="G1304" s="408" t="s">
        <v>406</v>
      </c>
      <c r="H1304" s="408" t="s">
        <v>2660</v>
      </c>
      <c r="I1304" s="408" t="s">
        <v>2661</v>
      </c>
      <c r="J1304" s="408" t="s">
        <v>917</v>
      </c>
      <c r="K1304" s="408" t="s">
        <v>2662</v>
      </c>
      <c r="L1304" s="410">
        <v>18.22</v>
      </c>
      <c r="M1304" s="410">
        <v>2</v>
      </c>
      <c r="N1304" s="411">
        <v>36.44</v>
      </c>
    </row>
    <row r="1305" spans="1:14" ht="14.4" customHeight="1" x14ac:dyDescent="0.3">
      <c r="A1305" s="406" t="s">
        <v>2799</v>
      </c>
      <c r="B1305" s="407" t="s">
        <v>2830</v>
      </c>
      <c r="C1305" s="408" t="s">
        <v>2808</v>
      </c>
      <c r="D1305" s="409" t="s">
        <v>2853</v>
      </c>
      <c r="E1305" s="408" t="s">
        <v>405</v>
      </c>
      <c r="F1305" s="409" t="s">
        <v>2857</v>
      </c>
      <c r="G1305" s="408" t="s">
        <v>406</v>
      </c>
      <c r="H1305" s="408" t="s">
        <v>449</v>
      </c>
      <c r="I1305" s="408" t="s">
        <v>408</v>
      </c>
      <c r="J1305" s="408" t="s">
        <v>450</v>
      </c>
      <c r="K1305" s="408"/>
      <c r="L1305" s="410">
        <v>46.319999999999993</v>
      </c>
      <c r="M1305" s="410">
        <v>4</v>
      </c>
      <c r="N1305" s="411">
        <v>185.27999999999997</v>
      </c>
    </row>
    <row r="1306" spans="1:14" ht="14.4" customHeight="1" x14ac:dyDescent="0.3">
      <c r="A1306" s="406" t="s">
        <v>2799</v>
      </c>
      <c r="B1306" s="407" t="s">
        <v>2830</v>
      </c>
      <c r="C1306" s="408" t="s">
        <v>2808</v>
      </c>
      <c r="D1306" s="409" t="s">
        <v>2853</v>
      </c>
      <c r="E1306" s="408" t="s">
        <v>405</v>
      </c>
      <c r="F1306" s="409" t="s">
        <v>2857</v>
      </c>
      <c r="G1306" s="408" t="s">
        <v>406</v>
      </c>
      <c r="H1306" s="408" t="s">
        <v>568</v>
      </c>
      <c r="I1306" s="408" t="s">
        <v>569</v>
      </c>
      <c r="J1306" s="408" t="s">
        <v>570</v>
      </c>
      <c r="K1306" s="408" t="s">
        <v>571</v>
      </c>
      <c r="L1306" s="410">
        <v>48.22</v>
      </c>
      <c r="M1306" s="410">
        <v>2</v>
      </c>
      <c r="N1306" s="411">
        <v>96.44</v>
      </c>
    </row>
    <row r="1307" spans="1:14" ht="14.4" customHeight="1" x14ac:dyDescent="0.3">
      <c r="A1307" s="406" t="s">
        <v>2813</v>
      </c>
      <c r="B1307" s="407" t="s">
        <v>2831</v>
      </c>
      <c r="C1307" s="408" t="s">
        <v>2814</v>
      </c>
      <c r="D1307" s="409" t="s">
        <v>2854</v>
      </c>
      <c r="E1307" s="408" t="s">
        <v>405</v>
      </c>
      <c r="F1307" s="409" t="s">
        <v>2857</v>
      </c>
      <c r="G1307" s="408" t="s">
        <v>406</v>
      </c>
      <c r="H1307" s="408" t="s">
        <v>2660</v>
      </c>
      <c r="I1307" s="408" t="s">
        <v>2661</v>
      </c>
      <c r="J1307" s="408" t="s">
        <v>917</v>
      </c>
      <c r="K1307" s="408" t="s">
        <v>2662</v>
      </c>
      <c r="L1307" s="410">
        <v>18.48</v>
      </c>
      <c r="M1307" s="410">
        <v>2</v>
      </c>
      <c r="N1307" s="411">
        <v>36.96</v>
      </c>
    </row>
    <row r="1308" spans="1:14" ht="14.4" customHeight="1" x14ac:dyDescent="0.3">
      <c r="A1308" s="406" t="s">
        <v>2813</v>
      </c>
      <c r="B1308" s="407" t="s">
        <v>2831</v>
      </c>
      <c r="C1308" s="408" t="s">
        <v>2814</v>
      </c>
      <c r="D1308" s="409" t="s">
        <v>2854</v>
      </c>
      <c r="E1308" s="408" t="s">
        <v>405</v>
      </c>
      <c r="F1308" s="409" t="s">
        <v>2857</v>
      </c>
      <c r="G1308" s="408" t="s">
        <v>406</v>
      </c>
      <c r="H1308" s="408" t="s">
        <v>568</v>
      </c>
      <c r="I1308" s="408" t="s">
        <v>569</v>
      </c>
      <c r="J1308" s="408" t="s">
        <v>570</v>
      </c>
      <c r="K1308" s="408" t="s">
        <v>571</v>
      </c>
      <c r="L1308" s="410">
        <v>51.65</v>
      </c>
      <c r="M1308" s="410">
        <v>1</v>
      </c>
      <c r="N1308" s="411">
        <v>51.65</v>
      </c>
    </row>
    <row r="1309" spans="1:14" ht="14.4" customHeight="1" x14ac:dyDescent="0.3">
      <c r="A1309" s="406" t="s">
        <v>2813</v>
      </c>
      <c r="B1309" s="407" t="s">
        <v>2831</v>
      </c>
      <c r="C1309" s="408" t="s">
        <v>2814</v>
      </c>
      <c r="D1309" s="409" t="s">
        <v>2854</v>
      </c>
      <c r="E1309" s="408" t="s">
        <v>405</v>
      </c>
      <c r="F1309" s="409" t="s">
        <v>2857</v>
      </c>
      <c r="G1309" s="408" t="s">
        <v>406</v>
      </c>
      <c r="H1309" s="408" t="s">
        <v>1136</v>
      </c>
      <c r="I1309" s="408" t="s">
        <v>1136</v>
      </c>
      <c r="J1309" s="408" t="s">
        <v>944</v>
      </c>
      <c r="K1309" s="408" t="s">
        <v>1137</v>
      </c>
      <c r="L1309" s="410">
        <v>75.98</v>
      </c>
      <c r="M1309" s="410">
        <v>5</v>
      </c>
      <c r="N1309" s="411">
        <v>379.90000000000003</v>
      </c>
    </row>
    <row r="1310" spans="1:14" ht="14.4" customHeight="1" x14ac:dyDescent="0.3">
      <c r="A1310" s="406" t="s">
        <v>2815</v>
      </c>
      <c r="B1310" s="407" t="s">
        <v>2832</v>
      </c>
      <c r="C1310" s="408" t="s">
        <v>2816</v>
      </c>
      <c r="D1310" s="409" t="s">
        <v>2855</v>
      </c>
      <c r="E1310" s="408" t="s">
        <v>405</v>
      </c>
      <c r="F1310" s="409" t="s">
        <v>2857</v>
      </c>
      <c r="G1310" s="408" t="s">
        <v>406</v>
      </c>
      <c r="H1310" s="408" t="s">
        <v>2817</v>
      </c>
      <c r="I1310" s="408" t="s">
        <v>408</v>
      </c>
      <c r="J1310" s="408" t="s">
        <v>2818</v>
      </c>
      <c r="K1310" s="408"/>
      <c r="L1310" s="410">
        <v>69.260000000000034</v>
      </c>
      <c r="M1310" s="410">
        <v>1</v>
      </c>
      <c r="N1310" s="411">
        <v>69.260000000000034</v>
      </c>
    </row>
    <row r="1311" spans="1:14" ht="14.4" customHeight="1" x14ac:dyDescent="0.3">
      <c r="A1311" s="406" t="s">
        <v>2815</v>
      </c>
      <c r="B1311" s="407" t="s">
        <v>2832</v>
      </c>
      <c r="C1311" s="408" t="s">
        <v>2816</v>
      </c>
      <c r="D1311" s="409" t="s">
        <v>2855</v>
      </c>
      <c r="E1311" s="408" t="s">
        <v>405</v>
      </c>
      <c r="F1311" s="409" t="s">
        <v>2857</v>
      </c>
      <c r="G1311" s="408" t="s">
        <v>406</v>
      </c>
      <c r="H1311" s="408" t="s">
        <v>1846</v>
      </c>
      <c r="I1311" s="408" t="s">
        <v>408</v>
      </c>
      <c r="J1311" s="408" t="s">
        <v>1847</v>
      </c>
      <c r="K1311" s="408" t="s">
        <v>1848</v>
      </c>
      <c r="L1311" s="410">
        <v>50.853583356107059</v>
      </c>
      <c r="M1311" s="410">
        <v>1</v>
      </c>
      <c r="N1311" s="411">
        <v>50.853583356107059</v>
      </c>
    </row>
    <row r="1312" spans="1:14" ht="14.4" customHeight="1" x14ac:dyDescent="0.3">
      <c r="A1312" s="406" t="s">
        <v>2819</v>
      </c>
      <c r="B1312" s="407" t="s">
        <v>2833</v>
      </c>
      <c r="C1312" s="408" t="s">
        <v>2820</v>
      </c>
      <c r="D1312" s="409" t="s">
        <v>2856</v>
      </c>
      <c r="E1312" s="408" t="s">
        <v>405</v>
      </c>
      <c r="F1312" s="409" t="s">
        <v>2857</v>
      </c>
      <c r="G1312" s="408" t="s">
        <v>406</v>
      </c>
      <c r="H1312" s="408" t="s">
        <v>449</v>
      </c>
      <c r="I1312" s="408" t="s">
        <v>408</v>
      </c>
      <c r="J1312" s="408" t="s">
        <v>450</v>
      </c>
      <c r="K1312" s="408"/>
      <c r="L1312" s="410">
        <v>48.629999999999974</v>
      </c>
      <c r="M1312" s="410">
        <v>1</v>
      </c>
      <c r="N1312" s="411">
        <v>48.629999999999974</v>
      </c>
    </row>
    <row r="1313" spans="1:14" ht="14.4" customHeight="1" thickBot="1" x14ac:dyDescent="0.35">
      <c r="A1313" s="412" t="s">
        <v>2819</v>
      </c>
      <c r="B1313" s="413" t="s">
        <v>2833</v>
      </c>
      <c r="C1313" s="414" t="s">
        <v>2820</v>
      </c>
      <c r="D1313" s="415" t="s">
        <v>2856</v>
      </c>
      <c r="E1313" s="414" t="s">
        <v>405</v>
      </c>
      <c r="F1313" s="415" t="s">
        <v>2857</v>
      </c>
      <c r="G1313" s="414" t="s">
        <v>406</v>
      </c>
      <c r="H1313" s="414" t="s">
        <v>1846</v>
      </c>
      <c r="I1313" s="414" t="s">
        <v>408</v>
      </c>
      <c r="J1313" s="414" t="s">
        <v>1847</v>
      </c>
      <c r="K1313" s="414" t="s">
        <v>1848</v>
      </c>
      <c r="L1313" s="416">
        <v>51.490402592936924</v>
      </c>
      <c r="M1313" s="416">
        <v>1</v>
      </c>
      <c r="N1313" s="417">
        <v>51.490402592936924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178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221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21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9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180</v>
      </c>
      <c r="C4" s="335"/>
      <c r="D4" s="335"/>
      <c r="E4" s="336"/>
      <c r="F4" s="331" t="s">
        <v>185</v>
      </c>
      <c r="G4" s="332"/>
      <c r="H4" s="332"/>
      <c r="I4" s="333"/>
      <c r="J4" s="334" t="s">
        <v>186</v>
      </c>
      <c r="K4" s="335"/>
      <c r="L4" s="335"/>
      <c r="M4" s="336"/>
      <c r="N4" s="331" t="s">
        <v>187</v>
      </c>
      <c r="O4" s="332"/>
      <c r="P4" s="332"/>
      <c r="Q4" s="333"/>
    </row>
    <row r="5" spans="1:17" ht="14.4" customHeight="1" thickBot="1" x14ac:dyDescent="0.35">
      <c r="A5" s="418" t="s">
        <v>179</v>
      </c>
      <c r="B5" s="419" t="s">
        <v>181</v>
      </c>
      <c r="C5" s="419" t="s">
        <v>182</v>
      </c>
      <c r="D5" s="419" t="s">
        <v>183</v>
      </c>
      <c r="E5" s="420" t="s">
        <v>184</v>
      </c>
      <c r="F5" s="421" t="s">
        <v>181</v>
      </c>
      <c r="G5" s="422" t="s">
        <v>182</v>
      </c>
      <c r="H5" s="422" t="s">
        <v>183</v>
      </c>
      <c r="I5" s="423" t="s">
        <v>184</v>
      </c>
      <c r="J5" s="419" t="s">
        <v>181</v>
      </c>
      <c r="K5" s="419" t="s">
        <v>182</v>
      </c>
      <c r="L5" s="419" t="s">
        <v>183</v>
      </c>
      <c r="M5" s="420" t="s">
        <v>184</v>
      </c>
      <c r="N5" s="421" t="s">
        <v>181</v>
      </c>
      <c r="O5" s="422" t="s">
        <v>182</v>
      </c>
      <c r="P5" s="422" t="s">
        <v>183</v>
      </c>
      <c r="Q5" s="423" t="s">
        <v>184</v>
      </c>
    </row>
    <row r="6" spans="1:17" ht="14.4" customHeight="1" x14ac:dyDescent="0.3">
      <c r="A6" s="429" t="s">
        <v>2864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2865</v>
      </c>
      <c r="B7" s="434">
        <v>21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9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2016-04-27T14:25:04Z</dcterms:modified>
</cp:coreProperties>
</file>