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19" r:id="rId15"/>
    <sheet name="ON Data" sheetId="418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E18" i="419" l="1"/>
  <c r="C18" i="419"/>
  <c r="G18" i="419"/>
  <c r="H18" i="419"/>
  <c r="D18" i="419"/>
  <c r="F18" i="419"/>
  <c r="L18" i="419"/>
  <c r="I18" i="419"/>
  <c r="J18" i="419"/>
  <c r="K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5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10" i="414"/>
  <c r="A8" i="414"/>
  <c r="A7" i="414"/>
  <c r="J21" i="419" l="1"/>
  <c r="J22" i="419" s="1"/>
  <c r="I21" i="419"/>
  <c r="G21" i="419"/>
  <c r="G22" i="419" s="1"/>
  <c r="F21" i="419"/>
  <c r="F23" i="419" l="1"/>
  <c r="I23" i="419"/>
  <c r="G23" i="419"/>
  <c r="F22" i="419"/>
  <c r="I22" i="419"/>
  <c r="J23" i="419"/>
  <c r="N3" i="418"/>
  <c r="E21" i="419" l="1"/>
  <c r="E22" i="419" s="1"/>
  <c r="C21" i="419"/>
  <c r="C22" i="419" s="1"/>
  <c r="C23" i="419" l="1"/>
  <c r="E23" i="419"/>
  <c r="B21" i="419"/>
  <c r="B22" i="419" l="1"/>
  <c r="A23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C6" i="419"/>
  <c r="H6" i="419"/>
  <c r="G6" i="419"/>
  <c r="K6" i="419"/>
  <c r="J6" i="419"/>
  <c r="I6" i="419"/>
  <c r="L6" i="419"/>
  <c r="F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N3" i="220"/>
  <c r="L3" i="220" s="1"/>
  <c r="C22" i="414"/>
  <c r="D22" i="414"/>
  <c r="Q3" i="347" l="1"/>
  <c r="S3" i="347"/>
  <c r="U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<sst xmlns="http://schemas.openxmlformats.org/spreadsheetml/2006/main" count="9431" uniqueCount="1527">
  <si>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</si>
  <si>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</si>
  <si>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</si>
  <si>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</si>
  <si>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</si>
  <si>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</si>
  <si>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</si>
  <si>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</si>
  <si>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</si>
  <si>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</si>
  <si>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</si>
  <si>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</si>
  <si>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</si>
  <si>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</si>
  <si>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</si>
  <si>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</si>
  <si>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</si>
  <si>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</si>
  <si>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</si>
  <si>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</si>
  <si>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</si>
  <si>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</si>
  <si>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</si>
  <si>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</si>
  <si>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</si>
  <si>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</si>
  <si>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</si>
  <si>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</si>
  <si>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</si>
  <si>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</si>
  <si>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</si>
  <si>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</si>
  <si>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</si>
  <si>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</si>
  <si>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</si>
  <si>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</si>
  <si>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</si>
  <si>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</si>
  <si>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</si>
  <si>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</si>
  <si>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</si>
  <si>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</si>
  <si>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</si>
  <si>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</si>
  <si>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</si>
  <si>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</si>
  <si>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</si>
  <si>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</si>
  <si>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</si>
  <si>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</si>
  <si>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</si>
  <si>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</si>
  <si>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</si>
  <si>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</si>
  <si>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</si>
  <si>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</si>
  <si>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</si>
  <si>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</si>
  <si>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</si>
  <si>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</si>
  <si>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</si>
  <si>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</si>
  <si>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</si>
  <si>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</si>
  <si>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</si>
  <si>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</si>
  <si>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</si>
  <si>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</si>
  <si>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</si>
  <si>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</si>
  <si>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</si>
  <si>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</si>
  <si>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</si>
  <si>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</si>
  <si>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</si>
  <si>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</si>
  <si>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</si>
  <si>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</si>
  <si>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</si>
  <si>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</si>
  <si>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</si>
  <si>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</si>
  <si>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</si>
  <si>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</si>
  <si>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</si>
  <si>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</si>
  <si>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</si>
  <si>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</si>
  <si>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</si>
  <si>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</si>
  <si>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</si>
  <si>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</si>
  <si>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</si>
  <si>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</si>
  <si>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</si>
  <si>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</si>
  <si>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</si>
  <si>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</si>
  <si>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</si>
  <si>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</si>
  <si>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</si>
  <si>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</si>
  <si>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</si>
  <si>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</si>
  <si>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</si>
  <si>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</si>
  <si>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</si>
  <si>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</si>
  <si>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</si>
  <si>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</si>
  <si>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</si>
  <si>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</si>
  <si>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</si>
  <si>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</si>
  <si>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</si>
  <si>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</si>
  <si>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</si>
  <si>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</si>
  <si>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</si>
  <si>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</si>
  <si>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</si>
  <si>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</si>
  <si>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</si>
  <si>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</si>
  <si>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</si>
  <si>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</si>
  <si>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</si>
  <si>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</si>
  <si>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</si>
  <si>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</si>
  <si>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</si>
  <si>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</si>
  <si>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</si>
  <si>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</si>
  <si>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</si>
  <si>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</si>
  <si>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</si>
  <si>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</si>
  <si>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</si>
  <si>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</si>
  <si>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</si>
  <si>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</si>
  <si>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</si>
  <si>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</si>
  <si>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</si>
  <si>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</si>
  <si>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</si>
  <si>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</si>
  <si>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</si>
  <si>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</si>
  <si>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</si>
  <si>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</si>
  <si>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</si>
  <si>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</si>
  <si>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</si>
  <si>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</si>
  <si>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</si>
  <si>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</si>
  <si>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</si>
  <si>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</si>
  <si>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</si>
  <si>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</si>
  <si>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</si>
  <si>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</si>
  <si>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</si>
  <si>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</si>
  <si>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</si>
  <si>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</si>
  <si>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</si>
  <si>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</si>
  <si>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</si>
  <si>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</si>
  <si>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</si>
  <si>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</si>
  <si>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</si>
  <si>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</si>
  <si>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</si>
  <si>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</si>
  <si>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</si>
  <si>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</si>
  <si>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</si>
  <si>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</si>
  <si>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</si>
  <si>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</si>
  <si>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</si>
  <si>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</si>
  <si>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</si>
  <si>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</si>
  <si>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</si>
  <si>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</si>
  <si>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</si>
  <si>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</si>
  <si>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</si>
  <si>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</si>
  <si>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</si>
  <si>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</si>
  <si>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</si>
  <si>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</si>
  <si>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</si>
  <si>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</si>
  <si>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</si>
  <si>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</si>
  <si>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</si>
  <si>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</si>
  <si>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</si>
  <si>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</si>
  <si>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</si>
  <si>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</si>
  <si>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</si>
  <si>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</si>
  <si>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</si>
  <si>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</si>
  <si>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</si>
  <si>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</si>
  <si>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</si>
  <si>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</si>
  <si>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</si>
  <si>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</si>
  <si>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</si>
  <si>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</si>
  <si>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</si>
  <si>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</si>
  <si>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</si>
  <si>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</si>
  <si>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</si>
  <si>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</si>
  <si>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</si>
  <si>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</si>
  <si>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</si>
  <si>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</si>
  <si>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</si>
  <si>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</si>
  <si>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</si>
  <si>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</si>
  <si>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</si>
  <si>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</si>
  <si>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</si>
  <si>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</si>
  <si>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</si>
  <si>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</si>
  <si>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</si>
  <si>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</si>
  <si>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</si>
  <si>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</si>
  <si>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</si>
  <si>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</si>
  <si>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</si>
  <si>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</si>
  <si>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</si>
  <si>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</si>
  <si>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</si>
  <si>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</si>
  <si>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</si>
  <si>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</si>
  <si>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</si>
  <si>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</si>
  <si>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</si>
  <si>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</si>
  <si>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</si>
  <si>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</si>
  <si>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</si>
  <si>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</si>
  <si>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</si>
  <si>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</si>
  <si>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</si>
  <si>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</si>
  <si>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</si>
  <si>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</si>
  <si>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</si>
  <si>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</si>
  <si>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</si>
  <si>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</si>
  <si>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</si>
  <si>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</si>
  <si>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</si>
  <si>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</si>
  <si>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</si>
  <si>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</si>
  <si>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</si>
  <si>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</si>
  <si>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</si>
  <si>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</si>
  <si>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</si>
  <si>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</si>
  <si>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</si>
  <si>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</si>
  <si>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</si>
  <si>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</si>
  <si>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</si>
  <si>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</si>
  <si>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</si>
  <si>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</si>
  <si>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</si>
  <si>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</si>
  <si>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</si>
  <si>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</si>
  <si>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</si>
  <si>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</si>
  <si>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</si>
  <si>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</si>
  <si>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</si>
  <si>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</si>
  <si>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</si>
  <si>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</si>
  <si>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</si>
  <si>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</si>
  <si>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</si>
  <si>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</si>
  <si>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</si>
  <si>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</si>
  <si>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</si>
  <si>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</si>
  <si>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</si>
  <si>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</si>
  <si>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</si>
  <si>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</si>
  <si>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</si>
  <si>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</si>
  <si>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</si>
  <si>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</si>
  <si>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</si>
  <si>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</si>
  <si>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</si>
  <si>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</si>
  <si>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</si>
  <si>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</si>
  <si>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</si>
  <si>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</si>
  <si>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</si>
  <si>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</si>
  <si>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</si>
  <si>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</si>
  <si>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</si>
  <si>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</si>
  <si>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</si>
  <si>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</si>
  <si>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</si>
  <si>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</si>
  <si>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</si>
  <si>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</si>
  <si>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</si>
  <si>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</si>
  <si>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</si>
  <si>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</si>
  <si>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</si>
  <si>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</si>
  <si>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</si>
  <si>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</si>
  <si>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</si>
  <si>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</si>
  <si>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</si>
  <si>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</si>
  <si>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</si>
  <si>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</si>
  <si>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</si>
  <si>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</si>
  <si>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</si>
  <si>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</si>
  <si>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</si>
  <si>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</si>
  <si>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</si>
  <si>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</si>
  <si>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</si>
  <si>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</si>
  <si>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</si>
  <si>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</si>
  <si>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</si>
  <si>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</si>
  <si>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</si>
  <si>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</si>
  <si>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</si>
  <si>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</si>
  <si>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</si>
  <si>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</si>
  <si>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</si>
  <si>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</si>
  <si>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</si>
  <si>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</si>
  <si>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</si>
  <si>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</si>
  <si>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</si>
  <si>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</si>
  <si>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</si>
  <si>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</si>
  <si>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</si>
  <si>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</si>
  <si>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</si>
  <si>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</si>
  <si>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</si>
  <si>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</si>
  <si>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</si>
  <si>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</si>
  <si>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</si>
  <si>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</si>
  <si>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</si>
  <si>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</si>
  <si>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</si>
  <si>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</si>
  <si>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</si>
  <si>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</si>
  <si>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</si>
  <si>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</si>
  <si>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</si>
  <si>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</si>
  <si>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</si>
  <si>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</si>
  <si>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</si>
  <si>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</si>
  <si>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</si>
  <si>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</si>
  <si>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</si>
  <si>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</si>
  <si>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</si>
  <si>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</si>
  <si>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</si>
  <si>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</si>
  <si>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</si>
  <si>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</si>
  <si>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</si>
  <si>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</si>
  <si>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</si>
  <si>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</si>
  <si>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</si>
  <si>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</si>
  <si>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</si>
  <si>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</si>
  <si>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</si>
  <si>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</si>
  <si>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</si>
  <si>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</si>
  <si>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IMUNO: Ústav imunologie</t>
  </si>
  <si>
    <t/>
  </si>
  <si>
    <t>50113001 - léky - paušál (LEK)</t>
  </si>
  <si>
    <t>50113009 - léky - RTG diagnostika ZUL (LEK)</t>
  </si>
  <si>
    <t>50113190 - léky - medicinální plyny (sklad SVM)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</si>
  <si>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</si>
  <si>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</si>
  <si>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</si>
  <si>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</si>
  <si>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</si>
  <si>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</si>
  <si>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</si>
  <si>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</si>
  <si>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</si>
  <si>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Desprej 5l</t>
  </si>
  <si>
    <t>IR  0.9%SOD.CHLOR.FOR IRR. 6X1000 ML</t>
  </si>
  <si>
    <t>IR-Fres. 6X1000 ML 15%</t>
  </si>
  <si>
    <t>IR  AQUA STERILE OPLACH.1x1000 ml ECOTAINER</t>
  </si>
  <si>
    <t>IR OPLACH</t>
  </si>
  <si>
    <t>IR AC.BORICI AQ.OPHTAL.50 ML</t>
  </si>
  <si>
    <t>IR OČNI VODA 50 ml</t>
  </si>
  <si>
    <t>KL ETHANOLUM BENZ.DENAT. 900 ml / 720g/</t>
  </si>
  <si>
    <t>KL Paraffinum perliq. 800g  HVLP</t>
  </si>
  <si>
    <t>KL PRIPRAVEK</t>
  </si>
  <si>
    <t>PARALEN 500</t>
  </si>
  <si>
    <t>POR TBL NOB 12X500MG</t>
  </si>
  <si>
    <t>léky - RTG diagnostika ZUL (LEK)</t>
  </si>
  <si>
    <t>TELEBRIX 30 MEGLUMINE</t>
  </si>
  <si>
    <t>INJ SOL 1X100ML</t>
  </si>
  <si>
    <t>TELEBRIX GASTRO</t>
  </si>
  <si>
    <t>POR+RCT SOL 1X100ML/30GM I</t>
  </si>
  <si>
    <t>41 - Ústav imunologie</t>
  </si>
  <si>
    <t>4141 - imunologie - laboratoř</t>
  </si>
  <si>
    <t>Ústav imunologie</t>
  </si>
  <si>
    <t>HVLP</t>
  </si>
  <si>
    <t>89301414</t>
  </si>
  <si>
    <t>89301414 Celkem</t>
  </si>
  <si>
    <t>Ústav imunologie Celkem</t>
  </si>
  <si>
    <t xml:space="preserve"> </t>
  </si>
  <si>
    <t>* Legenda</t>
  </si>
  <si>
    <t>DIAPZT = Pomůcky pro diabetiky, jejichž název začíná slovem "Pumpa"</t>
  </si>
  <si>
    <t>Ambrůzová Zuzana</t>
  </si>
  <si>
    <t>Mrázek František</t>
  </si>
  <si>
    <t>Cefprozil</t>
  </si>
  <si>
    <t>199796</t>
  </si>
  <si>
    <t>CEFZIL</t>
  </si>
  <si>
    <t>500MG TBL FLM 10</t>
  </si>
  <si>
    <t>Erdostein</t>
  </si>
  <si>
    <t>87076</t>
  </si>
  <si>
    <t>ERDOMED</t>
  </si>
  <si>
    <t>300MG CPS DUR 20</t>
  </si>
  <si>
    <t>DESLORATADIN</t>
  </si>
  <si>
    <t>183804</t>
  </si>
  <si>
    <t>DESLORATADIN APOTEX</t>
  </si>
  <si>
    <t>5MG TBL FLM 50 II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</si>
  <si>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</si>
  <si>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</si>
  <si>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</si>
  <si>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</si>
  <si>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</si>
  <si>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</si>
  <si>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</si>
  <si>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</si>
  <si>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</si>
  <si>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DH309</t>
  </si>
  <si>
    <t>Access Array 48.48 + Sample/Loading Kit - 10 Chip Package</t>
  </si>
  <si>
    <t>DC965</t>
  </si>
  <si>
    <t>AGAROSE SERVA FOR DNA ELECTROPHORESIS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</si>
  <si>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</si>
  <si>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</si>
  <si>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</si>
  <si>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</si>
  <si>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</si>
  <si>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</si>
  <si>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</si>
  <si>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</si>
  <si>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</si>
  <si>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</si>
  <si>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</si>
  <si>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</si>
  <si>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</si>
  <si>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</si>
  <si>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</si>
  <si>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</si>
  <si>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</si>
  <si>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</si>
  <si>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DF912</t>
  </si>
  <si>
    <t>Anti MPO (ANCA -P)</t>
  </si>
  <si>
    <t>DF911</t>
  </si>
  <si>
    <t>Anti PR3 (ANCA -C)</t>
  </si>
  <si>
    <t>DA635</t>
  </si>
  <si>
    <t>ANTI-dsDNA IgG</t>
  </si>
  <si>
    <t>DB997</t>
  </si>
  <si>
    <t>ANTI-EINZELSTRANG DNA</t>
  </si>
  <si>
    <t>DC554</t>
  </si>
  <si>
    <t>Anti-IgE ImmunoCAPś f. UNICAP</t>
  </si>
  <si>
    <t>DD407</t>
  </si>
  <si>
    <t>ANTI-NUCLEOSOME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</si>
  <si>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</si>
  <si>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</si>
  <si>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</si>
  <si>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</si>
  <si>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</si>
  <si>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</si>
  <si>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</si>
  <si>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</si>
  <si>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</si>
  <si>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</si>
  <si>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</si>
  <si>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</si>
  <si>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</si>
  <si>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</si>
  <si>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</si>
  <si>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</si>
  <si>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</si>
  <si>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</si>
  <si>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</si>
  <si>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</si>
  <si>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</si>
  <si>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</si>
  <si>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</si>
  <si>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</si>
  <si>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</si>
  <si>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</si>
  <si>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DB410</t>
  </si>
  <si>
    <t>CD3 APC</t>
  </si>
  <si>
    <t>DC721</t>
  </si>
  <si>
    <t>CD3/Anti-HLA-DR</t>
  </si>
  <si>
    <t>DB215</t>
  </si>
  <si>
    <t>CD3/CD16+CD56</t>
  </si>
  <si>
    <t>DF098</t>
  </si>
  <si>
    <t>CD3-FITC/CD16+56-PE/CD45-PerCP/CD19-APC Reagent (1mL×1)</t>
  </si>
  <si>
    <t>DF097</t>
  </si>
  <si>
    <t>CD3-FITC/CD8-PE/CD45-PerCP/ CD4-APC Reagent (1mL×1)</t>
  </si>
  <si>
    <t>DC101</t>
  </si>
  <si>
    <t>CD4/CD8</t>
  </si>
  <si>
    <t>DG813</t>
  </si>
  <si>
    <t>Cleaner SCS</t>
  </si>
  <si>
    <t>DE682</t>
  </si>
  <si>
    <t>Conditioning Reagent, 3500 Series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</si>
  <si>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</si>
  <si>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</si>
  <si>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</si>
  <si>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</si>
  <si>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</si>
  <si>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</si>
  <si>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</si>
  <si>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</si>
  <si>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</si>
  <si>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</si>
  <si>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</si>
  <si>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</si>
  <si>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</si>
  <si>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</si>
  <si>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DH123</t>
  </si>
  <si>
    <t>Direct-zol™ RNA MiniPrep (200 Preps)</t>
  </si>
  <si>
    <t>DA770</t>
  </si>
  <si>
    <t>DNase I roztok (1 mg / ml)</t>
  </si>
  <si>
    <t>DF698</t>
  </si>
  <si>
    <t>Donor Adult Bovine Serum, US Origin, Heat Inactivated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</si>
  <si>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</si>
  <si>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</si>
  <si>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</si>
  <si>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</si>
  <si>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</si>
  <si>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</si>
  <si>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</si>
  <si>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</si>
  <si>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</si>
  <si>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</si>
  <si>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</si>
  <si>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</si>
  <si>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</si>
  <si>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</si>
  <si>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</si>
  <si>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</si>
  <si>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</si>
  <si>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</si>
  <si>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</si>
  <si>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</si>
  <si>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</si>
  <si>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</si>
  <si>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</si>
  <si>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</si>
  <si>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</si>
  <si>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</si>
  <si>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</si>
  <si>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</si>
  <si>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</si>
  <si>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</si>
  <si>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</si>
  <si>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</si>
  <si>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</si>
  <si>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</si>
  <si>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</si>
  <si>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</si>
  <si>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</si>
  <si>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</si>
  <si>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DC678</t>
  </si>
  <si>
    <t>ETHIDIUM BROMID, 5x1 ml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</si>
  <si>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</si>
  <si>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</si>
  <si>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</si>
  <si>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</si>
  <si>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</si>
  <si>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</si>
  <si>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</si>
  <si>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</si>
  <si>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</si>
  <si>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</si>
  <si>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</si>
  <si>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</si>
  <si>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</si>
  <si>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</si>
  <si>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</si>
  <si>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</si>
  <si>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</si>
  <si>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</si>
  <si>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</si>
  <si>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</si>
  <si>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</si>
  <si>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</si>
  <si>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</si>
  <si>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</si>
  <si>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</si>
  <si>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</si>
  <si>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</si>
  <si>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</si>
  <si>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</si>
  <si>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</si>
  <si>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</si>
  <si>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</si>
  <si>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</si>
  <si>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</si>
  <si>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</si>
  <si>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</si>
  <si>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</si>
  <si>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</si>
  <si>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</si>
  <si>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</si>
  <si>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</si>
  <si>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</si>
  <si>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</si>
  <si>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</si>
  <si>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</si>
  <si>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</si>
  <si>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</si>
  <si>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</si>
  <si>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</si>
  <si>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</si>
  <si>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</si>
  <si>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</si>
  <si>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</si>
  <si>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</si>
  <si>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</si>
  <si>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</si>
  <si>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</si>
  <si>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</si>
  <si>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</si>
  <si>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</si>
  <si>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</si>
  <si>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</si>
  <si>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</si>
  <si>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</si>
  <si>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</si>
  <si>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</si>
  <si>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</si>
  <si>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</si>
  <si>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</si>
  <si>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</si>
  <si>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</si>
  <si>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</si>
  <si>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</si>
  <si>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</si>
  <si>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</si>
  <si>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</si>
  <si>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</si>
  <si>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</si>
  <si>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</si>
  <si>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</si>
  <si>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</si>
  <si>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</si>
  <si>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</si>
  <si>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</si>
  <si>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</si>
  <si>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</si>
  <si>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</si>
  <si>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</si>
  <si>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DC085</t>
  </si>
  <si>
    <t>FACS Flow sheath fluid</t>
  </si>
  <si>
    <t>DE573</t>
  </si>
  <si>
    <t>Fetal Cell Count Kit</t>
  </si>
  <si>
    <t>DD819</t>
  </si>
  <si>
    <t>Ficoll PM400 á 500 g</t>
  </si>
  <si>
    <t>DG018</t>
  </si>
  <si>
    <t>FITC Hi Sens IgG conj with EB</t>
  </si>
  <si>
    <t>DG091</t>
  </si>
  <si>
    <t>FITC IgA Conjugate no EB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</si>
  <si>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</si>
  <si>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</si>
  <si>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</si>
  <si>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</si>
  <si>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</si>
  <si>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</si>
  <si>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</si>
  <si>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</si>
  <si>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</si>
  <si>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</si>
  <si>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DC176</t>
  </si>
  <si>
    <t>G12 SECALE CEREALE</t>
  </si>
  <si>
    <t>DC492</t>
  </si>
  <si>
    <t>G5 LOLIUM PERENNE</t>
  </si>
  <si>
    <t>DB870</t>
  </si>
  <si>
    <t>G6 PHLEUM PRATENSE</t>
  </si>
  <si>
    <t>DB190</t>
  </si>
  <si>
    <t>Genovision A*01</t>
  </si>
  <si>
    <t>DB292</t>
  </si>
  <si>
    <t>GENOVISION A*02</t>
  </si>
  <si>
    <t>DD884</t>
  </si>
  <si>
    <t>GENOVISION A*23</t>
  </si>
  <si>
    <t>DD885</t>
  </si>
  <si>
    <t>GENOVISION A*24</t>
  </si>
  <si>
    <t>DD488</t>
  </si>
  <si>
    <t>GENOVISION A*26</t>
  </si>
  <si>
    <t>DD959</t>
  </si>
  <si>
    <t>GENOVISION A*34</t>
  </si>
  <si>
    <t>DC550</t>
  </si>
  <si>
    <t>GENOVISION B*08</t>
  </si>
  <si>
    <t>DC718</t>
  </si>
  <si>
    <t>GENOVISION B*15</t>
  </si>
  <si>
    <t>DE884</t>
  </si>
  <si>
    <t>GENOVISION B*37</t>
  </si>
  <si>
    <t>DC802</t>
  </si>
  <si>
    <t>GENOVISION B*49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</si>
  <si>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</si>
  <si>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</si>
  <si>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</si>
  <si>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</si>
  <si>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</si>
  <si>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</si>
  <si>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</si>
  <si>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</si>
  <si>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</si>
  <si>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</si>
  <si>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DC562</t>
  </si>
  <si>
    <t>GENOVISION DRB*13</t>
  </si>
  <si>
    <t>DF122</t>
  </si>
  <si>
    <t>GENOVISION DRB1*01</t>
  </si>
  <si>
    <t>DF455</t>
  </si>
  <si>
    <t>Genovision DRB1*03</t>
  </si>
  <si>
    <t>DB776</t>
  </si>
  <si>
    <t>GENOVISION DRB1*08</t>
  </si>
  <si>
    <t>DA681</t>
  </si>
  <si>
    <t>GENOVISION DRB1*11</t>
  </si>
  <si>
    <t>DD346</t>
  </si>
  <si>
    <t>GENOVISION HLA  A*31</t>
  </si>
  <si>
    <t>DB995</t>
  </si>
  <si>
    <t>GENOVISION HLA DR /LOW/</t>
  </si>
  <si>
    <t>DC414</t>
  </si>
  <si>
    <t>GENOVISION HLA DR*15</t>
  </si>
  <si>
    <t>DD201</t>
  </si>
  <si>
    <t>GENOVISION HLA DR*16</t>
  </si>
  <si>
    <t>DE323</t>
  </si>
  <si>
    <t>GENOVISION HLA DRB1*04</t>
  </si>
  <si>
    <t>DC276</t>
  </si>
  <si>
    <t>GENOVISION HLA-A LOW</t>
  </si>
  <si>
    <t>DB795</t>
  </si>
  <si>
    <t>GENOVISION HLA-A11</t>
  </si>
  <si>
    <t>DB792</t>
  </si>
  <si>
    <t>GENOVISION HLA-A3</t>
  </si>
  <si>
    <t>DC277</t>
  </si>
  <si>
    <t>GENOVISION HLA-B LOW</t>
  </si>
  <si>
    <t>DD960</t>
  </si>
  <si>
    <t>GENOVISION HLA-B*40</t>
  </si>
  <si>
    <t>DB802</t>
  </si>
  <si>
    <t>GENOVISION HLA-B14</t>
  </si>
  <si>
    <t>DB806</t>
  </si>
  <si>
    <t>GENOVISION HLA-B18</t>
  </si>
  <si>
    <t>DD728</t>
  </si>
  <si>
    <t>GENOVISION HLA-B44</t>
  </si>
  <si>
    <t>DB798</t>
  </si>
  <si>
    <t>GENOVISION HLA-B51</t>
  </si>
  <si>
    <t>DB809</t>
  </si>
  <si>
    <t>GENOVISION HLA-B56</t>
  </si>
  <si>
    <t>DE422</t>
  </si>
  <si>
    <t>GENOVISION HLA-B7 II.</t>
  </si>
  <si>
    <t>DB774</t>
  </si>
  <si>
    <t>GENOVISION HLA-Cw LOW</t>
  </si>
  <si>
    <t>DD635</t>
  </si>
  <si>
    <t>Genovision HLA-Cw*01</t>
  </si>
  <si>
    <t>DB784</t>
  </si>
  <si>
    <t>GENOVISION HLA-CW*03</t>
  </si>
  <si>
    <t>DC570</t>
  </si>
  <si>
    <t>GENOVISION HLA-CW*04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</si>
  <si>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</si>
  <si>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</si>
  <si>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</si>
  <si>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</si>
  <si>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</si>
  <si>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</si>
  <si>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</si>
  <si>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</si>
  <si>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</si>
  <si>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</si>
  <si>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DG208</t>
  </si>
  <si>
    <t>GIEMSA-ROMANOWSKI</t>
  </si>
  <si>
    <t>DE532</t>
  </si>
  <si>
    <t>Goodpasture (GBM), 24t</t>
  </si>
  <si>
    <t>DB869</t>
  </si>
  <si>
    <t>GX1 /G3,4,5,6,8/</t>
  </si>
  <si>
    <t>DB875</t>
  </si>
  <si>
    <t>H1 GREER LABS.INC.</t>
  </si>
  <si>
    <t>DA557</t>
  </si>
  <si>
    <t>HLA Wipe test</t>
  </si>
  <si>
    <t>DC114</t>
  </si>
  <si>
    <t>HUMAN C1 INACTIVATOR-NL-RID</t>
  </si>
  <si>
    <t>DG403</t>
  </si>
  <si>
    <t>Hydrogenfosforečnan sodný x12H2O</t>
  </si>
  <si>
    <t>DH828</t>
  </si>
  <si>
    <t>Chip cleaning kit-RA for MultiNA</t>
  </si>
  <si>
    <t>DB885</t>
  </si>
  <si>
    <t>I1 APIS MELLIFERA,HONEY BEEN</t>
  </si>
  <si>
    <t>DA737</t>
  </si>
  <si>
    <t>I208 rApi m 1 Phospholipase A2 Honey bee</t>
  </si>
  <si>
    <t>DB886</t>
  </si>
  <si>
    <t>I3 VESPULA SPP.,COMMON WASP</t>
  </si>
  <si>
    <t>DB887</t>
  </si>
  <si>
    <t>I71 AEDES COMMUNIS</t>
  </si>
  <si>
    <t>DC285</t>
  </si>
  <si>
    <t>I75 VESPA CRABRO</t>
  </si>
  <si>
    <t>DE952</t>
  </si>
  <si>
    <t>IgG1 APC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</si>
  <si>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</si>
  <si>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</si>
  <si>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</si>
  <si>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</si>
  <si>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</si>
  <si>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</si>
  <si>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</si>
  <si>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</si>
  <si>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</si>
  <si>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</si>
  <si>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</si>
  <si>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</si>
  <si>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</si>
  <si>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</si>
  <si>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</si>
  <si>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</si>
  <si>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</si>
  <si>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</si>
  <si>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</si>
  <si>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</si>
  <si>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</si>
  <si>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</si>
  <si>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</si>
  <si>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</si>
  <si>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DH109</t>
  </si>
  <si>
    <t>ImmunoCap Allergen f439</t>
  </si>
  <si>
    <t>DH108</t>
  </si>
  <si>
    <t>ImmunoCap Allergen f440</t>
  </si>
  <si>
    <t>DH116</t>
  </si>
  <si>
    <t>ImmunoCap Allergen f441</t>
  </si>
  <si>
    <t>DE852</t>
  </si>
  <si>
    <t>ImmunoCAP Allergen i217</t>
  </si>
  <si>
    <t>DH097</t>
  </si>
  <si>
    <t>ImmunoCap Allergen o214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</si>
  <si>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</si>
  <si>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</si>
  <si>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</si>
  <si>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</si>
  <si>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</si>
  <si>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</si>
  <si>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</si>
  <si>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</si>
  <si>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</si>
  <si>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</si>
  <si>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</si>
  <si>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</si>
  <si>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</si>
  <si>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</si>
  <si>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</si>
  <si>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</si>
  <si>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</si>
  <si>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</si>
  <si>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DH306</t>
  </si>
  <si>
    <t>ImmunoCAP spec. IgE control M</t>
  </si>
  <si>
    <t>DE460</t>
  </si>
  <si>
    <t>ImmunoCAP Spec.IgE Curve Control</t>
  </si>
  <si>
    <t>DG670</t>
  </si>
  <si>
    <t>Immunocap Specific IgA/IgG SD</t>
  </si>
  <si>
    <t>DE462</t>
  </si>
  <si>
    <t>ImmunoCAP Stop Solution</t>
  </si>
  <si>
    <t>DA857</t>
  </si>
  <si>
    <t>Immunoscan CCPlus</t>
  </si>
  <si>
    <t>DE737</t>
  </si>
  <si>
    <t>Immuno-Trol Control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</si>
  <si>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</si>
  <si>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</si>
  <si>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</si>
  <si>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</si>
  <si>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</si>
  <si>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</si>
  <si>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</si>
  <si>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</si>
  <si>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</si>
  <si>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</si>
  <si>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</si>
  <si>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</si>
  <si>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</si>
  <si>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</si>
  <si>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DF436</t>
  </si>
  <si>
    <t>LABType SSO Class I A Locus Typing Test</t>
  </si>
  <si>
    <t>DH560</t>
  </si>
  <si>
    <t>DH561</t>
  </si>
  <si>
    <t>LABType SSO Class I B Locus Typing Test</t>
  </si>
  <si>
    <t>DF437</t>
  </si>
  <si>
    <t>DH534</t>
  </si>
  <si>
    <t>LABType SSO Class I C Locus Typing Test</t>
  </si>
  <si>
    <t>DH535</t>
  </si>
  <si>
    <t>LABType SSO Class II DQA1 and DQB1 Locus Typing Test</t>
  </si>
  <si>
    <t>DH562</t>
  </si>
  <si>
    <t>LABType SSO DRB1 Typing Test</t>
  </si>
  <si>
    <t>DA970</t>
  </si>
  <si>
    <t>LABType SSO HLA DRB1</t>
  </si>
  <si>
    <t>DC949</t>
  </si>
  <si>
    <t>Liver5 (M2/LKM1/LC1/SLA/f-Actin)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</si>
  <si>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</si>
  <si>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</si>
  <si>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</si>
  <si>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</si>
  <si>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</si>
  <si>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</si>
  <si>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</si>
  <si>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</si>
  <si>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</si>
  <si>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</si>
  <si>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</si>
  <si>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</si>
  <si>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</si>
  <si>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</si>
  <si>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</si>
  <si>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</si>
  <si>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</si>
  <si>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</si>
  <si>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</si>
  <si>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</si>
  <si>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</si>
  <si>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</si>
  <si>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</si>
  <si>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</si>
  <si>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</si>
  <si>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</si>
  <si>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</si>
  <si>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</si>
  <si>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</si>
  <si>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</si>
  <si>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</si>
  <si>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</si>
  <si>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</si>
  <si>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</si>
  <si>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</si>
  <si>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</si>
  <si>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</si>
  <si>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</si>
  <si>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</si>
  <si>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</si>
  <si>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</si>
  <si>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</si>
  <si>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</si>
  <si>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</si>
  <si>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</si>
  <si>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</si>
  <si>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</si>
  <si>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</si>
  <si>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</si>
  <si>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</si>
  <si>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DB972</t>
  </si>
  <si>
    <t>N/T-PROT.KTR.SL/M</t>
  </si>
  <si>
    <t>DC405</t>
  </si>
  <si>
    <t>N-ALPHA1-ANTITRYPS</t>
  </si>
  <si>
    <t>DG942</t>
  </si>
  <si>
    <t>N-C3c 1x5 ml</t>
  </si>
  <si>
    <t>DG943</t>
  </si>
  <si>
    <t>N-C4 1x5 ml</t>
  </si>
  <si>
    <t>DC761</t>
  </si>
  <si>
    <t>NEODISHER GK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</si>
  <si>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</si>
  <si>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</si>
  <si>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</si>
  <si>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</si>
  <si>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</si>
  <si>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</si>
  <si>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</si>
  <si>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</si>
  <si>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</si>
  <si>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</si>
  <si>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</si>
  <si>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</si>
  <si>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</si>
  <si>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</si>
  <si>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</si>
  <si>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</si>
  <si>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</si>
  <si>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</si>
  <si>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DG807</t>
  </si>
  <si>
    <t>Olerup SSP DQB1*06</t>
  </si>
  <si>
    <t>DC870</t>
  </si>
  <si>
    <t>O-PHENYLENEDIAMINE FREE BASE 50 TBL</t>
  </si>
  <si>
    <t>DF241</t>
  </si>
  <si>
    <t>PE-Conj Goat anti Human, 1ml</t>
  </si>
  <si>
    <t>DE770</t>
  </si>
  <si>
    <t>POP-6™ Polymer for 3500/3500xL Genetic Analyzers, 96 samples</t>
  </si>
  <si>
    <t>DC858</t>
  </si>
  <si>
    <t>PRIMER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</si>
  <si>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</si>
  <si>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</si>
  <si>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</si>
  <si>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</si>
  <si>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</si>
  <si>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</si>
  <si>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</si>
  <si>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</si>
  <si>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</si>
  <si>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</si>
  <si>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</si>
  <si>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</si>
  <si>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</si>
  <si>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</si>
  <si>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</si>
  <si>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</si>
  <si>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</si>
  <si>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</si>
  <si>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</si>
  <si>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</si>
  <si>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DC086</t>
  </si>
  <si>
    <t>SEROTEC antiCD42a (MCA594,cloneFMC-25) 0,25MG</t>
  </si>
  <si>
    <t>DE973</t>
  </si>
  <si>
    <t>Sheath Fluid (2x1)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</si>
  <si>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</si>
  <si>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</si>
  <si>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</si>
  <si>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</si>
  <si>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</si>
  <si>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</si>
  <si>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</si>
  <si>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</si>
  <si>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DH153</t>
  </si>
  <si>
    <t>Sucrose</t>
  </si>
  <si>
    <t>DC175</t>
  </si>
  <si>
    <t>T12 SALIX CAPREA</t>
  </si>
  <si>
    <t>DB864</t>
  </si>
  <si>
    <t>T2 ALNUS INCANA</t>
  </si>
  <si>
    <t>DB863</t>
  </si>
  <si>
    <t>T3 BETULA VERRUCOSA</t>
  </si>
  <si>
    <t>DC174</t>
  </si>
  <si>
    <t>T4 CORYLUS AVELLANA</t>
  </si>
  <si>
    <t>DC213</t>
  </si>
  <si>
    <t>TAQ DNA POLYMERAZA 1,1 10X500U</t>
  </si>
  <si>
    <t>DA670</t>
  </si>
  <si>
    <t>Taq Polymerase</t>
  </si>
  <si>
    <t>DF497</t>
  </si>
  <si>
    <t>ThromboStep</t>
  </si>
  <si>
    <t>DH080</t>
  </si>
  <si>
    <t>TRI Reagent</t>
  </si>
  <si>
    <t>DF703</t>
  </si>
  <si>
    <t>Triton X-100, molecular biology grade, Serva, 250 ml</t>
  </si>
  <si>
    <t>DD700</t>
  </si>
  <si>
    <t>UniCAP ECP Calibrators</t>
  </si>
  <si>
    <t>DE179</t>
  </si>
  <si>
    <t>W1 AMBROSIA ELATIOR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</si>
  <si>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</si>
  <si>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</si>
  <si>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</si>
  <si>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</si>
  <si>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</si>
  <si>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</si>
  <si>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</si>
  <si>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</si>
  <si>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</si>
  <si>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7,00±0,01/25°C 500 ml</t>
  </si>
  <si>
    <t>DH213</t>
  </si>
  <si>
    <t>XS Instruments Green Line pufr pH 4,00±0,01/25°C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</si>
  <si>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</si>
  <si>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</si>
  <si>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</si>
  <si>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</si>
  <si>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</si>
  <si>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</si>
  <si>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ZP447</t>
  </si>
  <si>
    <t>Box SARSTEDT pro špičky pipetovací 1000 µl 70.762.010 95.1762</t>
  </si>
  <si>
    <t>ZP444</t>
  </si>
  <si>
    <t>Box Tip System SARSTEDT pro špičky pipetovací 10 µl  70.1130 sterilizovatelný 95.1298.001</t>
  </si>
  <si>
    <t>ZO336</t>
  </si>
  <si>
    <t>Destička 96 jamek k analyzátoru ABI3500 MicroAmp Optical 96 well Reaction Plate bal. á 20 ks 4306737</t>
  </si>
  <si>
    <t>ZO337</t>
  </si>
  <si>
    <t>Destička pro PCR včetně krycí folie k analyzátoru LUMINEX  OneLabda PCR tray/seal bundle bal. á 25 ks OL-PCRTRAC</t>
  </si>
  <si>
    <t>ZP207</t>
  </si>
  <si>
    <t>Míchadlo magnetické 10 mm x 6 mm bílé válcovité, teflonové P137113</t>
  </si>
  <si>
    <t>ZC852</t>
  </si>
  <si>
    <t>Mikrozkumavka eppendorf 1,5 ml bal. á 1000 ks 72.690.001</t>
  </si>
  <si>
    <t>ZH993</t>
  </si>
  <si>
    <t>Mikrozkumavka eppendorf DNA LoBind Tubes 1,5 ml bal. á 250 ks 0030108051</t>
  </si>
  <si>
    <t>ZG125</t>
  </si>
  <si>
    <t>Mikrozkumavka s uzávěrem 2,0 ml bal. á 500 ks 72.693</t>
  </si>
  <si>
    <t>ZO868</t>
  </si>
  <si>
    <t>Nástavec Finntip stepper 5 ml/100-500 ul bal. á 50 ks Z1331094042000</t>
  </si>
  <si>
    <t>ZP449</t>
  </si>
  <si>
    <t>Platíčko do Boxu Tip Systém SARSTEDT 95.1298.001 šedé prázdné bal. á 25 ks 95.1760.022</t>
  </si>
  <si>
    <t>ZP446</t>
  </si>
  <si>
    <t>Platíčko do Boxu Tip Systém SARSTEDT 95.1298.001 žluté prázdné bal. á 25 ks 95.1760.011</t>
  </si>
  <si>
    <t>ZA455</t>
  </si>
  <si>
    <t>Sklo krycí 24 x 60 mm, á 1000 ks 2576</t>
  </si>
  <si>
    <t>ZC774</t>
  </si>
  <si>
    <t>Sklo podložní řezané, čiré 76 x 26 mm bal. á 50 ks VTRA635901000076</t>
  </si>
  <si>
    <t>ZF220</t>
  </si>
  <si>
    <t>Špička 50-1000ul FLME28053</t>
  </si>
  <si>
    <t>ZI772</t>
  </si>
  <si>
    <t>Špička Capp ExpellPlus 200ul FT bal. 10 x 96 ks 5030090</t>
  </si>
  <si>
    <t>ZL545</t>
  </si>
  <si>
    <t>Špička eppendorf 500-2500 ul bal. á 500 ks 0030000951</t>
  </si>
  <si>
    <t>ZC380</t>
  </si>
  <si>
    <t>Špička eppendorf Tips 0,5-20 ul bal. á 1000 ks 0030000854</t>
  </si>
  <si>
    <t>ZP122</t>
  </si>
  <si>
    <t>Špička Eppendorf Tips Standard objem 0,1 - 20 ul bal. á 1000ks 613-3501</t>
  </si>
  <si>
    <t>ZB605</t>
  </si>
  <si>
    <t>Špička modrá krátká manžeta 1108</t>
  </si>
  <si>
    <t>ZE198</t>
  </si>
  <si>
    <t>Špička pipetovací eppendorf Tips 100-5000 ul bal. á 500 ks 0030000978</t>
  </si>
  <si>
    <t>ZP443</t>
  </si>
  <si>
    <t>Špička pipetovací SARSTEDT 10 µl bezbarvá bal. á 1000 ks 70.1130</t>
  </si>
  <si>
    <t>ZP448</t>
  </si>
  <si>
    <t>Špička pipetovací SARSTEDT 10 µl; bezbarvá bal. á 1000 ks 70.1116</t>
  </si>
  <si>
    <t>ZH749</t>
  </si>
  <si>
    <t>Špička pipetovací SARSTEDT 1000 µl; modrá bal. á 250 ks 70.762.010</t>
  </si>
  <si>
    <t>ZB290</t>
  </si>
  <si>
    <t>Špička pipetovací SARSTEDT 200 µl bezbarvá bal. á 500 ks 70.760.002</t>
  </si>
  <si>
    <t>ZO908</t>
  </si>
  <si>
    <t>Špička pipetovací Sartorius Biohit 50-1200ul 10 x 96 ks nesterilní single tray PP 4059.9017</t>
  </si>
  <si>
    <t>ZB861</t>
  </si>
  <si>
    <t>Špička pipetovací standard Tips 0,1-10 ul 0030000811</t>
  </si>
  <si>
    <t>ZE262</t>
  </si>
  <si>
    <t>Špička žlutá 1-200ul bal. á 1000 ks FLME28052</t>
  </si>
  <si>
    <t>Špička žlutá 2-100ul bal. á 500 ks 70.760.002</t>
  </si>
  <si>
    <t>ZI560</t>
  </si>
  <si>
    <t>Špička žlutá dlouhá manžeta gilson 1 - 200 ul FLME28063</t>
  </si>
  <si>
    <t>ZG971</t>
  </si>
  <si>
    <t>Zkumavka 0,2 ml PCR 12 x 8 stripů bal. á 960 ks AB-1112</t>
  </si>
  <si>
    <t>ZF178</t>
  </si>
  <si>
    <t>Zkumavka 2 ml bal.á 500 ks U346500.N</t>
  </si>
  <si>
    <t>ZD093</t>
  </si>
  <si>
    <t>Zkumavka falcon 5 ml nesterilní 12 x 75 mm bal. á 1000 ks 352008</t>
  </si>
  <si>
    <t>ZN439</t>
  </si>
  <si>
    <t>Zkumavka mikrocentrifugační 1,7 ml bez víčka superClear biol-proof bal. á 500 ks 211-0032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</si>
  <si>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</si>
  <si>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</si>
  <si>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</si>
  <si>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</si>
  <si>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</si>
  <si>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</si>
  <si>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</si>
  <si>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</si>
  <si>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ZC590</t>
  </si>
  <si>
    <t>Zkumavky centrifugační 50 ml á 360 ks 91050</t>
  </si>
  <si>
    <t>50115050</t>
  </si>
  <si>
    <t>obvazový materiál (Z502)</t>
  </si>
  <si>
    <t>ZA413</t>
  </si>
  <si>
    <t>Kompresa gáza 10 x 10 cm/100 ks nesterilní 06003</t>
  </si>
  <si>
    <t>ZI558</t>
  </si>
  <si>
    <t>Náplast curapor   7 x   5 cm 32912  (22120,  náhrada za cosmopor )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</si>
  <si>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</si>
  <si>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</si>
  <si>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</si>
  <si>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</si>
  <si>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</si>
  <si>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</si>
  <si>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</si>
  <si>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</si>
  <si>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ZN475</t>
  </si>
  <si>
    <t>Obinadlo elastické universal   8 cm x 5 m 1323100312</t>
  </si>
  <si>
    <t>ZA339</t>
  </si>
  <si>
    <t>Obinadlo hydrofilní   8 cm x   5 m 13006</t>
  </si>
  <si>
    <t>ZA314</t>
  </si>
  <si>
    <t>Obinadlo idealast-haft 8 cm x   4 m 9311113</t>
  </si>
  <si>
    <t>ZL789</t>
  </si>
  <si>
    <t>Obvaz sterilní hotový č. 2 A4091360</t>
  </si>
  <si>
    <t>ZL790</t>
  </si>
  <si>
    <t>Obvaz sterilní hotový č. 3 A4101144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</si>
  <si>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</si>
  <si>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</si>
  <si>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</si>
  <si>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</si>
  <si>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</si>
  <si>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</si>
  <si>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</si>
  <si>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</si>
  <si>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</si>
  <si>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</si>
  <si>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ZB455</t>
  </si>
  <si>
    <t>Destička terasakiho 400919</t>
  </si>
  <si>
    <t>ZB771</t>
  </si>
  <si>
    <t>Držák jehly základní 450201</t>
  </si>
  <si>
    <t>ZG723</t>
  </si>
  <si>
    <t>Klička inokulační 1ul á 1000 ks VWRI612-9352</t>
  </si>
  <si>
    <t>ZD001</t>
  </si>
  <si>
    <t>Kyveta ředící OVIC11</t>
  </si>
  <si>
    <t>ZB118</t>
  </si>
  <si>
    <t>Microwell plates NUN 269620</t>
  </si>
  <si>
    <t>ZM042</t>
  </si>
  <si>
    <t>Mikrozkumavka s víčkem 500 ul Qubit Assay Tubes bal. á 500 ks Q32856</t>
  </si>
  <si>
    <t>ZE836</t>
  </si>
  <si>
    <t>Miska petri plast GAMA400927</t>
  </si>
  <si>
    <t>ZF159</t>
  </si>
  <si>
    <t>Nádoba na kontaminovaný odpad 1 l 15-0002</t>
  </si>
  <si>
    <t>ZF192</t>
  </si>
  <si>
    <t>Nádoba na kontaminovaný odpad 4 l 15-0004</t>
  </si>
  <si>
    <t>ZK726</t>
  </si>
  <si>
    <t>Nádoba na kontaminovaný odpad PBS 12 l 2041300431302 (I003501400)</t>
  </si>
  <si>
    <t>ZA751</t>
  </si>
  <si>
    <t>Papír filtrační archy 50 x 50 cm bal. 12,5 kg PPER2R/80G/50X50</t>
  </si>
  <si>
    <t>ZE837</t>
  </si>
  <si>
    <t>Pipeta pasteurova 3 ml nesterilní bal. á 500 ks 331690270550</t>
  </si>
  <si>
    <t>ZD285</t>
  </si>
  <si>
    <t>Platíčko Elisa 96 jamek á 40 ks microlon ploché dno 655061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</si>
  <si>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</si>
  <si>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</si>
  <si>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</si>
  <si>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</si>
  <si>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</si>
  <si>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</si>
  <si>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ZB789</t>
  </si>
  <si>
    <t>Víčko k mikrotitr.destičce 400921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</si>
  <si>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</si>
  <si>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</si>
  <si>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</si>
  <si>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</si>
  <si>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</si>
  <si>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ZH774</t>
  </si>
  <si>
    <t>Zátka PE s lamelou pr. 11/12 mm BSA062</t>
  </si>
  <si>
    <t>ZC768</t>
  </si>
  <si>
    <t>Zkumavka 10 ml sterilní bal. á 1250 ks 1009/TE/SG/ES</t>
  </si>
  <si>
    <t>ZO932</t>
  </si>
  <si>
    <t>Zkumavka 13 ml PP 101/16,5 mm bílý uzávěr sterilní 60.540.012</t>
  </si>
  <si>
    <t>ZC916</t>
  </si>
  <si>
    <t>Zkumavka 4,5 ml LI-H 05.1106</t>
  </si>
  <si>
    <t>ZB757</t>
  </si>
  <si>
    <t>Zkumavka 6 ml K3 edta fialová 456036</t>
  </si>
  <si>
    <t>ZB758</t>
  </si>
  <si>
    <t>Zkumavka 9 ml K3 edta NR 455036</t>
  </si>
  <si>
    <t>ZC915</t>
  </si>
  <si>
    <t>Zkumavka 9,0 ml LI-H 02.1065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</si>
  <si>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</si>
  <si>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</si>
  <si>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</si>
  <si>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</si>
  <si>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</si>
  <si>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</si>
  <si>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ZJ188</t>
  </si>
  <si>
    <t>Zkumavka S-Monovette® 4,9 ml Serum+gel 04.1935</t>
  </si>
  <si>
    <t>ZB766</t>
  </si>
  <si>
    <t>Zkumavka zelená 9 ml 455084</t>
  </si>
  <si>
    <t>50115065</t>
  </si>
  <si>
    <t>ZPr - vpichovací materiál (Z530)</t>
  </si>
  <si>
    <t>ZH201</t>
  </si>
  <si>
    <t>Jehla injekční 0,8 x 120 mm zelená 4665643</t>
  </si>
  <si>
    <t>ZB556</t>
  </si>
  <si>
    <t>Jehla injekční 1,2 x 40 mm růžová 4665120</t>
  </si>
  <si>
    <t>ZB769</t>
  </si>
  <si>
    <t>Jehla vakuová 206/38 mm žlutá 450077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</si>
  <si>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</si>
  <si>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</si>
  <si>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</si>
  <si>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</si>
  <si>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</si>
  <si>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</si>
  <si>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</si>
  <si>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</si>
  <si>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</si>
  <si>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</si>
  <si>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</si>
  <si>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ON Data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</si>
  <si>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</si>
  <si>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</si>
  <si>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</si>
  <si>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</si>
  <si>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</si>
  <si>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</si>
  <si>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</si>
  <si>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</si>
  <si>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</si>
  <si>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</si>
  <si>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</si>
  <si>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</si>
  <si>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</si>
  <si>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</si>
  <si>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</si>
  <si>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</si>
  <si>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</si>
  <si>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</si>
  <si>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</si>
  <si>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</si>
  <si>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</si>
  <si>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</si>
  <si>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</si>
  <si>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</si>
  <si>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</si>
  <si>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</si>
  <si>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</si>
  <si>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</si>
  <si>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</si>
  <si>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</si>
  <si>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</si>
  <si>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</si>
  <si>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</si>
  <si>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</si>
  <si>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</si>
  <si>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</si>
  <si>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</si>
  <si>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</si>
  <si>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</si>
  <si>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</si>
  <si>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</si>
  <si>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</si>
  <si>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</si>
  <si>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</si>
  <si>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</si>
  <si>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</si>
  <si>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</si>
  <si>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</si>
  <si>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</si>
  <si>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</si>
  <si>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</si>
  <si>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</si>
  <si>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</si>
  <si>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</si>
  <si>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</si>
  <si>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</si>
  <si>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</si>
  <si>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</si>
  <si>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</si>
  <si>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</si>
  <si>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</si>
  <si>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</si>
  <si>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</si>
  <si>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</si>
  <si>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</si>
  <si>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</si>
  <si>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</si>
  <si>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</si>
  <si>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</si>
  <si>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</si>
  <si>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</si>
  <si>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</si>
  <si>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</si>
  <si>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</si>
  <si>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</si>
  <si>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</si>
  <si>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</si>
  <si>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</si>
  <si>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</si>
  <si>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</si>
  <si>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</si>
  <si>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</si>
  <si>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</si>
  <si>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</si>
  <si>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</si>
  <si>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</si>
  <si>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</si>
  <si>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</si>
  <si>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</si>
  <si>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</si>
  <si>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</si>
  <si>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</si>
  <si>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</si>
  <si>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</si>
  <si>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</si>
  <si>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</si>
  <si>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</si>
  <si>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</si>
  <si>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</si>
  <si>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</si>
  <si>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</si>
  <si>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</si>
  <si>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</si>
  <si>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</si>
  <si>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</si>
  <si>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</si>
  <si>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</si>
  <si>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</si>
  <si>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</si>
  <si>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</si>
  <si>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</si>
  <si>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</si>
  <si>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</si>
  <si>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</si>
  <si>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</si>
  <si>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</si>
  <si>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</si>
  <si>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</si>
  <si>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</si>
  <si>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</si>
  <si>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</si>
  <si>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</si>
  <si>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</si>
  <si>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</si>
  <si>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</si>
  <si>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</si>
  <si>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</si>
  <si>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</si>
  <si>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</si>
  <si>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</si>
  <si>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</si>
  <si>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</si>
  <si>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</si>
  <si>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</si>
  <si>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</si>
  <si>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</si>
  <si>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</si>
  <si>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</si>
  <si>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</si>
  <si>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</si>
  <si>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</si>
  <si>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</si>
  <si>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</si>
  <si>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</si>
  <si>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</si>
  <si>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</si>
  <si>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</si>
  <si>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</si>
  <si>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</si>
  <si>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</si>
  <si>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</si>
  <si>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</si>
  <si>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</si>
  <si>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</si>
  <si>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</si>
  <si>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</si>
  <si>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</si>
  <si>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</si>
  <si>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</si>
  <si>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</si>
  <si>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</si>
  <si>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</si>
  <si>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91197</t>
  </si>
  <si>
    <t>STANOVENÍ CYTOKINU ELISA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</si>
  <si>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</si>
  <si>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</si>
  <si>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</si>
  <si>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</si>
  <si>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</si>
  <si>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</si>
  <si>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</si>
  <si>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</si>
  <si>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</si>
  <si>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</si>
  <si>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</si>
  <si>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</si>
  <si>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</si>
  <si>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</si>
  <si>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</si>
  <si>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</si>
  <si>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</si>
  <si>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</si>
  <si>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</si>
  <si>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</si>
  <si>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</si>
  <si>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</si>
  <si>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</si>
  <si>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</si>
  <si>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</si>
  <si>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</si>
  <si>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</si>
  <si>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</si>
  <si>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</si>
  <si>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</si>
  <si>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</si>
  <si>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</si>
  <si>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</si>
  <si>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86125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</si>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</sst>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32" fillId="2" borderId="51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2" xfId="0" applyNumberFormat="1" applyFont="1" applyFill="1" applyBorder="1"/>
    <xf numFmtId="3" fontId="54" fillId="8" borderId="73" xfId="0" applyNumberFormat="1" applyFont="1" applyFill="1" applyBorder="1"/>
    <xf numFmtId="3" fontId="54" fillId="8" borderId="72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6" xfId="0" applyNumberFormat="1" applyFont="1" applyFill="1" applyBorder="1" applyAlignment="1">
      <alignment horizontal="center" vertical="center"/>
    </xf>
    <xf numFmtId="0" fontId="40" fillId="2" borderId="77" xfId="0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79" xfId="0" applyNumberFormat="1" applyFont="1" applyFill="1" applyBorder="1" applyAlignment="1">
      <alignment horizontal="center" vertical="center" wrapText="1"/>
    </xf>
    <xf numFmtId="0" fontId="56" fillId="2" borderId="80" xfId="0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2" xfId="0" applyFont="1" applyFill="1" applyBorder="1" applyAlignment="1"/>
    <xf numFmtId="0" fontId="40" fillId="2" borderId="84" xfId="0" applyFont="1" applyFill="1" applyBorder="1" applyAlignment="1">
      <alignment horizontal="left" indent="1"/>
    </xf>
    <xf numFmtId="0" fontId="40" fillId="2" borderId="90" xfId="0" applyFont="1" applyFill="1" applyBorder="1" applyAlignment="1">
      <alignment horizontal="left" indent="1"/>
    </xf>
    <xf numFmtId="0" fontId="40" fillId="4" borderId="82" xfId="0" applyFont="1" applyFill="1" applyBorder="1" applyAlignment="1"/>
    <xf numFmtId="0" fontId="40" fillId="4" borderId="84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2" borderId="84" xfId="0" quotePrefix="1" applyFont="1" applyFill="1" applyBorder="1" applyAlignment="1">
      <alignment horizontal="left" indent="2"/>
    </xf>
    <xf numFmtId="0" fontId="33" fillId="2" borderId="90" xfId="0" quotePrefix="1" applyFont="1" applyFill="1" applyBorder="1" applyAlignment="1">
      <alignment horizontal="left" indent="2"/>
    </xf>
    <xf numFmtId="0" fontId="40" fillId="2" borderId="82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90" xfId="0" applyFont="1" applyFill="1" applyBorder="1" applyAlignment="1">
      <alignment horizontal="left" indent="1"/>
    </xf>
    <xf numFmtId="0" fontId="33" fillId="0" borderId="100" xfId="0" applyFont="1" applyBorder="1"/>
    <xf numFmtId="3" fontId="33" fillId="0" borderId="100" xfId="0" applyNumberFormat="1" applyFont="1" applyBorder="1"/>
    <xf numFmtId="0" fontId="40" fillId="4" borderId="74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9" xfId="0" applyNumberFormat="1" applyFont="1" applyFill="1" applyBorder="1" applyAlignment="1">
      <alignment horizontal="center" vertical="center"/>
    </xf>
    <xf numFmtId="3" fontId="56" fillId="2" borderId="97" xfId="0" applyNumberFormat="1" applyFont="1" applyFill="1" applyBorder="1" applyAlignment="1">
      <alignment horizontal="center" vertical="center" wrapText="1"/>
    </xf>
    <xf numFmtId="173" fontId="40" fillId="4" borderId="83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5" xfId="0" applyNumberFormat="1" applyFont="1" applyBorder="1"/>
    <xf numFmtId="173" fontId="33" fillId="0" borderId="89" xfId="0" applyNumberFormat="1" applyFont="1" applyBorder="1"/>
    <xf numFmtId="173" fontId="33" fillId="0" borderId="87" xfId="0" applyNumberFormat="1" applyFont="1" applyBorder="1"/>
    <xf numFmtId="173" fontId="33" fillId="0" borderId="88" xfId="0" applyNumberFormat="1" applyFont="1" applyBorder="1"/>
    <xf numFmtId="173" fontId="40" fillId="0" borderId="96" xfId="0" applyNumberFormat="1" applyFont="1" applyBorder="1"/>
    <xf numFmtId="173" fontId="33" fillId="0" borderId="97" xfId="0" applyNumberFormat="1" applyFont="1" applyBorder="1"/>
    <xf numFmtId="173" fontId="33" fillId="0" borderId="80" xfId="0" applyNumberFormat="1" applyFont="1" applyBorder="1"/>
    <xf numFmtId="173" fontId="33" fillId="0" borderId="81" xfId="0" applyNumberFormat="1" applyFont="1" applyBorder="1"/>
    <xf numFmtId="173" fontId="40" fillId="2" borderId="98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1" xfId="0" applyNumberFormat="1" applyFont="1" applyBorder="1"/>
    <xf numFmtId="173" fontId="33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4" fontId="40" fillId="2" borderId="83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40" fillId="0" borderId="91" xfId="0" applyNumberFormat="1" applyFont="1" applyBorder="1"/>
    <xf numFmtId="174" fontId="33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3" xfId="0" applyNumberFormat="1" applyFont="1" applyFill="1" applyBorder="1" applyAlignment="1">
      <alignment horizontal="center"/>
    </xf>
    <xf numFmtId="175" fontId="40" fillId="0" borderId="91" xfId="0" applyNumberFormat="1" applyFont="1" applyBorder="1"/>
    <xf numFmtId="0" fontId="32" fillId="2" borderId="103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89" xfId="0" applyNumberFormat="1" applyFont="1" applyBorder="1"/>
    <xf numFmtId="9" fontId="33" fillId="0" borderId="87" xfId="0" applyNumberFormat="1" applyFont="1" applyBorder="1"/>
    <xf numFmtId="9" fontId="33" fillId="0" borderId="88" xfId="0" applyNumberFormat="1" applyFont="1" applyBorder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6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07" xfId="0" applyNumberFormat="1" applyFont="1" applyBorder="1"/>
    <xf numFmtId="173" fontId="33" fillId="0" borderId="108" xfId="0" applyNumberFormat="1" applyFont="1" applyBorder="1"/>
    <xf numFmtId="3" fontId="33" fillId="0" borderId="0" xfId="0" applyNumberFormat="1" applyFont="1" applyBorder="1"/>
    <xf numFmtId="173" fontId="33" fillId="0" borderId="86" xfId="0" applyNumberFormat="1" applyFont="1" applyBorder="1" applyAlignment="1"/>
    <xf numFmtId="173" fontId="33" fillId="0" borderId="87" xfId="0" applyNumberFormat="1" applyFont="1" applyBorder="1" applyAlignment="1"/>
    <xf numFmtId="173" fontId="33" fillId="0" borderId="88" xfId="0" applyNumberFormat="1" applyFont="1" applyBorder="1" applyAlignment="1"/>
    <xf numFmtId="175" fontId="33" fillId="0" borderId="86" xfId="0" applyNumberFormat="1" applyFont="1" applyBorder="1" applyAlignment="1"/>
    <xf numFmtId="175" fontId="33" fillId="0" borderId="87" xfId="0" applyNumberFormat="1" applyFont="1" applyBorder="1" applyAlignment="1"/>
    <xf numFmtId="175" fontId="33" fillId="0" borderId="88" xfId="0" applyNumberFormat="1" applyFont="1" applyBorder="1" applyAlignment="1"/>
    <xf numFmtId="173" fontId="33" fillId="0" borderId="79" xfId="0" applyNumberFormat="1" applyFont="1" applyBorder="1" applyAlignment="1"/>
    <xf numFmtId="173" fontId="33" fillId="0" borderId="80" xfId="0" applyNumberFormat="1" applyFont="1" applyBorder="1" applyAlignment="1"/>
    <xf numFmtId="173" fontId="33" fillId="0" borderId="81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06" xfId="0" applyNumberFormat="1" applyFont="1" applyBorder="1"/>
    <xf numFmtId="173" fontId="33" fillId="0" borderId="109" xfId="0" applyNumberFormat="1" applyFont="1" applyBorder="1"/>
    <xf numFmtId="9" fontId="33" fillId="0" borderId="84" xfId="0" applyNumberFormat="1" applyFont="1" applyBorder="1"/>
    <xf numFmtId="173" fontId="33" fillId="0" borderId="95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8" xfId="0" applyNumberFormat="1" applyFont="1" applyBorder="1"/>
    <xf numFmtId="173" fontId="40" fillId="0" borderId="27" xfId="0" applyNumberFormat="1" applyFont="1" applyBorder="1"/>
    <xf numFmtId="173" fontId="40" fillId="0" borderId="20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1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/>
    <xf numFmtId="9" fontId="3" fillId="2" borderId="10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5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1" xfId="0" applyNumberFormat="1" applyFont="1" applyFill="1" applyBorder="1" applyAlignment="1">
      <alignment horizontal="right" vertical="top"/>
    </xf>
    <xf numFmtId="3" fontId="34" fillId="9" borderId="112" xfId="0" applyNumberFormat="1" applyFont="1" applyFill="1" applyBorder="1" applyAlignment="1">
      <alignment horizontal="right" vertical="top"/>
    </xf>
    <xf numFmtId="176" fontId="34" fillId="9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6" fontId="34" fillId="9" borderId="114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176" fontId="36" fillId="9" borderId="118" xfId="0" applyNumberFormat="1" applyFont="1" applyFill="1" applyBorder="1" applyAlignment="1">
      <alignment horizontal="right" vertical="top"/>
    </xf>
    <xf numFmtId="176" fontId="36" fillId="9" borderId="119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0" borderId="122" xfId="0" applyFont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0" fontId="38" fillId="10" borderId="110" xfId="0" applyFont="1" applyFill="1" applyBorder="1" applyAlignment="1">
      <alignment vertical="top"/>
    </xf>
    <xf numFmtId="0" fontId="38" fillId="10" borderId="110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4"/>
    </xf>
    <xf numFmtId="0" fontId="39" fillId="10" borderId="115" xfId="0" applyFont="1" applyFill="1" applyBorder="1" applyAlignment="1">
      <alignment vertical="top" indent="6"/>
    </xf>
    <xf numFmtId="0" fontId="38" fillId="10" borderId="110" xfId="0" applyFont="1" applyFill="1" applyBorder="1" applyAlignment="1">
      <alignment vertical="top" indent="8"/>
    </xf>
    <xf numFmtId="0" fontId="39" fillId="10" borderId="115" xfId="0" applyFont="1" applyFill="1" applyBorder="1" applyAlignment="1">
      <alignment vertical="top" indent="2"/>
    </xf>
    <xf numFmtId="0" fontId="38" fillId="10" borderId="110" xfId="0" applyFont="1" applyFill="1" applyBorder="1" applyAlignment="1">
      <alignment vertical="top" indent="6"/>
    </xf>
    <xf numFmtId="0" fontId="39" fillId="10" borderId="115" xfId="0" applyFont="1" applyFill="1" applyBorder="1" applyAlignment="1">
      <alignment vertical="top" indent="4"/>
    </xf>
    <xf numFmtId="0" fontId="33" fillId="10" borderId="11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4" xfId="53" applyNumberFormat="1" applyFont="1" applyFill="1" applyBorder="1" applyAlignment="1">
      <alignment horizontal="left"/>
    </xf>
    <xf numFmtId="164" fontId="32" fillId="2" borderId="125" xfId="53" applyNumberFormat="1" applyFont="1" applyFill="1" applyBorder="1" applyAlignment="1">
      <alignment horizontal="left"/>
    </xf>
    <xf numFmtId="0" fontId="32" fillId="2" borderId="125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103" xfId="0" applyFont="1" applyFill="1" applyBorder="1"/>
    <xf numFmtId="0" fontId="40" fillId="0" borderId="102" xfId="0" applyFont="1" applyFill="1" applyBorder="1" applyAlignment="1">
      <alignment horizontal="left" indent="1"/>
    </xf>
    <xf numFmtId="9" fontId="33" fillId="0" borderId="99" xfId="0" applyNumberFormat="1" applyFont="1" applyFill="1" applyBorder="1"/>
    <xf numFmtId="9" fontId="33" fillId="0" borderId="97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26" xfId="0" applyNumberFormat="1" applyFont="1" applyFill="1" applyBorder="1"/>
    <xf numFmtId="9" fontId="33" fillId="0" borderId="12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3" xfId="0" applyFont="1" applyFill="1" applyBorder="1"/>
    <xf numFmtId="0" fontId="40" fillId="10" borderId="102" xfId="0" applyFont="1" applyFill="1" applyBorder="1"/>
    <xf numFmtId="0" fontId="3" fillId="2" borderId="93" xfId="80" applyFont="1" applyFill="1" applyBorder="1"/>
    <xf numFmtId="3" fontId="33" fillId="0" borderId="126" xfId="0" applyNumberFormat="1" applyFont="1" applyFill="1" applyBorder="1"/>
    <xf numFmtId="3" fontId="33" fillId="0" borderId="127" xfId="0" applyNumberFormat="1" applyFont="1" applyFill="1" applyBorder="1"/>
    <xf numFmtId="0" fontId="33" fillId="0" borderId="103" xfId="0" applyFont="1" applyFill="1" applyBorder="1"/>
    <xf numFmtId="0" fontId="33" fillId="0" borderId="102" xfId="0" applyFont="1" applyFill="1" applyBorder="1"/>
    <xf numFmtId="3" fontId="33" fillId="0" borderId="99" xfId="0" applyNumberFormat="1" applyFont="1" applyFill="1" applyBorder="1"/>
    <xf numFmtId="3" fontId="33" fillId="0" borderId="97" xfId="0" applyNumberFormat="1" applyFont="1" applyFill="1" applyBorder="1"/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80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132" xfId="0" applyFont="1" applyFill="1" applyBorder="1"/>
    <xf numFmtId="0" fontId="33" fillId="0" borderId="133" xfId="0" applyFont="1" applyFill="1" applyBorder="1"/>
    <xf numFmtId="0" fontId="33" fillId="0" borderId="133" xfId="0" applyFont="1" applyFill="1" applyBorder="1" applyAlignment="1">
      <alignment horizontal="right"/>
    </xf>
    <xf numFmtId="0" fontId="33" fillId="0" borderId="133" xfId="0" applyFont="1" applyFill="1" applyBorder="1" applyAlignment="1">
      <alignment horizontal="left"/>
    </xf>
    <xf numFmtId="164" fontId="33" fillId="0" borderId="133" xfId="0" applyNumberFormat="1" applyFont="1" applyFill="1" applyBorder="1"/>
    <xf numFmtId="165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5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3" fontId="33" fillId="0" borderId="25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3" xfId="0" applyNumberFormat="1" applyBorder="1"/>
    <xf numFmtId="9" fontId="0" fillId="0" borderId="133" xfId="0" applyNumberFormat="1" applyBorder="1"/>
    <xf numFmtId="9" fontId="0" fillId="0" borderId="134" xfId="0" applyNumberFormat="1" applyBorder="1"/>
    <xf numFmtId="0" fontId="60" fillId="0" borderId="132" xfId="0" applyFont="1" applyBorder="1" applyAlignment="1">
      <alignment horizontal="left" indent="1"/>
    </xf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60" fillId="0" borderId="86" xfId="0" applyFont="1" applyBorder="1" applyAlignment="1">
      <alignment horizontal="left" indent="1"/>
    </xf>
    <xf numFmtId="0" fontId="32" fillId="2" borderId="16" xfId="26" applyNumberFormat="1" applyFont="1" applyFill="1" applyBorder="1"/>
    <xf numFmtId="3" fontId="33" fillId="0" borderId="27" xfId="0" applyNumberFormat="1" applyFont="1" applyFill="1" applyBorder="1"/>
    <xf numFmtId="169" fontId="33" fillId="0" borderId="27" xfId="0" applyNumberFormat="1" applyFont="1" applyFill="1" applyBorder="1"/>
    <xf numFmtId="169" fontId="33" fillId="0" borderId="20" xfId="0" applyNumberFormat="1" applyFont="1" applyFill="1" applyBorder="1"/>
    <xf numFmtId="0" fontId="40" fillId="0" borderId="1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7" xfId="0" applyNumberFormat="1" applyFont="1" applyFill="1" applyBorder="1"/>
    <xf numFmtId="169" fontId="33" fillId="0" borderId="133" xfId="0" applyNumberFormat="1" applyFont="1" applyFill="1" applyBorder="1"/>
    <xf numFmtId="0" fontId="40" fillId="0" borderId="24" xfId="0" applyFont="1" applyFill="1" applyBorder="1"/>
    <xf numFmtId="0" fontId="40" fillId="0" borderId="86" xfId="0" applyFont="1" applyFill="1" applyBorder="1"/>
    <xf numFmtId="0" fontId="40" fillId="0" borderId="132" xfId="0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1.8374129754883832</c:v>
                </c:pt>
                <c:pt idx="1">
                  <c:v>1.7726831753044401</c:v>
                </c:pt>
                <c:pt idx="2">
                  <c:v>1.6382138871021934</c:v>
                </c:pt>
                <c:pt idx="3">
                  <c:v>1.6169922738309725</c:v>
                </c:pt>
                <c:pt idx="4">
                  <c:v>1.6296515492574275</c:v>
                </c:pt>
                <c:pt idx="5">
                  <c:v>1.5998392417495282</c:v>
                </c:pt>
                <c:pt idx="6">
                  <c:v>1.4234151970316953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12592"/>
        <c:axId val="-8223049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1.383108646290957</c:v>
                </c:pt>
                <c:pt idx="1">
                  <c:v>1.383108646290957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08784"/>
        <c:axId val="-822311504"/>
      </c:scatterChart>
      <c:catAx>
        <c:axId val="-82231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0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04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12592"/>
        <c:crosses val="autoZero"/>
        <c:crossBetween val="between"/>
      </c:valAx>
      <c:valAx>
        <c:axId val="-822308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1504"/>
        <c:crosses val="max"/>
        <c:crossBetween val="midCat"/>
      </c:valAx>
      <c:valAx>
        <c:axId val="-822311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08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8" bestFit="1" customWidth="1"/>
    <col min="2" max="2" width="102.21875" style="118" bestFit="1" customWidth="1"/>
    <col min="3" max="3" width="16.109375" style="42" hidden="1" customWidth="1"/>
    <col min="4" max="16384" width="8.88671875" style="118"/>
  </cols>
  <sheetData>
    <row r="1" spans="1:3" ht="18.600000000000001" customHeight="1" thickBot="1" x14ac:dyDescent="0.4">
      <c r="A1" s="359" t="s">
        <v>108</v>
      </c>
      <c r="B1" s="359"/>
    </row>
    <row r="2" spans="1:3" ht="14.4" customHeight="1" thickBot="1" x14ac:dyDescent="0.35">
      <c r="A2" s="224" t="s">
        <v>249</v>
      </c>
      <c r="B2" s="41"/>
    </row>
    <row r="3" spans="1:3" ht="14.4" customHeight="1" thickBot="1" x14ac:dyDescent="0.35">
      <c r="A3" s="355" t="s">
        <v>134</v>
      </c>
      <c r="B3" s="356"/>
    </row>
    <row r="4" spans="1:3" ht="14.4" customHeight="1" x14ac:dyDescent="0.3">
      <c r="A4" s="133" t="str">
        <f t="shared" ref="A4:A8" si="0">HYPERLINK("#'"&amp;C4&amp;"'!A1",C4)</f>
        <v>Motivace</v>
      </c>
      <c r="B4" s="78" t="s">
        <v>121</v>
      </c>
      <c r="C4" s="42" t="s">
        <v>122</v>
      </c>
    </row>
    <row r="5" spans="1:3" ht="14.4" customHeight="1" x14ac:dyDescent="0.3">
      <c r="A5" s="134" t="str">
        <f t="shared" si="0"/>
        <v>HI</v>
      </c>
      <c r="B5" s="79" t="s">
        <v>130</v>
      </c>
      <c r="C5" s="42" t="s">
        <v>111</v>
      </c>
    </row>
    <row r="6" spans="1:3" ht="14.4" customHeight="1" x14ac:dyDescent="0.3">
      <c r="A6" s="135" t="str">
        <f t="shared" si="0"/>
        <v>HI Graf</v>
      </c>
      <c r="B6" s="80" t="s">
        <v>104</v>
      </c>
      <c r="C6" s="42" t="s">
        <v>112</v>
      </c>
    </row>
    <row r="7" spans="1:3" ht="14.4" customHeight="1" x14ac:dyDescent="0.3">
      <c r="A7" s="135" t="str">
        <f t="shared" si="0"/>
        <v>Man Tab</v>
      </c>
      <c r="B7" s="80" t="s">
        <v>251</v>
      </c>
      <c r="C7" s="42" t="s">
        <v>113</v>
      </c>
    </row>
    <row r="8" spans="1:3" ht="14.4" customHeight="1" thickBot="1" x14ac:dyDescent="0.35">
      <c r="A8" s="136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57" t="s">
        <v>109</v>
      </c>
      <c r="B10" s="356"/>
    </row>
    <row r="11" spans="1:3" ht="14.4" customHeight="1" x14ac:dyDescent="0.3">
      <c r="A11" s="137" t="str">
        <f t="shared" ref="A11" si="1">HYPERLINK("#'"&amp;C11&amp;"'!A1",C11)</f>
        <v>Léky Žádanky</v>
      </c>
      <c r="B11" s="79" t="s">
        <v>131</v>
      </c>
      <c r="C11" s="42" t="s">
        <v>114</v>
      </c>
    </row>
    <row r="12" spans="1:3" ht="14.4" customHeight="1" x14ac:dyDescent="0.3">
      <c r="A12" s="135" t="str">
        <f t="shared" ref="A12:A19" si="2">HYPERLINK("#'"&amp;C12&amp;"'!A1",C12)</f>
        <v>LŽ Detail</v>
      </c>
      <c r="B12" s="80" t="s">
        <v>152</v>
      </c>
      <c r="C12" s="42" t="s">
        <v>115</v>
      </c>
    </row>
    <row r="13" spans="1:3" ht="14.4" customHeight="1" x14ac:dyDescent="0.3">
      <c r="A13" s="135" t="str">
        <f t="shared" si="2"/>
        <v>LŽ Statim</v>
      </c>
      <c r="B13" s="305" t="s">
        <v>197</v>
      </c>
      <c r="C13" s="42" t="s">
        <v>207</v>
      </c>
    </row>
    <row r="14" spans="1:3" ht="14.4" customHeight="1" x14ac:dyDescent="0.3">
      <c r="A14" s="135" t="str">
        <f t="shared" si="2"/>
        <v>Léky Recepty</v>
      </c>
      <c r="B14" s="80" t="s">
        <v>132</v>
      </c>
      <c r="C14" s="42" t="s">
        <v>116</v>
      </c>
    </row>
    <row r="15" spans="1:3" ht="14.4" customHeight="1" x14ac:dyDescent="0.3">
      <c r="A15" s="135" t="str">
        <f t="shared" si="2"/>
        <v>LRp Lékaři</v>
      </c>
      <c r="B15" s="80" t="s">
        <v>138</v>
      </c>
      <c r="C15" s="42" t="s">
        <v>139</v>
      </c>
    </row>
    <row r="16" spans="1:3" ht="14.4" customHeight="1" x14ac:dyDescent="0.3">
      <c r="A16" s="135" t="str">
        <f t="shared" si="2"/>
        <v>LRp Detail</v>
      </c>
      <c r="B16" s="80" t="s">
        <v>485</v>
      </c>
      <c r="C16" s="42" t="s">
        <v>117</v>
      </c>
    </row>
    <row r="17" spans="1:3" ht="14.4" customHeight="1" x14ac:dyDescent="0.3">
      <c r="A17" s="137" t="str">
        <f t="shared" ref="A17" si="3">HYPERLINK("#'"&amp;C17&amp;"'!A1",C17)</f>
        <v>Materiál Žádanky</v>
      </c>
      <c r="B17" s="80" t="s">
        <v>133</v>
      </c>
      <c r="C17" s="42" t="s">
        <v>118</v>
      </c>
    </row>
    <row r="18" spans="1:3" ht="14.4" customHeight="1" x14ac:dyDescent="0.3">
      <c r="A18" s="135" t="str">
        <f t="shared" si="2"/>
        <v>MŽ Detail</v>
      </c>
      <c r="B18" s="80" t="s">
        <v>1308</v>
      </c>
      <c r="C18" s="42" t="s">
        <v>119</v>
      </c>
    </row>
    <row r="19" spans="1:3" ht="14.4" customHeight="1" thickBot="1" x14ac:dyDescent="0.35">
      <c r="A19" s="137" t="str">
        <f t="shared" si="2"/>
        <v>Osobní náklady</v>
      </c>
      <c r="B19" s="80" t="s">
        <v>106</v>
      </c>
      <c r="C19" s="42" t="s">
        <v>120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58" t="s">
        <v>110</v>
      </c>
      <c r="B21" s="356"/>
    </row>
    <row r="22" spans="1:3" ht="14.4" customHeight="1" x14ac:dyDescent="0.3">
      <c r="A22" s="138" t="str">
        <f t="shared" ref="A22:A27" si="4">HYPERLINK("#'"&amp;C22&amp;"'!A1",C22)</f>
        <v>ZV Vykáz.-A</v>
      </c>
      <c r="B22" s="79" t="s">
        <v>1312</v>
      </c>
      <c r="C22" s="42" t="s">
        <v>123</v>
      </c>
    </row>
    <row r="23" spans="1:3" ht="14.4" customHeight="1" x14ac:dyDescent="0.3">
      <c r="A23" s="135" t="str">
        <f t="shared" ref="A23" si="5">HYPERLINK("#'"&amp;C23&amp;"'!A1",C23)</f>
        <v>ZV Vykáz.-A Lékaři</v>
      </c>
      <c r="B23" s="80" t="s">
        <v>1317</v>
      </c>
      <c r="C23" s="42" t="s">
        <v>210</v>
      </c>
    </row>
    <row r="24" spans="1:3" ht="14.4" customHeight="1" x14ac:dyDescent="0.3">
      <c r="A24" s="135" t="str">
        <f t="shared" si="4"/>
        <v>ZV Vykáz.-A Detail</v>
      </c>
      <c r="B24" s="80" t="s">
        <v>1474</v>
      </c>
      <c r="C24" s="42" t="s">
        <v>124</v>
      </c>
    </row>
    <row r="25" spans="1:3" ht="14.4" customHeight="1" x14ac:dyDescent="0.3">
      <c r="A25" s="321" t="str">
        <f>HYPERLINK("#'"&amp;C25&amp;"'!A1",C25)</f>
        <v>ZV Vykáz.-A Det.Lék.</v>
      </c>
      <c r="B25" s="80" t="s">
        <v>1475</v>
      </c>
      <c r="C25" s="42" t="s">
        <v>237</v>
      </c>
    </row>
    <row r="26" spans="1:3" ht="14.4" customHeight="1" x14ac:dyDescent="0.3">
      <c r="A26" s="135" t="str">
        <f t="shared" si="4"/>
        <v>ZV Vykáz.-H</v>
      </c>
      <c r="B26" s="80" t="s">
        <v>127</v>
      </c>
      <c r="C26" s="42" t="s">
        <v>125</v>
      </c>
    </row>
    <row r="27" spans="1:3" ht="14.4" customHeight="1" x14ac:dyDescent="0.3">
      <c r="A27" s="135" t="str">
        <f t="shared" si="4"/>
        <v>ZV Vykáz.-H Detail</v>
      </c>
      <c r="B27" s="80" t="s">
        <v>1526</v>
      </c>
      <c r="C27" s="42" t="s">
        <v>126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8" customWidth="1"/>
    <col min="2" max="2" width="34.21875" style="118" customWidth="1"/>
    <col min="3" max="3" width="11.109375" style="118" bestFit="1" customWidth="1"/>
    <col min="4" max="4" width="7.33203125" style="118" bestFit="1" customWidth="1"/>
    <col min="5" max="5" width="11.109375" style="118" bestFit="1" customWidth="1"/>
    <col min="6" max="6" width="5.33203125" style="118" customWidth="1"/>
    <col min="7" max="7" width="7.33203125" style="118" bestFit="1" customWidth="1"/>
    <col min="8" max="8" width="5.33203125" style="118" customWidth="1"/>
    <col min="9" max="9" width="11.109375" style="118" customWidth="1"/>
    <col min="10" max="10" width="5.33203125" style="118" customWidth="1"/>
    <col min="11" max="11" width="7.33203125" style="118" customWidth="1"/>
    <col min="12" max="12" width="5.33203125" style="118" customWidth="1"/>
    <col min="13" max="13" width="0" style="118" hidden="1" customWidth="1"/>
    <col min="14" max="16384" width="8.88671875" style="118"/>
  </cols>
  <sheetData>
    <row r="1" spans="1:14" ht="18.600000000000001" customHeight="1" thickBot="1" x14ac:dyDescent="0.4">
      <c r="A1" s="397" t="s">
        <v>132</v>
      </c>
      <c r="B1" s="397"/>
      <c r="C1" s="397"/>
      <c r="D1" s="397"/>
      <c r="E1" s="397"/>
      <c r="F1" s="397"/>
      <c r="G1" s="397"/>
      <c r="H1" s="397"/>
      <c r="I1" s="360"/>
      <c r="J1" s="360"/>
      <c r="K1" s="360"/>
      <c r="L1" s="360"/>
    </row>
    <row r="2" spans="1:14" ht="14.4" customHeight="1" thickBot="1" x14ac:dyDescent="0.35">
      <c r="A2" s="224" t="s">
        <v>249</v>
      </c>
      <c r="B2" s="195"/>
      <c r="C2" s="195"/>
      <c r="D2" s="195"/>
      <c r="E2" s="195"/>
      <c r="F2" s="195"/>
      <c r="G2" s="195"/>
      <c r="H2" s="195"/>
    </row>
    <row r="3" spans="1:14" ht="14.4" customHeight="1" thickBot="1" x14ac:dyDescent="0.35">
      <c r="A3" s="132"/>
      <c r="B3" s="132"/>
      <c r="C3" s="405" t="s">
        <v>15</v>
      </c>
      <c r="D3" s="404"/>
      <c r="E3" s="404" t="s">
        <v>16</v>
      </c>
      <c r="F3" s="404"/>
      <c r="G3" s="404"/>
      <c r="H3" s="404"/>
      <c r="I3" s="404" t="s">
        <v>137</v>
      </c>
      <c r="J3" s="404"/>
      <c r="K3" s="404"/>
      <c r="L3" s="406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71">
        <v>41</v>
      </c>
      <c r="B5" s="472" t="s">
        <v>463</v>
      </c>
      <c r="C5" s="475">
        <v>444.95000000000005</v>
      </c>
      <c r="D5" s="475">
        <v>3</v>
      </c>
      <c r="E5" s="475">
        <v>444.95000000000005</v>
      </c>
      <c r="F5" s="521">
        <v>1</v>
      </c>
      <c r="G5" s="475">
        <v>3</v>
      </c>
      <c r="H5" s="521">
        <v>1</v>
      </c>
      <c r="I5" s="475" t="s">
        <v>431</v>
      </c>
      <c r="J5" s="521">
        <v>0</v>
      </c>
      <c r="K5" s="475" t="s">
        <v>431</v>
      </c>
      <c r="L5" s="521">
        <v>0</v>
      </c>
      <c r="M5" s="475" t="s">
        <v>69</v>
      </c>
      <c r="N5" s="139"/>
    </row>
    <row r="6" spans="1:14" ht="14.4" customHeight="1" x14ac:dyDescent="0.3">
      <c r="A6" s="471">
        <v>41</v>
      </c>
      <c r="B6" s="472" t="s">
        <v>464</v>
      </c>
      <c r="C6" s="475">
        <v>444.95000000000005</v>
      </c>
      <c r="D6" s="475">
        <v>3</v>
      </c>
      <c r="E6" s="475">
        <v>444.95000000000005</v>
      </c>
      <c r="F6" s="521">
        <v>1</v>
      </c>
      <c r="G6" s="475">
        <v>3</v>
      </c>
      <c r="H6" s="521">
        <v>1</v>
      </c>
      <c r="I6" s="475" t="s">
        <v>431</v>
      </c>
      <c r="J6" s="521">
        <v>0</v>
      </c>
      <c r="K6" s="475" t="s">
        <v>431</v>
      </c>
      <c r="L6" s="521">
        <v>0</v>
      </c>
      <c r="M6" s="475" t="s">
        <v>1</v>
      </c>
      <c r="N6" s="139"/>
    </row>
    <row r="7" spans="1:14" ht="14.4" customHeight="1" x14ac:dyDescent="0.3">
      <c r="A7" s="471" t="s">
        <v>429</v>
      </c>
      <c r="B7" s="472" t="s">
        <v>3</v>
      </c>
      <c r="C7" s="475">
        <v>444.95000000000005</v>
      </c>
      <c r="D7" s="475">
        <v>3</v>
      </c>
      <c r="E7" s="475">
        <v>444.95000000000005</v>
      </c>
      <c r="F7" s="521">
        <v>1</v>
      </c>
      <c r="G7" s="475">
        <v>3</v>
      </c>
      <c r="H7" s="521">
        <v>1</v>
      </c>
      <c r="I7" s="475" t="s">
        <v>431</v>
      </c>
      <c r="J7" s="521">
        <v>0</v>
      </c>
      <c r="K7" s="475" t="s">
        <v>431</v>
      </c>
      <c r="L7" s="521">
        <v>0</v>
      </c>
      <c r="M7" s="475" t="s">
        <v>436</v>
      </c>
      <c r="N7" s="139"/>
    </row>
    <row r="9" spans="1:14" ht="14.4" customHeight="1" x14ac:dyDescent="0.3">
      <c r="A9" s="471">
        <v>41</v>
      </c>
      <c r="B9" s="472" t="s">
        <v>463</v>
      </c>
      <c r="C9" s="475" t="s">
        <v>431</v>
      </c>
      <c r="D9" s="475" t="s">
        <v>431</v>
      </c>
      <c r="E9" s="475" t="s">
        <v>431</v>
      </c>
      <c r="F9" s="521" t="s">
        <v>431</v>
      </c>
      <c r="G9" s="475" t="s">
        <v>431</v>
      </c>
      <c r="H9" s="521" t="s">
        <v>431</v>
      </c>
      <c r="I9" s="475" t="s">
        <v>431</v>
      </c>
      <c r="J9" s="521" t="s">
        <v>431</v>
      </c>
      <c r="K9" s="475" t="s">
        <v>431</v>
      </c>
      <c r="L9" s="521" t="s">
        <v>431</v>
      </c>
      <c r="M9" s="475" t="s">
        <v>69</v>
      </c>
      <c r="N9" s="139"/>
    </row>
    <row r="10" spans="1:14" ht="14.4" customHeight="1" x14ac:dyDescent="0.3">
      <c r="A10" s="471" t="s">
        <v>465</v>
      </c>
      <c r="B10" s="472" t="s">
        <v>464</v>
      </c>
      <c r="C10" s="475">
        <v>444.95000000000005</v>
      </c>
      <c r="D10" s="475">
        <v>3</v>
      </c>
      <c r="E10" s="475">
        <v>444.95000000000005</v>
      </c>
      <c r="F10" s="521">
        <v>1</v>
      </c>
      <c r="G10" s="475">
        <v>3</v>
      </c>
      <c r="H10" s="521">
        <v>1</v>
      </c>
      <c r="I10" s="475" t="s">
        <v>431</v>
      </c>
      <c r="J10" s="521">
        <v>0</v>
      </c>
      <c r="K10" s="475" t="s">
        <v>431</v>
      </c>
      <c r="L10" s="521">
        <v>0</v>
      </c>
      <c r="M10" s="475" t="s">
        <v>1</v>
      </c>
      <c r="N10" s="139"/>
    </row>
    <row r="11" spans="1:14" ht="14.4" customHeight="1" x14ac:dyDescent="0.3">
      <c r="A11" s="471" t="s">
        <v>465</v>
      </c>
      <c r="B11" s="472" t="s">
        <v>466</v>
      </c>
      <c r="C11" s="475">
        <v>444.95000000000005</v>
      </c>
      <c r="D11" s="475">
        <v>3</v>
      </c>
      <c r="E11" s="475">
        <v>444.95000000000005</v>
      </c>
      <c r="F11" s="521">
        <v>1</v>
      </c>
      <c r="G11" s="475">
        <v>3</v>
      </c>
      <c r="H11" s="521">
        <v>1</v>
      </c>
      <c r="I11" s="475" t="s">
        <v>431</v>
      </c>
      <c r="J11" s="521">
        <v>0</v>
      </c>
      <c r="K11" s="475" t="s">
        <v>431</v>
      </c>
      <c r="L11" s="521">
        <v>0</v>
      </c>
      <c r="M11" s="475" t="s">
        <v>440</v>
      </c>
      <c r="N11" s="139"/>
    </row>
    <row r="12" spans="1:14" ht="14.4" customHeight="1" x14ac:dyDescent="0.3">
      <c r="A12" s="471" t="s">
        <v>431</v>
      </c>
      <c r="B12" s="472" t="s">
        <v>431</v>
      </c>
      <c r="C12" s="475" t="s">
        <v>431</v>
      </c>
      <c r="D12" s="475" t="s">
        <v>431</v>
      </c>
      <c r="E12" s="475" t="s">
        <v>431</v>
      </c>
      <c r="F12" s="521" t="s">
        <v>431</v>
      </c>
      <c r="G12" s="475" t="s">
        <v>431</v>
      </c>
      <c r="H12" s="521" t="s">
        <v>431</v>
      </c>
      <c r="I12" s="475" t="s">
        <v>431</v>
      </c>
      <c r="J12" s="521" t="s">
        <v>431</v>
      </c>
      <c r="K12" s="475" t="s">
        <v>431</v>
      </c>
      <c r="L12" s="521" t="s">
        <v>431</v>
      </c>
      <c r="M12" s="475" t="s">
        <v>441</v>
      </c>
      <c r="N12" s="139"/>
    </row>
    <row r="13" spans="1:14" ht="14.4" customHeight="1" x14ac:dyDescent="0.3">
      <c r="A13" s="471" t="s">
        <v>429</v>
      </c>
      <c r="B13" s="472" t="s">
        <v>467</v>
      </c>
      <c r="C13" s="475">
        <v>444.95000000000005</v>
      </c>
      <c r="D13" s="475">
        <v>3</v>
      </c>
      <c r="E13" s="475">
        <v>444.95000000000005</v>
      </c>
      <c r="F13" s="521">
        <v>1</v>
      </c>
      <c r="G13" s="475">
        <v>3</v>
      </c>
      <c r="H13" s="521">
        <v>1</v>
      </c>
      <c r="I13" s="475" t="s">
        <v>431</v>
      </c>
      <c r="J13" s="521">
        <v>0</v>
      </c>
      <c r="K13" s="475" t="s">
        <v>431</v>
      </c>
      <c r="L13" s="521">
        <v>0</v>
      </c>
      <c r="M13" s="475" t="s">
        <v>436</v>
      </c>
      <c r="N13" s="139"/>
    </row>
    <row r="14" spans="1:14" ht="14.4" customHeight="1" x14ac:dyDescent="0.3">
      <c r="A14" s="522" t="s">
        <v>468</v>
      </c>
    </row>
    <row r="15" spans="1:14" ht="14.4" customHeight="1" x14ac:dyDescent="0.3">
      <c r="A15" s="523" t="s">
        <v>469</v>
      </c>
    </row>
    <row r="16" spans="1:14" ht="14.4" customHeight="1" x14ac:dyDescent="0.3">
      <c r="A16" s="522" t="s">
        <v>470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0" priority="15" stopIfTrue="1" operator="lessThan">
      <formula>0.6</formula>
    </cfRule>
  </conditionalFormatting>
  <conditionalFormatting sqref="B5:B7">
    <cfRule type="expression" dxfId="39" priority="10">
      <formula>AND(LEFT(M5,6)&lt;&gt;"mezera",M5&lt;&gt;"")</formula>
    </cfRule>
  </conditionalFormatting>
  <conditionalFormatting sqref="A5:A7">
    <cfRule type="expression" dxfId="38" priority="8">
      <formula>AND(M5&lt;&gt;"",M5&lt;&gt;"mezeraKL")</formula>
    </cfRule>
  </conditionalFormatting>
  <conditionalFormatting sqref="F5:F7">
    <cfRule type="cellIs" dxfId="37" priority="7" operator="lessThan">
      <formula>0.6</formula>
    </cfRule>
  </conditionalFormatting>
  <conditionalFormatting sqref="B5:L7">
    <cfRule type="expression" dxfId="36" priority="9">
      <formula>OR($M5="KL",$M5="SumaKL")</formula>
    </cfRule>
    <cfRule type="expression" dxfId="35" priority="11">
      <formula>$M5="SumaNS"</formula>
    </cfRule>
  </conditionalFormatting>
  <conditionalFormatting sqref="A5:L7">
    <cfRule type="expression" dxfId="34" priority="12">
      <formula>$M5&lt;&gt;""</formula>
    </cfRule>
  </conditionalFormatting>
  <conditionalFormatting sqref="B9:B13">
    <cfRule type="expression" dxfId="33" priority="4">
      <formula>AND(LEFT(M9,6)&lt;&gt;"mezera",M9&lt;&gt;"")</formula>
    </cfRule>
  </conditionalFormatting>
  <conditionalFormatting sqref="A9:A13">
    <cfRule type="expression" dxfId="32" priority="2">
      <formula>AND(M9&lt;&gt;"",M9&lt;&gt;"mezeraKL")</formula>
    </cfRule>
  </conditionalFormatting>
  <conditionalFormatting sqref="F9:F13">
    <cfRule type="cellIs" dxfId="31" priority="1" operator="lessThan">
      <formula>0.6</formula>
    </cfRule>
  </conditionalFormatting>
  <conditionalFormatting sqref="B9:L13">
    <cfRule type="expression" dxfId="30" priority="3">
      <formula>OR($M9="KL",$M9="SumaKL")</formula>
    </cfRule>
    <cfRule type="expression" dxfId="29" priority="5">
      <formula>$M9="SumaNS"</formula>
    </cfRule>
  </conditionalFormatting>
  <conditionalFormatting sqref="A9:L13">
    <cfRule type="expression" dxfId="28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8" customWidth="1"/>
    <col min="2" max="2" width="11.109375" style="196" bestFit="1" customWidth="1"/>
    <col min="3" max="3" width="11.109375" style="118" hidden="1" customWidth="1"/>
    <col min="4" max="4" width="7.33203125" style="196" bestFit="1" customWidth="1"/>
    <col min="5" max="5" width="7.33203125" style="118" hidden="1" customWidth="1"/>
    <col min="6" max="6" width="11.109375" style="196" bestFit="1" customWidth="1"/>
    <col min="7" max="7" width="5.33203125" style="199" customWidth="1"/>
    <col min="8" max="8" width="7.33203125" style="196" bestFit="1" customWidth="1"/>
    <col min="9" max="9" width="5.33203125" style="199" customWidth="1"/>
    <col min="10" max="10" width="11.109375" style="196" customWidth="1"/>
    <col min="11" max="11" width="5.33203125" style="199" customWidth="1"/>
    <col min="12" max="12" width="7.33203125" style="196" customWidth="1"/>
    <col min="13" max="13" width="5.33203125" style="199" customWidth="1"/>
    <col min="14" max="14" width="0" style="118" hidden="1" customWidth="1"/>
    <col min="15" max="16384" width="8.88671875" style="118"/>
  </cols>
  <sheetData>
    <row r="1" spans="1:13" ht="18.600000000000001" customHeight="1" thickBot="1" x14ac:dyDescent="0.4">
      <c r="A1" s="397" t="s">
        <v>138</v>
      </c>
      <c r="B1" s="397"/>
      <c r="C1" s="397"/>
      <c r="D1" s="397"/>
      <c r="E1" s="397"/>
      <c r="F1" s="397"/>
      <c r="G1" s="397"/>
      <c r="H1" s="397"/>
      <c r="I1" s="397"/>
      <c r="J1" s="360"/>
      <c r="K1" s="360"/>
      <c r="L1" s="360"/>
      <c r="M1" s="360"/>
    </row>
    <row r="2" spans="1:13" ht="14.4" customHeight="1" thickBot="1" x14ac:dyDescent="0.35">
      <c r="A2" s="224" t="s">
        <v>249</v>
      </c>
      <c r="B2" s="203"/>
      <c r="C2" s="195"/>
      <c r="D2" s="203"/>
      <c r="E2" s="195"/>
      <c r="F2" s="203"/>
      <c r="G2" s="204"/>
      <c r="H2" s="203"/>
      <c r="I2" s="204"/>
    </row>
    <row r="3" spans="1:13" ht="14.4" customHeight="1" thickBot="1" x14ac:dyDescent="0.35">
      <c r="A3" s="132"/>
      <c r="B3" s="405" t="s">
        <v>15</v>
      </c>
      <c r="C3" s="407"/>
      <c r="D3" s="404"/>
      <c r="E3" s="131"/>
      <c r="F3" s="404" t="s">
        <v>16</v>
      </c>
      <c r="G3" s="404"/>
      <c r="H3" s="404"/>
      <c r="I3" s="404"/>
      <c r="J3" s="404" t="s">
        <v>137</v>
      </c>
      <c r="K3" s="404"/>
      <c r="L3" s="404"/>
      <c r="M3" s="406"/>
    </row>
    <row r="4" spans="1:13" ht="14.4" customHeight="1" thickBot="1" x14ac:dyDescent="0.35">
      <c r="A4" s="503" t="s">
        <v>129</v>
      </c>
      <c r="B4" s="504" t="s">
        <v>19</v>
      </c>
      <c r="C4" s="526"/>
      <c r="D4" s="504" t="s">
        <v>20</v>
      </c>
      <c r="E4" s="526"/>
      <c r="F4" s="504" t="s">
        <v>19</v>
      </c>
      <c r="G4" s="507" t="s">
        <v>2</v>
      </c>
      <c r="H4" s="504" t="s">
        <v>20</v>
      </c>
      <c r="I4" s="507" t="s">
        <v>2</v>
      </c>
      <c r="J4" s="504" t="s">
        <v>19</v>
      </c>
      <c r="K4" s="507" t="s">
        <v>2</v>
      </c>
      <c r="L4" s="504" t="s">
        <v>20</v>
      </c>
      <c r="M4" s="508" t="s">
        <v>2</v>
      </c>
    </row>
    <row r="5" spans="1:13" ht="14.4" customHeight="1" x14ac:dyDescent="0.3">
      <c r="A5" s="524" t="s">
        <v>471</v>
      </c>
      <c r="B5" s="517">
        <v>329.69</v>
      </c>
      <c r="C5" s="483">
        <v>1</v>
      </c>
      <c r="D5" s="527">
        <v>2</v>
      </c>
      <c r="E5" s="529" t="s">
        <v>471</v>
      </c>
      <c r="F5" s="517">
        <v>329.69</v>
      </c>
      <c r="G5" s="509">
        <v>1</v>
      </c>
      <c r="H5" s="487">
        <v>2</v>
      </c>
      <c r="I5" s="510">
        <v>1</v>
      </c>
      <c r="J5" s="531"/>
      <c r="K5" s="509">
        <v>0</v>
      </c>
      <c r="L5" s="487"/>
      <c r="M5" s="510">
        <v>0</v>
      </c>
    </row>
    <row r="6" spans="1:13" ht="14.4" customHeight="1" thickBot="1" x14ac:dyDescent="0.35">
      <c r="A6" s="525" t="s">
        <v>472</v>
      </c>
      <c r="B6" s="518">
        <v>115.26</v>
      </c>
      <c r="C6" s="497">
        <v>1</v>
      </c>
      <c r="D6" s="528">
        <v>1</v>
      </c>
      <c r="E6" s="530" t="s">
        <v>472</v>
      </c>
      <c r="F6" s="518">
        <v>115.26</v>
      </c>
      <c r="G6" s="511">
        <v>1</v>
      </c>
      <c r="H6" s="501">
        <v>1</v>
      </c>
      <c r="I6" s="512">
        <v>1</v>
      </c>
      <c r="J6" s="532"/>
      <c r="K6" s="511">
        <v>0</v>
      </c>
      <c r="L6" s="501"/>
      <c r="M6" s="512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8" hidden="1" customWidth="1" outlineLevel="1"/>
    <col min="2" max="2" width="28.33203125" style="118" hidden="1" customWidth="1" outlineLevel="1"/>
    <col min="3" max="3" width="9" style="118" customWidth="1" collapsed="1"/>
    <col min="4" max="4" width="18.77734375" style="207" customWidth="1"/>
    <col min="5" max="5" width="13.5546875" style="197" customWidth="1"/>
    <col min="6" max="6" width="6" style="118" bestFit="1" customWidth="1"/>
    <col min="7" max="7" width="8.77734375" style="118" customWidth="1"/>
    <col min="8" max="8" width="5" style="118" bestFit="1" customWidth="1"/>
    <col min="9" max="9" width="8.5546875" style="118" hidden="1" customWidth="1" outlineLevel="1"/>
    <col min="10" max="10" width="25.77734375" style="118" customWidth="1" collapsed="1"/>
    <col min="11" max="11" width="8.77734375" style="118" customWidth="1"/>
    <col min="12" max="12" width="7.77734375" style="198" customWidth="1"/>
    <col min="13" max="13" width="11.109375" style="198" customWidth="1"/>
    <col min="14" max="14" width="7.77734375" style="118" customWidth="1"/>
    <col min="15" max="15" width="7.77734375" style="208" customWidth="1"/>
    <col min="16" max="16" width="11.109375" style="198" customWidth="1"/>
    <col min="17" max="17" width="5.44140625" style="199" bestFit="1" customWidth="1"/>
    <col min="18" max="18" width="7.77734375" style="118" customWidth="1"/>
    <col min="19" max="19" width="5.44140625" style="199" bestFit="1" customWidth="1"/>
    <col min="20" max="20" width="7.77734375" style="208" customWidth="1"/>
    <col min="21" max="21" width="5.44140625" style="199" bestFit="1" customWidth="1"/>
    <col min="22" max="16384" width="8.88671875" style="118"/>
  </cols>
  <sheetData>
    <row r="1" spans="1:21" ht="18.600000000000001" customHeight="1" thickBot="1" x14ac:dyDescent="0.4">
      <c r="A1" s="389" t="s">
        <v>485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</row>
    <row r="2" spans="1:21" ht="14.4" customHeight="1" thickBot="1" x14ac:dyDescent="0.35">
      <c r="A2" s="224" t="s">
        <v>249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" customHeight="1" thickBot="1" x14ac:dyDescent="0.35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3" t="s">
        <v>128</v>
      </c>
      <c r="L3" s="414"/>
      <c r="M3" s="58">
        <f>SUBTOTAL(9,M7:M1048576)</f>
        <v>444.95</v>
      </c>
      <c r="N3" s="58">
        <f>SUBTOTAL(9,N7:N1048576)</f>
        <v>3</v>
      </c>
      <c r="O3" s="58">
        <f>SUBTOTAL(9,O7:O1048576)</f>
        <v>3</v>
      </c>
      <c r="P3" s="58">
        <f>SUBTOTAL(9,P7:P1048576)</f>
        <v>444.95</v>
      </c>
      <c r="Q3" s="59">
        <f>IF(M3=0,0,P3/M3)</f>
        <v>1</v>
      </c>
      <c r="R3" s="58">
        <f>SUBTOTAL(9,R7:R1048576)</f>
        <v>3</v>
      </c>
      <c r="S3" s="59">
        <f>IF(N3=0,0,R3/N3)</f>
        <v>1</v>
      </c>
      <c r="T3" s="58">
        <f>SUBTOTAL(9,T7:T1048576)</f>
        <v>3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415" t="s">
        <v>15</v>
      </c>
      <c r="N4" s="416"/>
      <c r="O4" s="416"/>
      <c r="P4" s="417" t="s">
        <v>21</v>
      </c>
      <c r="Q4" s="416"/>
      <c r="R4" s="416"/>
      <c r="S4" s="416"/>
      <c r="T4" s="416"/>
      <c r="U4" s="418"/>
    </row>
    <row r="5" spans="1:21" ht="14.4" customHeight="1" thickBot="1" x14ac:dyDescent="0.3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408" t="s">
        <v>22</v>
      </c>
      <c r="Q5" s="409"/>
      <c r="R5" s="408" t="s">
        <v>13</v>
      </c>
      <c r="S5" s="409"/>
      <c r="T5" s="408" t="s">
        <v>20</v>
      </c>
      <c r="U5" s="410"/>
    </row>
    <row r="6" spans="1:21" s="197" customFormat="1" ht="14.4" customHeight="1" thickBot="1" x14ac:dyDescent="0.35">
      <c r="A6" s="533" t="s">
        <v>23</v>
      </c>
      <c r="B6" s="534" t="s">
        <v>5</v>
      </c>
      <c r="C6" s="533" t="s">
        <v>24</v>
      </c>
      <c r="D6" s="534" t="s">
        <v>6</v>
      </c>
      <c r="E6" s="534" t="s">
        <v>140</v>
      </c>
      <c r="F6" s="534" t="s">
        <v>25</v>
      </c>
      <c r="G6" s="534" t="s">
        <v>26</v>
      </c>
      <c r="H6" s="534" t="s">
        <v>8</v>
      </c>
      <c r="I6" s="534" t="s">
        <v>10</v>
      </c>
      <c r="J6" s="534" t="s">
        <v>11</v>
      </c>
      <c r="K6" s="534" t="s">
        <v>12</v>
      </c>
      <c r="L6" s="534" t="s">
        <v>27</v>
      </c>
      <c r="M6" s="535" t="s">
        <v>14</v>
      </c>
      <c r="N6" s="536" t="s">
        <v>28</v>
      </c>
      <c r="O6" s="536" t="s">
        <v>28</v>
      </c>
      <c r="P6" s="536" t="s">
        <v>14</v>
      </c>
      <c r="Q6" s="536" t="s">
        <v>2</v>
      </c>
      <c r="R6" s="536" t="s">
        <v>28</v>
      </c>
      <c r="S6" s="536" t="s">
        <v>2</v>
      </c>
      <c r="T6" s="536" t="s">
        <v>28</v>
      </c>
      <c r="U6" s="537" t="s">
        <v>2</v>
      </c>
    </row>
    <row r="7" spans="1:21" ht="14.4" customHeight="1" x14ac:dyDescent="0.3">
      <c r="A7" s="538">
        <v>41</v>
      </c>
      <c r="B7" s="539" t="s">
        <v>463</v>
      </c>
      <c r="C7" s="539" t="s">
        <v>465</v>
      </c>
      <c r="D7" s="540" t="s">
        <v>431</v>
      </c>
      <c r="E7" s="541" t="s">
        <v>471</v>
      </c>
      <c r="F7" s="539" t="s">
        <v>464</v>
      </c>
      <c r="G7" s="539" t="s">
        <v>473</v>
      </c>
      <c r="H7" s="539" t="s">
        <v>431</v>
      </c>
      <c r="I7" s="539" t="s">
        <v>474</v>
      </c>
      <c r="J7" s="539" t="s">
        <v>475</v>
      </c>
      <c r="K7" s="539" t="s">
        <v>476</v>
      </c>
      <c r="L7" s="542">
        <v>170.52</v>
      </c>
      <c r="M7" s="542">
        <v>170.52</v>
      </c>
      <c r="N7" s="539">
        <v>1</v>
      </c>
      <c r="O7" s="543">
        <v>1</v>
      </c>
      <c r="P7" s="542">
        <v>170.52</v>
      </c>
      <c r="Q7" s="544">
        <v>1</v>
      </c>
      <c r="R7" s="539">
        <v>1</v>
      </c>
      <c r="S7" s="544">
        <v>1</v>
      </c>
      <c r="T7" s="543">
        <v>1</v>
      </c>
      <c r="U7" s="111">
        <v>1</v>
      </c>
    </row>
    <row r="8" spans="1:21" ht="14.4" customHeight="1" x14ac:dyDescent="0.3">
      <c r="A8" s="555">
        <v>41</v>
      </c>
      <c r="B8" s="556" t="s">
        <v>463</v>
      </c>
      <c r="C8" s="556" t="s">
        <v>465</v>
      </c>
      <c r="D8" s="557" t="s">
        <v>431</v>
      </c>
      <c r="E8" s="558" t="s">
        <v>471</v>
      </c>
      <c r="F8" s="556" t="s">
        <v>464</v>
      </c>
      <c r="G8" s="556" t="s">
        <v>477</v>
      </c>
      <c r="H8" s="556" t="s">
        <v>431</v>
      </c>
      <c r="I8" s="556" t="s">
        <v>478</v>
      </c>
      <c r="J8" s="556" t="s">
        <v>479</v>
      </c>
      <c r="K8" s="556" t="s">
        <v>480</v>
      </c>
      <c r="L8" s="559">
        <v>159.16999999999999</v>
      </c>
      <c r="M8" s="559">
        <v>159.16999999999999</v>
      </c>
      <c r="N8" s="556">
        <v>1</v>
      </c>
      <c r="O8" s="560">
        <v>1</v>
      </c>
      <c r="P8" s="559">
        <v>159.16999999999999</v>
      </c>
      <c r="Q8" s="561">
        <v>1</v>
      </c>
      <c r="R8" s="556">
        <v>1</v>
      </c>
      <c r="S8" s="561">
        <v>1</v>
      </c>
      <c r="T8" s="560">
        <v>1</v>
      </c>
      <c r="U8" s="562">
        <v>1</v>
      </c>
    </row>
    <row r="9" spans="1:21" ht="14.4" customHeight="1" thickBot="1" x14ac:dyDescent="0.35">
      <c r="A9" s="547">
        <v>41</v>
      </c>
      <c r="B9" s="548" t="s">
        <v>463</v>
      </c>
      <c r="C9" s="548" t="s">
        <v>465</v>
      </c>
      <c r="D9" s="549" t="s">
        <v>431</v>
      </c>
      <c r="E9" s="550" t="s">
        <v>472</v>
      </c>
      <c r="F9" s="548" t="s">
        <v>464</v>
      </c>
      <c r="G9" s="548" t="s">
        <v>481</v>
      </c>
      <c r="H9" s="548" t="s">
        <v>431</v>
      </c>
      <c r="I9" s="548" t="s">
        <v>482</v>
      </c>
      <c r="J9" s="548" t="s">
        <v>483</v>
      </c>
      <c r="K9" s="548" t="s">
        <v>484</v>
      </c>
      <c r="L9" s="551">
        <v>115.26</v>
      </c>
      <c r="M9" s="551">
        <v>115.26</v>
      </c>
      <c r="N9" s="548">
        <v>1</v>
      </c>
      <c r="O9" s="552">
        <v>1</v>
      </c>
      <c r="P9" s="551">
        <v>115.26</v>
      </c>
      <c r="Q9" s="553">
        <v>1</v>
      </c>
      <c r="R9" s="548">
        <v>1</v>
      </c>
      <c r="S9" s="553">
        <v>1</v>
      </c>
      <c r="T9" s="552">
        <v>1</v>
      </c>
      <c r="U9" s="55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89" t="s">
        <v>133</v>
      </c>
      <c r="B1" s="390"/>
      <c r="C1" s="390"/>
      <c r="D1" s="390"/>
      <c r="E1" s="390"/>
      <c r="F1" s="390"/>
      <c r="G1" s="360"/>
      <c r="H1" s="391"/>
      <c r="I1" s="391"/>
    </row>
    <row r="2" spans="1:10" ht="14.4" customHeight="1" thickBot="1" x14ac:dyDescent="0.35">
      <c r="A2" s="224" t="s">
        <v>249</v>
      </c>
      <c r="B2" s="195"/>
      <c r="C2" s="195"/>
      <c r="D2" s="195"/>
      <c r="E2" s="195"/>
      <c r="F2" s="195"/>
    </row>
    <row r="3" spans="1:10" ht="14.4" customHeight="1" thickBot="1" x14ac:dyDescent="0.35">
      <c r="A3" s="224"/>
      <c r="B3" s="326"/>
      <c r="C3" s="289">
        <v>2015</v>
      </c>
      <c r="D3" s="290">
        <v>2016</v>
      </c>
      <c r="E3" s="7"/>
      <c r="F3" s="368">
        <v>2017</v>
      </c>
      <c r="G3" s="386"/>
      <c r="H3" s="386"/>
      <c r="I3" s="369"/>
    </row>
    <row r="4" spans="1:10" ht="14.4" customHeight="1" thickBot="1" x14ac:dyDescent="0.35">
      <c r="A4" s="294" t="s">
        <v>0</v>
      </c>
      <c r="B4" s="295" t="s">
        <v>196</v>
      </c>
      <c r="C4" s="387" t="s">
        <v>73</v>
      </c>
      <c r="D4" s="388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1" t="s">
        <v>429</v>
      </c>
      <c r="B5" s="472" t="s">
        <v>430</v>
      </c>
      <c r="C5" s="473" t="s">
        <v>431</v>
      </c>
      <c r="D5" s="473" t="s">
        <v>431</v>
      </c>
      <c r="E5" s="473"/>
      <c r="F5" s="473" t="s">
        <v>431</v>
      </c>
      <c r="G5" s="473" t="s">
        <v>431</v>
      </c>
      <c r="H5" s="473" t="s">
        <v>431</v>
      </c>
      <c r="I5" s="474" t="s">
        <v>431</v>
      </c>
      <c r="J5" s="475" t="s">
        <v>69</v>
      </c>
    </row>
    <row r="6" spans="1:10" ht="14.4" customHeight="1" x14ac:dyDescent="0.3">
      <c r="A6" s="471" t="s">
        <v>429</v>
      </c>
      <c r="B6" s="472" t="s">
        <v>486</v>
      </c>
      <c r="C6" s="473">
        <v>13604.88817</v>
      </c>
      <c r="D6" s="473">
        <v>14017.494500000003</v>
      </c>
      <c r="E6" s="473"/>
      <c r="F6" s="473">
        <v>14301.743819999996</v>
      </c>
      <c r="G6" s="473">
        <v>14741.725</v>
      </c>
      <c r="H6" s="473">
        <v>-439.98118000000431</v>
      </c>
      <c r="I6" s="474">
        <v>0.97015402335886713</v>
      </c>
      <c r="J6" s="475" t="s">
        <v>1</v>
      </c>
    </row>
    <row r="7" spans="1:10" ht="14.4" customHeight="1" x14ac:dyDescent="0.3">
      <c r="A7" s="471" t="s">
        <v>429</v>
      </c>
      <c r="B7" s="472" t="s">
        <v>487</v>
      </c>
      <c r="C7" s="473">
        <v>126.16032999999999</v>
      </c>
      <c r="D7" s="473">
        <v>123.00857999999998</v>
      </c>
      <c r="E7" s="473"/>
      <c r="F7" s="473">
        <v>217.65369999999999</v>
      </c>
      <c r="G7" s="473">
        <v>210.13940625000001</v>
      </c>
      <c r="H7" s="473">
        <v>7.5142937499999789</v>
      </c>
      <c r="I7" s="474">
        <v>1.0357586132182193</v>
      </c>
      <c r="J7" s="475" t="s">
        <v>1</v>
      </c>
    </row>
    <row r="8" spans="1:10" ht="14.4" customHeight="1" x14ac:dyDescent="0.3">
      <c r="A8" s="471" t="s">
        <v>429</v>
      </c>
      <c r="B8" s="472" t="s">
        <v>488</v>
      </c>
      <c r="C8" s="473">
        <v>9.9315299999999986</v>
      </c>
      <c r="D8" s="473">
        <v>11.177700000000002</v>
      </c>
      <c r="E8" s="473"/>
      <c r="F8" s="473">
        <v>10.736189999999999</v>
      </c>
      <c r="G8" s="473">
        <v>11.666666015624999</v>
      </c>
      <c r="H8" s="473">
        <v>-0.93047601562500049</v>
      </c>
      <c r="I8" s="474">
        <v>0.92024490849580953</v>
      </c>
      <c r="J8" s="475" t="s">
        <v>1</v>
      </c>
    </row>
    <row r="9" spans="1:10" ht="14.4" customHeight="1" x14ac:dyDescent="0.3">
      <c r="A9" s="471" t="s">
        <v>429</v>
      </c>
      <c r="B9" s="472" t="s">
        <v>489</v>
      </c>
      <c r="C9" s="473">
        <v>147.98887999999999</v>
      </c>
      <c r="D9" s="473">
        <v>144.22666000000001</v>
      </c>
      <c r="E9" s="473"/>
      <c r="F9" s="473">
        <v>144.55726999999996</v>
      </c>
      <c r="G9" s="473">
        <v>163.61181250000001</v>
      </c>
      <c r="H9" s="473">
        <v>-19.054542500000053</v>
      </c>
      <c r="I9" s="474">
        <v>0.88353810028233715</v>
      </c>
      <c r="J9" s="475" t="s">
        <v>1</v>
      </c>
    </row>
    <row r="10" spans="1:10" ht="14.4" customHeight="1" x14ac:dyDescent="0.3">
      <c r="A10" s="471" t="s">
        <v>429</v>
      </c>
      <c r="B10" s="472" t="s">
        <v>490</v>
      </c>
      <c r="C10" s="473">
        <v>1.7375</v>
      </c>
      <c r="D10" s="473">
        <v>2.1709999999999998</v>
      </c>
      <c r="E10" s="473"/>
      <c r="F10" s="473">
        <v>3.23651</v>
      </c>
      <c r="G10" s="473">
        <v>2.9166665039062498</v>
      </c>
      <c r="H10" s="473">
        <v>0.31984349609375018</v>
      </c>
      <c r="I10" s="474">
        <v>1.1096606333515979</v>
      </c>
      <c r="J10" s="475" t="s">
        <v>1</v>
      </c>
    </row>
    <row r="11" spans="1:10" ht="14.4" customHeight="1" x14ac:dyDescent="0.3">
      <c r="A11" s="471" t="s">
        <v>429</v>
      </c>
      <c r="B11" s="472" t="s">
        <v>491</v>
      </c>
      <c r="C11" s="473">
        <v>17.466000000000001</v>
      </c>
      <c r="D11" s="473">
        <v>17.04</v>
      </c>
      <c r="E11" s="473"/>
      <c r="F11" s="473">
        <v>17.388000000000002</v>
      </c>
      <c r="G11" s="473">
        <v>17.5</v>
      </c>
      <c r="H11" s="473">
        <v>-0.11199999999999832</v>
      </c>
      <c r="I11" s="474">
        <v>0.99360000000000015</v>
      </c>
      <c r="J11" s="475" t="s">
        <v>1</v>
      </c>
    </row>
    <row r="12" spans="1:10" ht="14.4" customHeight="1" x14ac:dyDescent="0.3">
      <c r="A12" s="471" t="s">
        <v>429</v>
      </c>
      <c r="B12" s="472" t="s">
        <v>435</v>
      </c>
      <c r="C12" s="473">
        <v>13908.172410000001</v>
      </c>
      <c r="D12" s="473">
        <v>14315.118440000004</v>
      </c>
      <c r="E12" s="473"/>
      <c r="F12" s="473">
        <v>14695.315489999997</v>
      </c>
      <c r="G12" s="473">
        <v>15147.559551269531</v>
      </c>
      <c r="H12" s="473">
        <v>-452.24406126953363</v>
      </c>
      <c r="I12" s="474">
        <v>0.9701440974872001</v>
      </c>
      <c r="J12" s="475" t="s">
        <v>436</v>
      </c>
    </row>
    <row r="14" spans="1:10" ht="14.4" customHeight="1" x14ac:dyDescent="0.3">
      <c r="A14" s="471" t="s">
        <v>429</v>
      </c>
      <c r="B14" s="472" t="s">
        <v>430</v>
      </c>
      <c r="C14" s="473" t="s">
        <v>431</v>
      </c>
      <c r="D14" s="473" t="s">
        <v>431</v>
      </c>
      <c r="E14" s="473"/>
      <c r="F14" s="473" t="s">
        <v>431</v>
      </c>
      <c r="G14" s="473" t="s">
        <v>431</v>
      </c>
      <c r="H14" s="473" t="s">
        <v>431</v>
      </c>
      <c r="I14" s="474" t="s">
        <v>431</v>
      </c>
      <c r="J14" s="475" t="s">
        <v>69</v>
      </c>
    </row>
    <row r="15" spans="1:10" ht="14.4" customHeight="1" x14ac:dyDescent="0.3">
      <c r="A15" s="471" t="s">
        <v>437</v>
      </c>
      <c r="B15" s="472" t="s">
        <v>438</v>
      </c>
      <c r="C15" s="473" t="s">
        <v>431</v>
      </c>
      <c r="D15" s="473" t="s">
        <v>431</v>
      </c>
      <c r="E15" s="473"/>
      <c r="F15" s="473" t="s">
        <v>431</v>
      </c>
      <c r="G15" s="473" t="s">
        <v>431</v>
      </c>
      <c r="H15" s="473" t="s">
        <v>431</v>
      </c>
      <c r="I15" s="474" t="s">
        <v>431</v>
      </c>
      <c r="J15" s="475" t="s">
        <v>0</v>
      </c>
    </row>
    <row r="16" spans="1:10" ht="14.4" customHeight="1" x14ac:dyDescent="0.3">
      <c r="A16" s="471" t="s">
        <v>437</v>
      </c>
      <c r="B16" s="472" t="s">
        <v>486</v>
      </c>
      <c r="C16" s="473">
        <v>13604.88817</v>
      </c>
      <c r="D16" s="473">
        <v>14017.494500000003</v>
      </c>
      <c r="E16" s="473"/>
      <c r="F16" s="473">
        <v>14301.743819999996</v>
      </c>
      <c r="G16" s="473">
        <v>14742</v>
      </c>
      <c r="H16" s="473">
        <v>-440.25618000000395</v>
      </c>
      <c r="I16" s="474">
        <v>0.97013592592592568</v>
      </c>
      <c r="J16" s="475" t="s">
        <v>1</v>
      </c>
    </row>
    <row r="17" spans="1:10" ht="14.4" customHeight="1" x14ac:dyDescent="0.3">
      <c r="A17" s="471" t="s">
        <v>437</v>
      </c>
      <c r="B17" s="472" t="s">
        <v>487</v>
      </c>
      <c r="C17" s="473">
        <v>126.16032999999999</v>
      </c>
      <c r="D17" s="473">
        <v>123.00857999999998</v>
      </c>
      <c r="E17" s="473"/>
      <c r="F17" s="473">
        <v>217.65369999999999</v>
      </c>
      <c r="G17" s="473">
        <v>210</v>
      </c>
      <c r="H17" s="473">
        <v>7.6536999999999864</v>
      </c>
      <c r="I17" s="474">
        <v>1.0364461904761904</v>
      </c>
      <c r="J17" s="475" t="s">
        <v>1</v>
      </c>
    </row>
    <row r="18" spans="1:10" ht="14.4" customHeight="1" x14ac:dyDescent="0.3">
      <c r="A18" s="471" t="s">
        <v>437</v>
      </c>
      <c r="B18" s="472" t="s">
        <v>488</v>
      </c>
      <c r="C18" s="473">
        <v>9.9315299999999986</v>
      </c>
      <c r="D18" s="473">
        <v>11.177700000000002</v>
      </c>
      <c r="E18" s="473"/>
      <c r="F18" s="473">
        <v>10.736189999999999</v>
      </c>
      <c r="G18" s="473">
        <v>12</v>
      </c>
      <c r="H18" s="473">
        <v>-1.2638100000000012</v>
      </c>
      <c r="I18" s="474">
        <v>0.89468249999999994</v>
      </c>
      <c r="J18" s="475" t="s">
        <v>1</v>
      </c>
    </row>
    <row r="19" spans="1:10" ht="14.4" customHeight="1" x14ac:dyDescent="0.3">
      <c r="A19" s="471" t="s">
        <v>437</v>
      </c>
      <c r="B19" s="472" t="s">
        <v>489</v>
      </c>
      <c r="C19" s="473">
        <v>147.98887999999999</v>
      </c>
      <c r="D19" s="473">
        <v>144.22666000000001</v>
      </c>
      <c r="E19" s="473"/>
      <c r="F19" s="473">
        <v>144.55726999999996</v>
      </c>
      <c r="G19" s="473">
        <v>164</v>
      </c>
      <c r="H19" s="473">
        <v>-19.44273000000004</v>
      </c>
      <c r="I19" s="474">
        <v>0.88144676829268265</v>
      </c>
      <c r="J19" s="475" t="s">
        <v>1</v>
      </c>
    </row>
    <row r="20" spans="1:10" ht="14.4" customHeight="1" x14ac:dyDescent="0.3">
      <c r="A20" s="471" t="s">
        <v>437</v>
      </c>
      <c r="B20" s="472" t="s">
        <v>490</v>
      </c>
      <c r="C20" s="473">
        <v>1.7375</v>
      </c>
      <c r="D20" s="473">
        <v>2.1709999999999998</v>
      </c>
      <c r="E20" s="473"/>
      <c r="F20" s="473">
        <v>3.23651</v>
      </c>
      <c r="G20" s="473">
        <v>3</v>
      </c>
      <c r="H20" s="473">
        <v>0.23651</v>
      </c>
      <c r="I20" s="474">
        <v>1.0788366666666667</v>
      </c>
      <c r="J20" s="475" t="s">
        <v>1</v>
      </c>
    </row>
    <row r="21" spans="1:10" ht="14.4" customHeight="1" x14ac:dyDescent="0.3">
      <c r="A21" s="471" t="s">
        <v>437</v>
      </c>
      <c r="B21" s="472" t="s">
        <v>491</v>
      </c>
      <c r="C21" s="473">
        <v>17.466000000000001</v>
      </c>
      <c r="D21" s="473">
        <v>17.04</v>
      </c>
      <c r="E21" s="473"/>
      <c r="F21" s="473">
        <v>17.388000000000002</v>
      </c>
      <c r="G21" s="473">
        <v>18</v>
      </c>
      <c r="H21" s="473">
        <v>-0.61199999999999832</v>
      </c>
      <c r="I21" s="474">
        <v>0.96600000000000008</v>
      </c>
      <c r="J21" s="475" t="s">
        <v>1</v>
      </c>
    </row>
    <row r="22" spans="1:10" ht="14.4" customHeight="1" x14ac:dyDescent="0.3">
      <c r="A22" s="471" t="s">
        <v>437</v>
      </c>
      <c r="B22" s="472" t="s">
        <v>439</v>
      </c>
      <c r="C22" s="473">
        <v>13908.172410000001</v>
      </c>
      <c r="D22" s="473">
        <v>14315.118440000004</v>
      </c>
      <c r="E22" s="473"/>
      <c r="F22" s="473">
        <v>14695.315489999997</v>
      </c>
      <c r="G22" s="473">
        <v>15148</v>
      </c>
      <c r="H22" s="473">
        <v>-452.68451000000277</v>
      </c>
      <c r="I22" s="474">
        <v>0.97011588922630032</v>
      </c>
      <c r="J22" s="475" t="s">
        <v>440</v>
      </c>
    </row>
    <row r="23" spans="1:10" ht="14.4" customHeight="1" x14ac:dyDescent="0.3">
      <c r="A23" s="471" t="s">
        <v>431</v>
      </c>
      <c r="B23" s="472" t="s">
        <v>431</v>
      </c>
      <c r="C23" s="473" t="s">
        <v>431</v>
      </c>
      <c r="D23" s="473" t="s">
        <v>431</v>
      </c>
      <c r="E23" s="473"/>
      <c r="F23" s="473" t="s">
        <v>431</v>
      </c>
      <c r="G23" s="473" t="s">
        <v>431</v>
      </c>
      <c r="H23" s="473" t="s">
        <v>431</v>
      </c>
      <c r="I23" s="474" t="s">
        <v>431</v>
      </c>
      <c r="J23" s="475" t="s">
        <v>441</v>
      </c>
    </row>
    <row r="24" spans="1:10" ht="14.4" customHeight="1" x14ac:dyDescent="0.3">
      <c r="A24" s="471" t="s">
        <v>429</v>
      </c>
      <c r="B24" s="472" t="s">
        <v>435</v>
      </c>
      <c r="C24" s="473">
        <v>13908.172410000001</v>
      </c>
      <c r="D24" s="473">
        <v>14315.118440000004</v>
      </c>
      <c r="E24" s="473"/>
      <c r="F24" s="473">
        <v>14695.315489999997</v>
      </c>
      <c r="G24" s="473">
        <v>15148</v>
      </c>
      <c r="H24" s="473">
        <v>-452.68451000000277</v>
      </c>
      <c r="I24" s="474">
        <v>0.97011588922630032</v>
      </c>
      <c r="J24" s="475" t="s">
        <v>436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12.44140625" style="198" hidden="1" customWidth="1" outlineLevel="1"/>
    <col min="8" max="8" width="25.77734375" style="198" customWidth="1" collapsed="1"/>
    <col min="9" max="9" width="7.77734375" style="196" customWidth="1"/>
    <col min="10" max="10" width="10" style="196" customWidth="1"/>
    <col min="11" max="11" width="11.109375" style="196" customWidth="1"/>
    <col min="12" max="16384" width="8.88671875" style="118"/>
  </cols>
  <sheetData>
    <row r="1" spans="1:11" ht="18.600000000000001" customHeight="1" thickBot="1" x14ac:dyDescent="0.4">
      <c r="A1" s="396" t="s">
        <v>1308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ht="14.4" customHeight="1" thickBot="1" x14ac:dyDescent="0.35">
      <c r="A2" s="224" t="s">
        <v>249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" customHeight="1" thickBot="1" x14ac:dyDescent="0.35">
      <c r="A3" s="57"/>
      <c r="B3" s="57"/>
      <c r="C3" s="392"/>
      <c r="D3" s="393"/>
      <c r="E3" s="393"/>
      <c r="F3" s="393"/>
      <c r="G3" s="393"/>
      <c r="H3" s="130" t="s">
        <v>128</v>
      </c>
      <c r="I3" s="88">
        <f>IF(J3&lt;&gt;0,K3/J3,0)</f>
        <v>47.660705841797331</v>
      </c>
      <c r="J3" s="88">
        <f>SUBTOTAL(9,J5:J1048576)</f>
        <v>269538.5</v>
      </c>
      <c r="K3" s="89">
        <f>SUBTOTAL(9,K5:K1048576)</f>
        <v>12846395.16153929</v>
      </c>
    </row>
    <row r="4" spans="1:11" s="197" customFormat="1" ht="14.4" customHeight="1" thickBot="1" x14ac:dyDescent="0.35">
      <c r="A4" s="563" t="s">
        <v>4</v>
      </c>
      <c r="B4" s="564" t="s">
        <v>5</v>
      </c>
      <c r="C4" s="564" t="s">
        <v>0</v>
      </c>
      <c r="D4" s="564" t="s">
        <v>6</v>
      </c>
      <c r="E4" s="564" t="s">
        <v>7</v>
      </c>
      <c r="F4" s="564" t="s">
        <v>1</v>
      </c>
      <c r="G4" s="564" t="s">
        <v>71</v>
      </c>
      <c r="H4" s="479" t="s">
        <v>11</v>
      </c>
      <c r="I4" s="480" t="s">
        <v>136</v>
      </c>
      <c r="J4" s="480" t="s">
        <v>13</v>
      </c>
      <c r="K4" s="481" t="s">
        <v>148</v>
      </c>
    </row>
    <row r="5" spans="1:11" ht="14.4" customHeight="1" x14ac:dyDescent="0.3">
      <c r="A5" s="538" t="s">
        <v>429</v>
      </c>
      <c r="B5" s="539" t="s">
        <v>430</v>
      </c>
      <c r="C5" s="542" t="s">
        <v>437</v>
      </c>
      <c r="D5" s="565" t="s">
        <v>438</v>
      </c>
      <c r="E5" s="542" t="s">
        <v>492</v>
      </c>
      <c r="F5" s="565" t="s">
        <v>493</v>
      </c>
      <c r="G5" s="542" t="s">
        <v>494</v>
      </c>
      <c r="H5" s="542" t="s">
        <v>495</v>
      </c>
      <c r="I5" s="105">
        <v>175002</v>
      </c>
      <c r="J5" s="105">
        <v>1</v>
      </c>
      <c r="K5" s="566">
        <v>175002</v>
      </c>
    </row>
    <row r="6" spans="1:11" ht="14.4" customHeight="1" x14ac:dyDescent="0.3">
      <c r="A6" s="489" t="s">
        <v>429</v>
      </c>
      <c r="B6" s="490" t="s">
        <v>430</v>
      </c>
      <c r="C6" s="491" t="s">
        <v>437</v>
      </c>
      <c r="D6" s="492" t="s">
        <v>438</v>
      </c>
      <c r="E6" s="491" t="s">
        <v>492</v>
      </c>
      <c r="F6" s="492" t="s">
        <v>493</v>
      </c>
      <c r="G6" s="491" t="s">
        <v>496</v>
      </c>
      <c r="H6" s="491" t="s">
        <v>497</v>
      </c>
      <c r="I6" s="494">
        <v>24079</v>
      </c>
      <c r="J6" s="494">
        <v>1</v>
      </c>
      <c r="K6" s="495">
        <v>24079</v>
      </c>
    </row>
    <row r="7" spans="1:11" ht="14.4" customHeight="1" x14ac:dyDescent="0.3">
      <c r="A7" s="489" t="s">
        <v>429</v>
      </c>
      <c r="B7" s="490" t="s">
        <v>430</v>
      </c>
      <c r="C7" s="491" t="s">
        <v>437</v>
      </c>
      <c r="D7" s="492" t="s">
        <v>438</v>
      </c>
      <c r="E7" s="491" t="s">
        <v>492</v>
      </c>
      <c r="F7" s="492" t="s">
        <v>493</v>
      </c>
      <c r="G7" s="491" t="s">
        <v>498</v>
      </c>
      <c r="H7" s="491" t="s">
        <v>499</v>
      </c>
      <c r="I7" s="494">
        <v>44932.634765625</v>
      </c>
      <c r="J7" s="494">
        <v>4</v>
      </c>
      <c r="K7" s="495">
        <v>179730.5390625</v>
      </c>
    </row>
    <row r="8" spans="1:11" ht="14.4" customHeight="1" x14ac:dyDescent="0.3">
      <c r="A8" s="489" t="s">
        <v>429</v>
      </c>
      <c r="B8" s="490" t="s">
        <v>430</v>
      </c>
      <c r="C8" s="491" t="s">
        <v>437</v>
      </c>
      <c r="D8" s="492" t="s">
        <v>438</v>
      </c>
      <c r="E8" s="491" t="s">
        <v>492</v>
      </c>
      <c r="F8" s="492" t="s">
        <v>493</v>
      </c>
      <c r="G8" s="491" t="s">
        <v>500</v>
      </c>
      <c r="H8" s="491" t="s">
        <v>501</v>
      </c>
      <c r="I8" s="494">
        <v>44932.525390625</v>
      </c>
      <c r="J8" s="494">
        <v>4</v>
      </c>
      <c r="K8" s="495">
        <v>179730.1015625</v>
      </c>
    </row>
    <row r="9" spans="1:11" ht="14.4" customHeight="1" x14ac:dyDescent="0.3">
      <c r="A9" s="489" t="s">
        <v>429</v>
      </c>
      <c r="B9" s="490" t="s">
        <v>430</v>
      </c>
      <c r="C9" s="491" t="s">
        <v>437</v>
      </c>
      <c r="D9" s="492" t="s">
        <v>438</v>
      </c>
      <c r="E9" s="491" t="s">
        <v>492</v>
      </c>
      <c r="F9" s="492" t="s">
        <v>493</v>
      </c>
      <c r="G9" s="491" t="s">
        <v>502</v>
      </c>
      <c r="H9" s="491" t="s">
        <v>503</v>
      </c>
      <c r="I9" s="494">
        <v>44932.4521484375</v>
      </c>
      <c r="J9" s="494">
        <v>4</v>
      </c>
      <c r="K9" s="495">
        <v>179729.80859375</v>
      </c>
    </row>
    <row r="10" spans="1:11" ht="14.4" customHeight="1" x14ac:dyDescent="0.3">
      <c r="A10" s="489" t="s">
        <v>429</v>
      </c>
      <c r="B10" s="490" t="s">
        <v>430</v>
      </c>
      <c r="C10" s="491" t="s">
        <v>437</v>
      </c>
      <c r="D10" s="492" t="s">
        <v>438</v>
      </c>
      <c r="E10" s="491" t="s">
        <v>492</v>
      </c>
      <c r="F10" s="492" t="s">
        <v>493</v>
      </c>
      <c r="G10" s="491" t="s">
        <v>504</v>
      </c>
      <c r="H10" s="491" t="s">
        <v>505</v>
      </c>
      <c r="I10" s="494">
        <v>44932.501302083336</v>
      </c>
      <c r="J10" s="494">
        <v>3</v>
      </c>
      <c r="K10" s="495">
        <v>134797.50390625</v>
      </c>
    </row>
    <row r="11" spans="1:11" ht="14.4" customHeight="1" x14ac:dyDescent="0.3">
      <c r="A11" s="489" t="s">
        <v>429</v>
      </c>
      <c r="B11" s="490" t="s">
        <v>430</v>
      </c>
      <c r="C11" s="491" t="s">
        <v>437</v>
      </c>
      <c r="D11" s="492" t="s">
        <v>438</v>
      </c>
      <c r="E11" s="491" t="s">
        <v>492</v>
      </c>
      <c r="F11" s="492" t="s">
        <v>493</v>
      </c>
      <c r="G11" s="491" t="s">
        <v>506</v>
      </c>
      <c r="H11" s="491" t="s">
        <v>507</v>
      </c>
      <c r="I11" s="494">
        <v>44932.5126953125</v>
      </c>
      <c r="J11" s="494">
        <v>4</v>
      </c>
      <c r="K11" s="495">
        <v>179730.05078125</v>
      </c>
    </row>
    <row r="12" spans="1:11" ht="14.4" customHeight="1" x14ac:dyDescent="0.3">
      <c r="A12" s="489" t="s">
        <v>429</v>
      </c>
      <c r="B12" s="490" t="s">
        <v>430</v>
      </c>
      <c r="C12" s="491" t="s">
        <v>437</v>
      </c>
      <c r="D12" s="492" t="s">
        <v>438</v>
      </c>
      <c r="E12" s="491" t="s">
        <v>492</v>
      </c>
      <c r="F12" s="492" t="s">
        <v>493</v>
      </c>
      <c r="G12" s="491" t="s">
        <v>508</v>
      </c>
      <c r="H12" s="491" t="s">
        <v>509</v>
      </c>
      <c r="I12" s="494">
        <v>3501.97998046875</v>
      </c>
      <c r="J12" s="494">
        <v>2</v>
      </c>
      <c r="K12" s="495">
        <v>7003.9599609375</v>
      </c>
    </row>
    <row r="13" spans="1:11" ht="14.4" customHeight="1" x14ac:dyDescent="0.3">
      <c r="A13" s="489" t="s">
        <v>429</v>
      </c>
      <c r="B13" s="490" t="s">
        <v>430</v>
      </c>
      <c r="C13" s="491" t="s">
        <v>437</v>
      </c>
      <c r="D13" s="492" t="s">
        <v>438</v>
      </c>
      <c r="E13" s="491" t="s">
        <v>492</v>
      </c>
      <c r="F13" s="492" t="s">
        <v>493</v>
      </c>
      <c r="G13" s="491" t="s">
        <v>510</v>
      </c>
      <c r="H13" s="491" t="s">
        <v>511</v>
      </c>
      <c r="I13" s="494">
        <v>3501.97998046875</v>
      </c>
      <c r="J13" s="494">
        <v>2</v>
      </c>
      <c r="K13" s="495">
        <v>7003.9599609375</v>
      </c>
    </row>
    <row r="14" spans="1:11" ht="14.4" customHeight="1" x14ac:dyDescent="0.3">
      <c r="A14" s="489" t="s">
        <v>429</v>
      </c>
      <c r="B14" s="490" t="s">
        <v>430</v>
      </c>
      <c r="C14" s="491" t="s">
        <v>437</v>
      </c>
      <c r="D14" s="492" t="s">
        <v>438</v>
      </c>
      <c r="E14" s="491" t="s">
        <v>492</v>
      </c>
      <c r="F14" s="492" t="s">
        <v>493</v>
      </c>
      <c r="G14" s="491" t="s">
        <v>512</v>
      </c>
      <c r="H14" s="491" t="s">
        <v>513</v>
      </c>
      <c r="I14" s="494">
        <v>3501.97998046875</v>
      </c>
      <c r="J14" s="494">
        <v>2</v>
      </c>
      <c r="K14" s="495">
        <v>7003.9599609375</v>
      </c>
    </row>
    <row r="15" spans="1:11" ht="14.4" customHeight="1" x14ac:dyDescent="0.3">
      <c r="A15" s="489" t="s">
        <v>429</v>
      </c>
      <c r="B15" s="490" t="s">
        <v>430</v>
      </c>
      <c r="C15" s="491" t="s">
        <v>437</v>
      </c>
      <c r="D15" s="492" t="s">
        <v>438</v>
      </c>
      <c r="E15" s="491" t="s">
        <v>492</v>
      </c>
      <c r="F15" s="492" t="s">
        <v>493</v>
      </c>
      <c r="G15" s="491" t="s">
        <v>514</v>
      </c>
      <c r="H15" s="491" t="s">
        <v>515</v>
      </c>
      <c r="I15" s="494">
        <v>3053.010009765625</v>
      </c>
      <c r="J15" s="494">
        <v>3</v>
      </c>
      <c r="K15" s="495">
        <v>9159.0302734375</v>
      </c>
    </row>
    <row r="16" spans="1:11" ht="14.4" customHeight="1" x14ac:dyDescent="0.3">
      <c r="A16" s="489" t="s">
        <v>429</v>
      </c>
      <c r="B16" s="490" t="s">
        <v>430</v>
      </c>
      <c r="C16" s="491" t="s">
        <v>437</v>
      </c>
      <c r="D16" s="492" t="s">
        <v>438</v>
      </c>
      <c r="E16" s="491" t="s">
        <v>492</v>
      </c>
      <c r="F16" s="492" t="s">
        <v>493</v>
      </c>
      <c r="G16" s="491" t="s">
        <v>516</v>
      </c>
      <c r="H16" s="491" t="s">
        <v>517</v>
      </c>
      <c r="I16" s="494">
        <v>7014.3701171875</v>
      </c>
      <c r="J16" s="494">
        <v>8</v>
      </c>
      <c r="K16" s="495">
        <v>56114.9609375</v>
      </c>
    </row>
    <row r="17" spans="1:11" ht="14.4" customHeight="1" x14ac:dyDescent="0.3">
      <c r="A17" s="489" t="s">
        <v>429</v>
      </c>
      <c r="B17" s="490" t="s">
        <v>430</v>
      </c>
      <c r="C17" s="491" t="s">
        <v>437</v>
      </c>
      <c r="D17" s="492" t="s">
        <v>438</v>
      </c>
      <c r="E17" s="491" t="s">
        <v>492</v>
      </c>
      <c r="F17" s="492" t="s">
        <v>493</v>
      </c>
      <c r="G17" s="491" t="s">
        <v>518</v>
      </c>
      <c r="H17" s="491" t="s">
        <v>519</v>
      </c>
      <c r="I17" s="494">
        <v>7014.3701171875</v>
      </c>
      <c r="J17" s="494">
        <v>7</v>
      </c>
      <c r="K17" s="495">
        <v>49100.5908203125</v>
      </c>
    </row>
    <row r="18" spans="1:11" ht="14.4" customHeight="1" x14ac:dyDescent="0.3">
      <c r="A18" s="489" t="s">
        <v>429</v>
      </c>
      <c r="B18" s="490" t="s">
        <v>430</v>
      </c>
      <c r="C18" s="491" t="s">
        <v>437</v>
      </c>
      <c r="D18" s="492" t="s">
        <v>438</v>
      </c>
      <c r="E18" s="491" t="s">
        <v>492</v>
      </c>
      <c r="F18" s="492" t="s">
        <v>493</v>
      </c>
      <c r="G18" s="491" t="s">
        <v>520</v>
      </c>
      <c r="H18" s="491" t="s">
        <v>521</v>
      </c>
      <c r="I18" s="494">
        <v>7502</v>
      </c>
      <c r="J18" s="494">
        <v>20</v>
      </c>
      <c r="K18" s="495">
        <v>150040</v>
      </c>
    </row>
    <row r="19" spans="1:11" ht="14.4" customHeight="1" x14ac:dyDescent="0.3">
      <c r="A19" s="489" t="s">
        <v>429</v>
      </c>
      <c r="B19" s="490" t="s">
        <v>430</v>
      </c>
      <c r="C19" s="491" t="s">
        <v>437</v>
      </c>
      <c r="D19" s="492" t="s">
        <v>438</v>
      </c>
      <c r="E19" s="491" t="s">
        <v>492</v>
      </c>
      <c r="F19" s="492" t="s">
        <v>493</v>
      </c>
      <c r="G19" s="491" t="s">
        <v>522</v>
      </c>
      <c r="H19" s="491" t="s">
        <v>523</v>
      </c>
      <c r="I19" s="494">
        <v>7502</v>
      </c>
      <c r="J19" s="494">
        <v>5</v>
      </c>
      <c r="K19" s="495">
        <v>37510</v>
      </c>
    </row>
    <row r="20" spans="1:11" ht="14.4" customHeight="1" x14ac:dyDescent="0.3">
      <c r="A20" s="489" t="s">
        <v>429</v>
      </c>
      <c r="B20" s="490" t="s">
        <v>430</v>
      </c>
      <c r="C20" s="491" t="s">
        <v>437</v>
      </c>
      <c r="D20" s="492" t="s">
        <v>438</v>
      </c>
      <c r="E20" s="491" t="s">
        <v>492</v>
      </c>
      <c r="F20" s="492" t="s">
        <v>493</v>
      </c>
      <c r="G20" s="491" t="s">
        <v>524</v>
      </c>
      <c r="H20" s="491" t="s">
        <v>525</v>
      </c>
      <c r="I20" s="494">
        <v>1166.3199462890625</v>
      </c>
      <c r="J20" s="494">
        <v>24</v>
      </c>
      <c r="K20" s="495">
        <v>27991.640625</v>
      </c>
    </row>
    <row r="21" spans="1:11" ht="14.4" customHeight="1" x14ac:dyDescent="0.3">
      <c r="A21" s="489" t="s">
        <v>429</v>
      </c>
      <c r="B21" s="490" t="s">
        <v>430</v>
      </c>
      <c r="C21" s="491" t="s">
        <v>437</v>
      </c>
      <c r="D21" s="492" t="s">
        <v>438</v>
      </c>
      <c r="E21" s="491" t="s">
        <v>492</v>
      </c>
      <c r="F21" s="492" t="s">
        <v>493</v>
      </c>
      <c r="G21" s="491" t="s">
        <v>526</v>
      </c>
      <c r="H21" s="491" t="s">
        <v>527</v>
      </c>
      <c r="I21" s="494">
        <v>8627.2998046875</v>
      </c>
      <c r="J21" s="494">
        <v>13</v>
      </c>
      <c r="K21" s="495">
        <v>112154.8984375</v>
      </c>
    </row>
    <row r="22" spans="1:11" ht="14.4" customHeight="1" x14ac:dyDescent="0.3">
      <c r="A22" s="489" t="s">
        <v>429</v>
      </c>
      <c r="B22" s="490" t="s">
        <v>430</v>
      </c>
      <c r="C22" s="491" t="s">
        <v>437</v>
      </c>
      <c r="D22" s="492" t="s">
        <v>438</v>
      </c>
      <c r="E22" s="491" t="s">
        <v>492</v>
      </c>
      <c r="F22" s="492" t="s">
        <v>493</v>
      </c>
      <c r="G22" s="491" t="s">
        <v>528</v>
      </c>
      <c r="H22" s="491" t="s">
        <v>529</v>
      </c>
      <c r="I22" s="494">
        <v>7986</v>
      </c>
      <c r="J22" s="494">
        <v>25</v>
      </c>
      <c r="K22" s="495">
        <v>199650</v>
      </c>
    </row>
    <row r="23" spans="1:11" ht="14.4" customHeight="1" x14ac:dyDescent="0.3">
      <c r="A23" s="489" t="s">
        <v>429</v>
      </c>
      <c r="B23" s="490" t="s">
        <v>430</v>
      </c>
      <c r="C23" s="491" t="s">
        <v>437</v>
      </c>
      <c r="D23" s="492" t="s">
        <v>438</v>
      </c>
      <c r="E23" s="491" t="s">
        <v>492</v>
      </c>
      <c r="F23" s="492" t="s">
        <v>493</v>
      </c>
      <c r="G23" s="491" t="s">
        <v>530</v>
      </c>
      <c r="H23" s="491" t="s">
        <v>531</v>
      </c>
      <c r="I23" s="494">
        <v>7986</v>
      </c>
      <c r="J23" s="494">
        <v>25</v>
      </c>
      <c r="K23" s="495">
        <v>199650</v>
      </c>
    </row>
    <row r="24" spans="1:11" ht="14.4" customHeight="1" x14ac:dyDescent="0.3">
      <c r="A24" s="489" t="s">
        <v>429</v>
      </c>
      <c r="B24" s="490" t="s">
        <v>430</v>
      </c>
      <c r="C24" s="491" t="s">
        <v>437</v>
      </c>
      <c r="D24" s="492" t="s">
        <v>438</v>
      </c>
      <c r="E24" s="491" t="s">
        <v>492</v>
      </c>
      <c r="F24" s="492" t="s">
        <v>493</v>
      </c>
      <c r="G24" s="491" t="s">
        <v>532</v>
      </c>
      <c r="H24" s="491" t="s">
        <v>533</v>
      </c>
      <c r="I24" s="494">
        <v>19999.48486328125</v>
      </c>
      <c r="J24" s="494">
        <v>4</v>
      </c>
      <c r="K24" s="495">
        <v>79997.939453125</v>
      </c>
    </row>
    <row r="25" spans="1:11" ht="14.4" customHeight="1" x14ac:dyDescent="0.3">
      <c r="A25" s="489" t="s">
        <v>429</v>
      </c>
      <c r="B25" s="490" t="s">
        <v>430</v>
      </c>
      <c r="C25" s="491" t="s">
        <v>437</v>
      </c>
      <c r="D25" s="492" t="s">
        <v>438</v>
      </c>
      <c r="E25" s="491" t="s">
        <v>492</v>
      </c>
      <c r="F25" s="492" t="s">
        <v>493</v>
      </c>
      <c r="G25" s="491" t="s">
        <v>534</v>
      </c>
      <c r="H25" s="491" t="s">
        <v>535</v>
      </c>
      <c r="I25" s="494">
        <v>6171</v>
      </c>
      <c r="J25" s="494">
        <v>6</v>
      </c>
      <c r="K25" s="495">
        <v>37026</v>
      </c>
    </row>
    <row r="26" spans="1:11" ht="14.4" customHeight="1" x14ac:dyDescent="0.3">
      <c r="A26" s="489" t="s">
        <v>429</v>
      </c>
      <c r="B26" s="490" t="s">
        <v>430</v>
      </c>
      <c r="C26" s="491" t="s">
        <v>437</v>
      </c>
      <c r="D26" s="492" t="s">
        <v>438</v>
      </c>
      <c r="E26" s="491" t="s">
        <v>492</v>
      </c>
      <c r="F26" s="492" t="s">
        <v>493</v>
      </c>
      <c r="G26" s="491" t="s">
        <v>536</v>
      </c>
      <c r="H26" s="491" t="s">
        <v>537</v>
      </c>
      <c r="I26" s="494">
        <v>9719.9296875</v>
      </c>
      <c r="J26" s="494">
        <v>2</v>
      </c>
      <c r="K26" s="495">
        <v>19439.859375</v>
      </c>
    </row>
    <row r="27" spans="1:11" ht="14.4" customHeight="1" x14ac:dyDescent="0.3">
      <c r="A27" s="489" t="s">
        <v>429</v>
      </c>
      <c r="B27" s="490" t="s">
        <v>430</v>
      </c>
      <c r="C27" s="491" t="s">
        <v>437</v>
      </c>
      <c r="D27" s="492" t="s">
        <v>438</v>
      </c>
      <c r="E27" s="491" t="s">
        <v>492</v>
      </c>
      <c r="F27" s="492" t="s">
        <v>493</v>
      </c>
      <c r="G27" s="491" t="s">
        <v>538</v>
      </c>
      <c r="H27" s="491" t="s">
        <v>539</v>
      </c>
      <c r="I27" s="494">
        <v>16498</v>
      </c>
      <c r="J27" s="494">
        <v>1</v>
      </c>
      <c r="K27" s="495">
        <v>16498</v>
      </c>
    </row>
    <row r="28" spans="1:11" ht="14.4" customHeight="1" x14ac:dyDescent="0.3">
      <c r="A28" s="489" t="s">
        <v>429</v>
      </c>
      <c r="B28" s="490" t="s">
        <v>430</v>
      </c>
      <c r="C28" s="491" t="s">
        <v>437</v>
      </c>
      <c r="D28" s="492" t="s">
        <v>438</v>
      </c>
      <c r="E28" s="491" t="s">
        <v>492</v>
      </c>
      <c r="F28" s="492" t="s">
        <v>493</v>
      </c>
      <c r="G28" s="491" t="s">
        <v>540</v>
      </c>
      <c r="H28" s="491" t="s">
        <v>541</v>
      </c>
      <c r="I28" s="494">
        <v>671.16249084472656</v>
      </c>
      <c r="J28" s="494">
        <v>5</v>
      </c>
      <c r="K28" s="495">
        <v>3314.719970703125</v>
      </c>
    </row>
    <row r="29" spans="1:11" ht="14.4" customHeight="1" x14ac:dyDescent="0.3">
      <c r="A29" s="489" t="s">
        <v>429</v>
      </c>
      <c r="B29" s="490" t="s">
        <v>430</v>
      </c>
      <c r="C29" s="491" t="s">
        <v>437</v>
      </c>
      <c r="D29" s="492" t="s">
        <v>438</v>
      </c>
      <c r="E29" s="491" t="s">
        <v>492</v>
      </c>
      <c r="F29" s="492" t="s">
        <v>493</v>
      </c>
      <c r="G29" s="491" t="s">
        <v>542</v>
      </c>
      <c r="H29" s="491" t="s">
        <v>543</v>
      </c>
      <c r="I29" s="494">
        <v>1974.4300537109375</v>
      </c>
      <c r="J29" s="494">
        <v>1</v>
      </c>
      <c r="K29" s="495">
        <v>1974.4300537109375</v>
      </c>
    </row>
    <row r="30" spans="1:11" ht="14.4" customHeight="1" x14ac:dyDescent="0.3">
      <c r="A30" s="489" t="s">
        <v>429</v>
      </c>
      <c r="B30" s="490" t="s">
        <v>430</v>
      </c>
      <c r="C30" s="491" t="s">
        <v>437</v>
      </c>
      <c r="D30" s="492" t="s">
        <v>438</v>
      </c>
      <c r="E30" s="491" t="s">
        <v>492</v>
      </c>
      <c r="F30" s="492" t="s">
        <v>493</v>
      </c>
      <c r="G30" s="491" t="s">
        <v>544</v>
      </c>
      <c r="H30" s="491" t="s">
        <v>545</v>
      </c>
      <c r="I30" s="494">
        <v>355.70001220703125</v>
      </c>
      <c r="J30" s="494">
        <v>10</v>
      </c>
      <c r="K30" s="495">
        <v>3557</v>
      </c>
    </row>
    <row r="31" spans="1:11" ht="14.4" customHeight="1" x14ac:dyDescent="0.3">
      <c r="A31" s="489" t="s">
        <v>429</v>
      </c>
      <c r="B31" s="490" t="s">
        <v>430</v>
      </c>
      <c r="C31" s="491" t="s">
        <v>437</v>
      </c>
      <c r="D31" s="492" t="s">
        <v>438</v>
      </c>
      <c r="E31" s="491" t="s">
        <v>492</v>
      </c>
      <c r="F31" s="492" t="s">
        <v>493</v>
      </c>
      <c r="G31" s="491" t="s">
        <v>546</v>
      </c>
      <c r="H31" s="491" t="s">
        <v>547</v>
      </c>
      <c r="I31" s="494">
        <v>2546.719970703125</v>
      </c>
      <c r="J31" s="494">
        <v>2</v>
      </c>
      <c r="K31" s="495">
        <v>5093.43994140625</v>
      </c>
    </row>
    <row r="32" spans="1:11" ht="14.4" customHeight="1" x14ac:dyDescent="0.3">
      <c r="A32" s="489" t="s">
        <v>429</v>
      </c>
      <c r="B32" s="490" t="s">
        <v>430</v>
      </c>
      <c r="C32" s="491" t="s">
        <v>437</v>
      </c>
      <c r="D32" s="492" t="s">
        <v>438</v>
      </c>
      <c r="E32" s="491" t="s">
        <v>492</v>
      </c>
      <c r="F32" s="492" t="s">
        <v>493</v>
      </c>
      <c r="G32" s="491" t="s">
        <v>548</v>
      </c>
      <c r="H32" s="491" t="s">
        <v>549</v>
      </c>
      <c r="I32" s="494">
        <v>2546.719970703125</v>
      </c>
      <c r="J32" s="494">
        <v>2</v>
      </c>
      <c r="K32" s="495">
        <v>5093.43994140625</v>
      </c>
    </row>
    <row r="33" spans="1:11" ht="14.4" customHeight="1" x14ac:dyDescent="0.3">
      <c r="A33" s="489" t="s">
        <v>429</v>
      </c>
      <c r="B33" s="490" t="s">
        <v>430</v>
      </c>
      <c r="C33" s="491" t="s">
        <v>437</v>
      </c>
      <c r="D33" s="492" t="s">
        <v>438</v>
      </c>
      <c r="E33" s="491" t="s">
        <v>492</v>
      </c>
      <c r="F33" s="492" t="s">
        <v>493</v>
      </c>
      <c r="G33" s="491" t="s">
        <v>550</v>
      </c>
      <c r="H33" s="491" t="s">
        <v>551</v>
      </c>
      <c r="I33" s="494">
        <v>2817.22998046875</v>
      </c>
      <c r="J33" s="494">
        <v>1</v>
      </c>
      <c r="K33" s="495">
        <v>2817.22998046875</v>
      </c>
    </row>
    <row r="34" spans="1:11" ht="14.4" customHeight="1" x14ac:dyDescent="0.3">
      <c r="A34" s="489" t="s">
        <v>429</v>
      </c>
      <c r="B34" s="490" t="s">
        <v>430</v>
      </c>
      <c r="C34" s="491" t="s">
        <v>437</v>
      </c>
      <c r="D34" s="492" t="s">
        <v>438</v>
      </c>
      <c r="E34" s="491" t="s">
        <v>492</v>
      </c>
      <c r="F34" s="492" t="s">
        <v>493</v>
      </c>
      <c r="G34" s="491" t="s">
        <v>552</v>
      </c>
      <c r="H34" s="491" t="s">
        <v>553</v>
      </c>
      <c r="I34" s="494">
        <v>2817.22998046875</v>
      </c>
      <c r="J34" s="494">
        <v>2</v>
      </c>
      <c r="K34" s="495">
        <v>5634.4599609375</v>
      </c>
    </row>
    <row r="35" spans="1:11" ht="14.4" customHeight="1" x14ac:dyDescent="0.3">
      <c r="A35" s="489" t="s">
        <v>429</v>
      </c>
      <c r="B35" s="490" t="s">
        <v>430</v>
      </c>
      <c r="C35" s="491" t="s">
        <v>437</v>
      </c>
      <c r="D35" s="492" t="s">
        <v>438</v>
      </c>
      <c r="E35" s="491" t="s">
        <v>492</v>
      </c>
      <c r="F35" s="492" t="s">
        <v>493</v>
      </c>
      <c r="G35" s="491" t="s">
        <v>554</v>
      </c>
      <c r="H35" s="491" t="s">
        <v>555</v>
      </c>
      <c r="I35" s="494">
        <v>17169.9794921875</v>
      </c>
      <c r="J35" s="494">
        <v>2</v>
      </c>
      <c r="K35" s="495">
        <v>34339.958984375</v>
      </c>
    </row>
    <row r="36" spans="1:11" ht="14.4" customHeight="1" x14ac:dyDescent="0.3">
      <c r="A36" s="489" t="s">
        <v>429</v>
      </c>
      <c r="B36" s="490" t="s">
        <v>430</v>
      </c>
      <c r="C36" s="491" t="s">
        <v>437</v>
      </c>
      <c r="D36" s="492" t="s">
        <v>438</v>
      </c>
      <c r="E36" s="491" t="s">
        <v>492</v>
      </c>
      <c r="F36" s="492" t="s">
        <v>493</v>
      </c>
      <c r="G36" s="491" t="s">
        <v>556</v>
      </c>
      <c r="H36" s="491" t="s">
        <v>557</v>
      </c>
      <c r="I36" s="494">
        <v>13018.509765625</v>
      </c>
      <c r="J36" s="494">
        <v>1</v>
      </c>
      <c r="K36" s="495">
        <v>13018.509765625</v>
      </c>
    </row>
    <row r="37" spans="1:11" ht="14.4" customHeight="1" x14ac:dyDescent="0.3">
      <c r="A37" s="489" t="s">
        <v>429</v>
      </c>
      <c r="B37" s="490" t="s">
        <v>430</v>
      </c>
      <c r="C37" s="491" t="s">
        <v>437</v>
      </c>
      <c r="D37" s="492" t="s">
        <v>438</v>
      </c>
      <c r="E37" s="491" t="s">
        <v>492</v>
      </c>
      <c r="F37" s="492" t="s">
        <v>493</v>
      </c>
      <c r="G37" s="491" t="s">
        <v>558</v>
      </c>
      <c r="H37" s="491" t="s">
        <v>559</v>
      </c>
      <c r="I37" s="494">
        <v>14715.919921875</v>
      </c>
      <c r="J37" s="494">
        <v>2</v>
      </c>
      <c r="K37" s="495">
        <v>29431.83984375</v>
      </c>
    </row>
    <row r="38" spans="1:11" ht="14.4" customHeight="1" x14ac:dyDescent="0.3">
      <c r="A38" s="489" t="s">
        <v>429</v>
      </c>
      <c r="B38" s="490" t="s">
        <v>430</v>
      </c>
      <c r="C38" s="491" t="s">
        <v>437</v>
      </c>
      <c r="D38" s="492" t="s">
        <v>438</v>
      </c>
      <c r="E38" s="491" t="s">
        <v>492</v>
      </c>
      <c r="F38" s="492" t="s">
        <v>493</v>
      </c>
      <c r="G38" s="491" t="s">
        <v>560</v>
      </c>
      <c r="H38" s="491" t="s">
        <v>561</v>
      </c>
      <c r="I38" s="494">
        <v>20328</v>
      </c>
      <c r="J38" s="494">
        <v>2</v>
      </c>
      <c r="K38" s="495">
        <v>40656</v>
      </c>
    </row>
    <row r="39" spans="1:11" ht="14.4" customHeight="1" x14ac:dyDescent="0.3">
      <c r="A39" s="489" t="s">
        <v>429</v>
      </c>
      <c r="B39" s="490" t="s">
        <v>430</v>
      </c>
      <c r="C39" s="491" t="s">
        <v>437</v>
      </c>
      <c r="D39" s="492" t="s">
        <v>438</v>
      </c>
      <c r="E39" s="491" t="s">
        <v>492</v>
      </c>
      <c r="F39" s="492" t="s">
        <v>493</v>
      </c>
      <c r="G39" s="491" t="s">
        <v>562</v>
      </c>
      <c r="H39" s="491" t="s">
        <v>563</v>
      </c>
      <c r="I39" s="494">
        <v>20328</v>
      </c>
      <c r="J39" s="494">
        <v>2</v>
      </c>
      <c r="K39" s="495">
        <v>40656</v>
      </c>
    </row>
    <row r="40" spans="1:11" ht="14.4" customHeight="1" x14ac:dyDescent="0.3">
      <c r="A40" s="489" t="s">
        <v>429</v>
      </c>
      <c r="B40" s="490" t="s">
        <v>430</v>
      </c>
      <c r="C40" s="491" t="s">
        <v>437</v>
      </c>
      <c r="D40" s="492" t="s">
        <v>438</v>
      </c>
      <c r="E40" s="491" t="s">
        <v>492</v>
      </c>
      <c r="F40" s="492" t="s">
        <v>493</v>
      </c>
      <c r="G40" s="491" t="s">
        <v>564</v>
      </c>
      <c r="H40" s="491" t="s">
        <v>565</v>
      </c>
      <c r="I40" s="494">
        <v>14715.9501953125</v>
      </c>
      <c r="J40" s="494">
        <v>3</v>
      </c>
      <c r="K40" s="495">
        <v>44147.9404296875</v>
      </c>
    </row>
    <row r="41" spans="1:11" ht="14.4" customHeight="1" x14ac:dyDescent="0.3">
      <c r="A41" s="489" t="s">
        <v>429</v>
      </c>
      <c r="B41" s="490" t="s">
        <v>430</v>
      </c>
      <c r="C41" s="491" t="s">
        <v>437</v>
      </c>
      <c r="D41" s="492" t="s">
        <v>438</v>
      </c>
      <c r="E41" s="491" t="s">
        <v>492</v>
      </c>
      <c r="F41" s="492" t="s">
        <v>493</v>
      </c>
      <c r="G41" s="491" t="s">
        <v>566</v>
      </c>
      <c r="H41" s="491" t="s">
        <v>567</v>
      </c>
      <c r="I41" s="494">
        <v>620.72998046875</v>
      </c>
      <c r="J41" s="494">
        <v>5</v>
      </c>
      <c r="K41" s="495">
        <v>3103.64990234375</v>
      </c>
    </row>
    <row r="42" spans="1:11" ht="14.4" customHeight="1" x14ac:dyDescent="0.3">
      <c r="A42" s="489" t="s">
        <v>429</v>
      </c>
      <c r="B42" s="490" t="s">
        <v>430</v>
      </c>
      <c r="C42" s="491" t="s">
        <v>437</v>
      </c>
      <c r="D42" s="492" t="s">
        <v>438</v>
      </c>
      <c r="E42" s="491" t="s">
        <v>492</v>
      </c>
      <c r="F42" s="492" t="s">
        <v>493</v>
      </c>
      <c r="G42" s="491" t="s">
        <v>568</v>
      </c>
      <c r="H42" s="491" t="s">
        <v>569</v>
      </c>
      <c r="I42" s="494">
        <v>1752.300048828125</v>
      </c>
      <c r="J42" s="494">
        <v>2</v>
      </c>
      <c r="K42" s="495">
        <v>3504.60009765625</v>
      </c>
    </row>
    <row r="43" spans="1:11" ht="14.4" customHeight="1" x14ac:dyDescent="0.3">
      <c r="A43" s="489" t="s">
        <v>429</v>
      </c>
      <c r="B43" s="490" t="s">
        <v>430</v>
      </c>
      <c r="C43" s="491" t="s">
        <v>437</v>
      </c>
      <c r="D43" s="492" t="s">
        <v>438</v>
      </c>
      <c r="E43" s="491" t="s">
        <v>492</v>
      </c>
      <c r="F43" s="492" t="s">
        <v>493</v>
      </c>
      <c r="G43" s="491" t="s">
        <v>570</v>
      </c>
      <c r="H43" s="491" t="s">
        <v>571</v>
      </c>
      <c r="I43" s="494">
        <v>2546.719970703125</v>
      </c>
      <c r="J43" s="494">
        <v>51</v>
      </c>
      <c r="K43" s="495">
        <v>129882.8896484375</v>
      </c>
    </row>
    <row r="44" spans="1:11" ht="14.4" customHeight="1" x14ac:dyDescent="0.3">
      <c r="A44" s="489" t="s">
        <v>429</v>
      </c>
      <c r="B44" s="490" t="s">
        <v>430</v>
      </c>
      <c r="C44" s="491" t="s">
        <v>437</v>
      </c>
      <c r="D44" s="492" t="s">
        <v>438</v>
      </c>
      <c r="E44" s="491" t="s">
        <v>492</v>
      </c>
      <c r="F44" s="492" t="s">
        <v>493</v>
      </c>
      <c r="G44" s="491" t="s">
        <v>572</v>
      </c>
      <c r="H44" s="491" t="s">
        <v>573</v>
      </c>
      <c r="I44" s="494">
        <v>2546.719970703125</v>
      </c>
      <c r="J44" s="494">
        <v>47</v>
      </c>
      <c r="K44" s="495">
        <v>119696.0068359375</v>
      </c>
    </row>
    <row r="45" spans="1:11" ht="14.4" customHeight="1" x14ac:dyDescent="0.3">
      <c r="A45" s="489" t="s">
        <v>429</v>
      </c>
      <c r="B45" s="490" t="s">
        <v>430</v>
      </c>
      <c r="C45" s="491" t="s">
        <v>437</v>
      </c>
      <c r="D45" s="492" t="s">
        <v>438</v>
      </c>
      <c r="E45" s="491" t="s">
        <v>492</v>
      </c>
      <c r="F45" s="492" t="s">
        <v>493</v>
      </c>
      <c r="G45" s="491" t="s">
        <v>574</v>
      </c>
      <c r="H45" s="491" t="s">
        <v>575</v>
      </c>
      <c r="I45" s="494">
        <v>2065.300048828125</v>
      </c>
      <c r="J45" s="494">
        <v>4</v>
      </c>
      <c r="K45" s="495">
        <v>8261.2001953125</v>
      </c>
    </row>
    <row r="46" spans="1:11" ht="14.4" customHeight="1" x14ac:dyDescent="0.3">
      <c r="A46" s="489" t="s">
        <v>429</v>
      </c>
      <c r="B46" s="490" t="s">
        <v>430</v>
      </c>
      <c r="C46" s="491" t="s">
        <v>437</v>
      </c>
      <c r="D46" s="492" t="s">
        <v>438</v>
      </c>
      <c r="E46" s="491" t="s">
        <v>492</v>
      </c>
      <c r="F46" s="492" t="s">
        <v>493</v>
      </c>
      <c r="G46" s="491" t="s">
        <v>576</v>
      </c>
      <c r="H46" s="491" t="s">
        <v>577</v>
      </c>
      <c r="I46" s="494">
        <v>2065.300048828125</v>
      </c>
      <c r="J46" s="494">
        <v>3</v>
      </c>
      <c r="K46" s="495">
        <v>6195.900146484375</v>
      </c>
    </row>
    <row r="47" spans="1:11" ht="14.4" customHeight="1" x14ac:dyDescent="0.3">
      <c r="A47" s="489" t="s">
        <v>429</v>
      </c>
      <c r="B47" s="490" t="s">
        <v>430</v>
      </c>
      <c r="C47" s="491" t="s">
        <v>437</v>
      </c>
      <c r="D47" s="492" t="s">
        <v>438</v>
      </c>
      <c r="E47" s="491" t="s">
        <v>492</v>
      </c>
      <c r="F47" s="492" t="s">
        <v>493</v>
      </c>
      <c r="G47" s="491" t="s">
        <v>578</v>
      </c>
      <c r="H47" s="491" t="s">
        <v>579</v>
      </c>
      <c r="I47" s="494">
        <v>1203.0899658203125</v>
      </c>
      <c r="J47" s="494">
        <v>2</v>
      </c>
      <c r="K47" s="495">
        <v>2406.179931640625</v>
      </c>
    </row>
    <row r="48" spans="1:11" ht="14.4" customHeight="1" x14ac:dyDescent="0.3">
      <c r="A48" s="489" t="s">
        <v>429</v>
      </c>
      <c r="B48" s="490" t="s">
        <v>430</v>
      </c>
      <c r="C48" s="491" t="s">
        <v>437</v>
      </c>
      <c r="D48" s="492" t="s">
        <v>438</v>
      </c>
      <c r="E48" s="491" t="s">
        <v>492</v>
      </c>
      <c r="F48" s="492" t="s">
        <v>493</v>
      </c>
      <c r="G48" s="491" t="s">
        <v>580</v>
      </c>
      <c r="H48" s="491" t="s">
        <v>581</v>
      </c>
      <c r="I48" s="494">
        <v>73.247045788270142</v>
      </c>
      <c r="J48" s="494">
        <v>121</v>
      </c>
      <c r="K48" s="495">
        <v>8096.9424314430626</v>
      </c>
    </row>
    <row r="49" spans="1:11" ht="14.4" customHeight="1" x14ac:dyDescent="0.3">
      <c r="A49" s="489" t="s">
        <v>429</v>
      </c>
      <c r="B49" s="490" t="s">
        <v>430</v>
      </c>
      <c r="C49" s="491" t="s">
        <v>437</v>
      </c>
      <c r="D49" s="492" t="s">
        <v>438</v>
      </c>
      <c r="E49" s="491" t="s">
        <v>492</v>
      </c>
      <c r="F49" s="492" t="s">
        <v>493</v>
      </c>
      <c r="G49" s="491" t="s">
        <v>582</v>
      </c>
      <c r="H49" s="491" t="s">
        <v>583</v>
      </c>
      <c r="I49" s="494">
        <v>1850.0899658203125</v>
      </c>
      <c r="J49" s="494">
        <v>22</v>
      </c>
      <c r="K49" s="495">
        <v>40701.980102539063</v>
      </c>
    </row>
    <row r="50" spans="1:11" ht="14.4" customHeight="1" x14ac:dyDescent="0.3">
      <c r="A50" s="489" t="s">
        <v>429</v>
      </c>
      <c r="B50" s="490" t="s">
        <v>430</v>
      </c>
      <c r="C50" s="491" t="s">
        <v>437</v>
      </c>
      <c r="D50" s="492" t="s">
        <v>438</v>
      </c>
      <c r="E50" s="491" t="s">
        <v>492</v>
      </c>
      <c r="F50" s="492" t="s">
        <v>493</v>
      </c>
      <c r="G50" s="491" t="s">
        <v>584</v>
      </c>
      <c r="H50" s="491" t="s">
        <v>585</v>
      </c>
      <c r="I50" s="494">
        <v>18723.5390625</v>
      </c>
      <c r="J50" s="494">
        <v>1</v>
      </c>
      <c r="K50" s="495">
        <v>18723.5390625</v>
      </c>
    </row>
    <row r="51" spans="1:11" ht="14.4" customHeight="1" x14ac:dyDescent="0.3">
      <c r="A51" s="489" t="s">
        <v>429</v>
      </c>
      <c r="B51" s="490" t="s">
        <v>430</v>
      </c>
      <c r="C51" s="491" t="s">
        <v>437</v>
      </c>
      <c r="D51" s="492" t="s">
        <v>438</v>
      </c>
      <c r="E51" s="491" t="s">
        <v>492</v>
      </c>
      <c r="F51" s="492" t="s">
        <v>493</v>
      </c>
      <c r="G51" s="491" t="s">
        <v>586</v>
      </c>
      <c r="H51" s="491" t="s">
        <v>587</v>
      </c>
      <c r="I51" s="494">
        <v>2541</v>
      </c>
      <c r="J51" s="494">
        <v>3</v>
      </c>
      <c r="K51" s="495">
        <v>7623</v>
      </c>
    </row>
    <row r="52" spans="1:11" ht="14.4" customHeight="1" x14ac:dyDescent="0.3">
      <c r="A52" s="489" t="s">
        <v>429</v>
      </c>
      <c r="B52" s="490" t="s">
        <v>430</v>
      </c>
      <c r="C52" s="491" t="s">
        <v>437</v>
      </c>
      <c r="D52" s="492" t="s">
        <v>438</v>
      </c>
      <c r="E52" s="491" t="s">
        <v>492</v>
      </c>
      <c r="F52" s="492" t="s">
        <v>493</v>
      </c>
      <c r="G52" s="491" t="s">
        <v>588</v>
      </c>
      <c r="H52" s="491" t="s">
        <v>589</v>
      </c>
      <c r="I52" s="494">
        <v>5384</v>
      </c>
      <c r="J52" s="494">
        <v>1</v>
      </c>
      <c r="K52" s="495">
        <v>5384</v>
      </c>
    </row>
    <row r="53" spans="1:11" ht="14.4" customHeight="1" x14ac:dyDescent="0.3">
      <c r="A53" s="489" t="s">
        <v>429</v>
      </c>
      <c r="B53" s="490" t="s">
        <v>430</v>
      </c>
      <c r="C53" s="491" t="s">
        <v>437</v>
      </c>
      <c r="D53" s="492" t="s">
        <v>438</v>
      </c>
      <c r="E53" s="491" t="s">
        <v>492</v>
      </c>
      <c r="F53" s="492" t="s">
        <v>493</v>
      </c>
      <c r="G53" s="491" t="s">
        <v>590</v>
      </c>
      <c r="H53" s="491" t="s">
        <v>591</v>
      </c>
      <c r="I53" s="494">
        <v>1971.0899658203125</v>
      </c>
      <c r="J53" s="494">
        <v>1</v>
      </c>
      <c r="K53" s="495">
        <v>1971.0899658203125</v>
      </c>
    </row>
    <row r="54" spans="1:11" ht="14.4" customHeight="1" x14ac:dyDescent="0.3">
      <c r="A54" s="489" t="s">
        <v>429</v>
      </c>
      <c r="B54" s="490" t="s">
        <v>430</v>
      </c>
      <c r="C54" s="491" t="s">
        <v>437</v>
      </c>
      <c r="D54" s="492" t="s">
        <v>438</v>
      </c>
      <c r="E54" s="491" t="s">
        <v>492</v>
      </c>
      <c r="F54" s="492" t="s">
        <v>493</v>
      </c>
      <c r="G54" s="491" t="s">
        <v>592</v>
      </c>
      <c r="H54" s="491" t="s">
        <v>593</v>
      </c>
      <c r="I54" s="494">
        <v>2546.719970703125</v>
      </c>
      <c r="J54" s="494">
        <v>37</v>
      </c>
      <c r="K54" s="495">
        <v>94228.767578125</v>
      </c>
    </row>
    <row r="55" spans="1:11" ht="14.4" customHeight="1" x14ac:dyDescent="0.3">
      <c r="A55" s="489" t="s">
        <v>429</v>
      </c>
      <c r="B55" s="490" t="s">
        <v>430</v>
      </c>
      <c r="C55" s="491" t="s">
        <v>437</v>
      </c>
      <c r="D55" s="492" t="s">
        <v>438</v>
      </c>
      <c r="E55" s="491" t="s">
        <v>492</v>
      </c>
      <c r="F55" s="492" t="s">
        <v>493</v>
      </c>
      <c r="G55" s="491" t="s">
        <v>594</v>
      </c>
      <c r="H55" s="491" t="s">
        <v>595</v>
      </c>
      <c r="I55" s="494">
        <v>2065.300048828125</v>
      </c>
      <c r="J55" s="494">
        <v>2</v>
      </c>
      <c r="K55" s="495">
        <v>4130.60009765625</v>
      </c>
    </row>
    <row r="56" spans="1:11" ht="14.4" customHeight="1" x14ac:dyDescent="0.3">
      <c r="A56" s="489" t="s">
        <v>429</v>
      </c>
      <c r="B56" s="490" t="s">
        <v>430</v>
      </c>
      <c r="C56" s="491" t="s">
        <v>437</v>
      </c>
      <c r="D56" s="492" t="s">
        <v>438</v>
      </c>
      <c r="E56" s="491" t="s">
        <v>492</v>
      </c>
      <c r="F56" s="492" t="s">
        <v>493</v>
      </c>
      <c r="G56" s="491" t="s">
        <v>596</v>
      </c>
      <c r="H56" s="491" t="s">
        <v>597</v>
      </c>
      <c r="I56" s="494">
        <v>1983.68994140625</v>
      </c>
      <c r="J56" s="494">
        <v>4</v>
      </c>
      <c r="K56" s="495">
        <v>7934.740234375</v>
      </c>
    </row>
    <row r="57" spans="1:11" ht="14.4" customHeight="1" x14ac:dyDescent="0.3">
      <c r="A57" s="489" t="s">
        <v>429</v>
      </c>
      <c r="B57" s="490" t="s">
        <v>430</v>
      </c>
      <c r="C57" s="491" t="s">
        <v>437</v>
      </c>
      <c r="D57" s="492" t="s">
        <v>438</v>
      </c>
      <c r="E57" s="491" t="s">
        <v>492</v>
      </c>
      <c r="F57" s="492" t="s">
        <v>493</v>
      </c>
      <c r="G57" s="491" t="s">
        <v>598</v>
      </c>
      <c r="H57" s="491" t="s">
        <v>599</v>
      </c>
      <c r="I57" s="494">
        <v>2546.719970703125</v>
      </c>
      <c r="J57" s="494">
        <v>1</v>
      </c>
      <c r="K57" s="495">
        <v>2546.719970703125</v>
      </c>
    </row>
    <row r="58" spans="1:11" ht="14.4" customHeight="1" x14ac:dyDescent="0.3">
      <c r="A58" s="489" t="s">
        <v>429</v>
      </c>
      <c r="B58" s="490" t="s">
        <v>430</v>
      </c>
      <c r="C58" s="491" t="s">
        <v>437</v>
      </c>
      <c r="D58" s="492" t="s">
        <v>438</v>
      </c>
      <c r="E58" s="491" t="s">
        <v>492</v>
      </c>
      <c r="F58" s="492" t="s">
        <v>493</v>
      </c>
      <c r="G58" s="491" t="s">
        <v>600</v>
      </c>
      <c r="H58" s="491" t="s">
        <v>601</v>
      </c>
      <c r="I58" s="494">
        <v>2546.719970703125</v>
      </c>
      <c r="J58" s="494">
        <v>38</v>
      </c>
      <c r="K58" s="495">
        <v>96775.48828125</v>
      </c>
    </row>
    <row r="59" spans="1:11" ht="14.4" customHeight="1" x14ac:dyDescent="0.3">
      <c r="A59" s="489" t="s">
        <v>429</v>
      </c>
      <c r="B59" s="490" t="s">
        <v>430</v>
      </c>
      <c r="C59" s="491" t="s">
        <v>437</v>
      </c>
      <c r="D59" s="492" t="s">
        <v>438</v>
      </c>
      <c r="E59" s="491" t="s">
        <v>492</v>
      </c>
      <c r="F59" s="492" t="s">
        <v>493</v>
      </c>
      <c r="G59" s="491" t="s">
        <v>602</v>
      </c>
      <c r="H59" s="491" t="s">
        <v>603</v>
      </c>
      <c r="I59" s="494">
        <v>2546.72998046875</v>
      </c>
      <c r="J59" s="494">
        <v>2</v>
      </c>
      <c r="K59" s="495">
        <v>5093.4501953125</v>
      </c>
    </row>
    <row r="60" spans="1:11" ht="14.4" customHeight="1" x14ac:dyDescent="0.3">
      <c r="A60" s="489" t="s">
        <v>429</v>
      </c>
      <c r="B60" s="490" t="s">
        <v>430</v>
      </c>
      <c r="C60" s="491" t="s">
        <v>437</v>
      </c>
      <c r="D60" s="492" t="s">
        <v>438</v>
      </c>
      <c r="E60" s="491" t="s">
        <v>492</v>
      </c>
      <c r="F60" s="492" t="s">
        <v>493</v>
      </c>
      <c r="G60" s="491" t="s">
        <v>604</v>
      </c>
      <c r="H60" s="491" t="s">
        <v>605</v>
      </c>
      <c r="I60" s="494">
        <v>2546.719970703125</v>
      </c>
      <c r="J60" s="494">
        <v>1</v>
      </c>
      <c r="K60" s="495">
        <v>2546.719970703125</v>
      </c>
    </row>
    <row r="61" spans="1:11" ht="14.4" customHeight="1" x14ac:dyDescent="0.3">
      <c r="A61" s="489" t="s">
        <v>429</v>
      </c>
      <c r="B61" s="490" t="s">
        <v>430</v>
      </c>
      <c r="C61" s="491" t="s">
        <v>437</v>
      </c>
      <c r="D61" s="492" t="s">
        <v>438</v>
      </c>
      <c r="E61" s="491" t="s">
        <v>492</v>
      </c>
      <c r="F61" s="492" t="s">
        <v>493</v>
      </c>
      <c r="G61" s="491" t="s">
        <v>606</v>
      </c>
      <c r="H61" s="491" t="s">
        <v>607</v>
      </c>
      <c r="I61" s="494">
        <v>2065.300048828125</v>
      </c>
      <c r="J61" s="494">
        <v>1</v>
      </c>
      <c r="K61" s="495">
        <v>2065.300048828125</v>
      </c>
    </row>
    <row r="62" spans="1:11" ht="14.4" customHeight="1" x14ac:dyDescent="0.3">
      <c r="A62" s="489" t="s">
        <v>429</v>
      </c>
      <c r="B62" s="490" t="s">
        <v>430</v>
      </c>
      <c r="C62" s="491" t="s">
        <v>437</v>
      </c>
      <c r="D62" s="492" t="s">
        <v>438</v>
      </c>
      <c r="E62" s="491" t="s">
        <v>492</v>
      </c>
      <c r="F62" s="492" t="s">
        <v>493</v>
      </c>
      <c r="G62" s="491" t="s">
        <v>608</v>
      </c>
      <c r="H62" s="491" t="s">
        <v>609</v>
      </c>
      <c r="I62" s="494">
        <v>2065.300048828125</v>
      </c>
      <c r="J62" s="494">
        <v>6</v>
      </c>
      <c r="K62" s="495">
        <v>12391.80029296875</v>
      </c>
    </row>
    <row r="63" spans="1:11" ht="14.4" customHeight="1" x14ac:dyDescent="0.3">
      <c r="A63" s="489" t="s">
        <v>429</v>
      </c>
      <c r="B63" s="490" t="s">
        <v>430</v>
      </c>
      <c r="C63" s="491" t="s">
        <v>437</v>
      </c>
      <c r="D63" s="492" t="s">
        <v>438</v>
      </c>
      <c r="E63" s="491" t="s">
        <v>492</v>
      </c>
      <c r="F63" s="492" t="s">
        <v>493</v>
      </c>
      <c r="G63" s="491" t="s">
        <v>610</v>
      </c>
      <c r="H63" s="491" t="s">
        <v>611</v>
      </c>
      <c r="I63" s="494">
        <v>2065.300048828125</v>
      </c>
      <c r="J63" s="494">
        <v>1</v>
      </c>
      <c r="K63" s="495">
        <v>2065.300048828125</v>
      </c>
    </row>
    <row r="64" spans="1:11" ht="14.4" customHeight="1" x14ac:dyDescent="0.3">
      <c r="A64" s="489" t="s">
        <v>429</v>
      </c>
      <c r="B64" s="490" t="s">
        <v>430</v>
      </c>
      <c r="C64" s="491" t="s">
        <v>437</v>
      </c>
      <c r="D64" s="492" t="s">
        <v>438</v>
      </c>
      <c r="E64" s="491" t="s">
        <v>492</v>
      </c>
      <c r="F64" s="492" t="s">
        <v>493</v>
      </c>
      <c r="G64" s="491" t="s">
        <v>612</v>
      </c>
      <c r="H64" s="491" t="s">
        <v>613</v>
      </c>
      <c r="I64" s="494">
        <v>2065.300048828125</v>
      </c>
      <c r="J64" s="494">
        <v>4</v>
      </c>
      <c r="K64" s="495">
        <v>8261.2001953125</v>
      </c>
    </row>
    <row r="65" spans="1:11" ht="14.4" customHeight="1" x14ac:dyDescent="0.3">
      <c r="A65" s="489" t="s">
        <v>429</v>
      </c>
      <c r="B65" s="490" t="s">
        <v>430</v>
      </c>
      <c r="C65" s="491" t="s">
        <v>437</v>
      </c>
      <c r="D65" s="492" t="s">
        <v>438</v>
      </c>
      <c r="E65" s="491" t="s">
        <v>492</v>
      </c>
      <c r="F65" s="492" t="s">
        <v>493</v>
      </c>
      <c r="G65" s="491" t="s">
        <v>614</v>
      </c>
      <c r="H65" s="491" t="s">
        <v>615</v>
      </c>
      <c r="I65" s="494">
        <v>2065.300048828125</v>
      </c>
      <c r="J65" s="494">
        <v>2</v>
      </c>
      <c r="K65" s="495">
        <v>4130.60009765625</v>
      </c>
    </row>
    <row r="66" spans="1:11" ht="14.4" customHeight="1" x14ac:dyDescent="0.3">
      <c r="A66" s="489" t="s">
        <v>429</v>
      </c>
      <c r="B66" s="490" t="s">
        <v>430</v>
      </c>
      <c r="C66" s="491" t="s">
        <v>437</v>
      </c>
      <c r="D66" s="492" t="s">
        <v>438</v>
      </c>
      <c r="E66" s="491" t="s">
        <v>492</v>
      </c>
      <c r="F66" s="492" t="s">
        <v>493</v>
      </c>
      <c r="G66" s="491" t="s">
        <v>616</v>
      </c>
      <c r="H66" s="491" t="s">
        <v>617</v>
      </c>
      <c r="I66" s="494">
        <v>23535</v>
      </c>
      <c r="J66" s="494">
        <v>1</v>
      </c>
      <c r="K66" s="495">
        <v>23535</v>
      </c>
    </row>
    <row r="67" spans="1:11" ht="14.4" customHeight="1" x14ac:dyDescent="0.3">
      <c r="A67" s="489" t="s">
        <v>429</v>
      </c>
      <c r="B67" s="490" t="s">
        <v>430</v>
      </c>
      <c r="C67" s="491" t="s">
        <v>437</v>
      </c>
      <c r="D67" s="492" t="s">
        <v>438</v>
      </c>
      <c r="E67" s="491" t="s">
        <v>492</v>
      </c>
      <c r="F67" s="492" t="s">
        <v>493</v>
      </c>
      <c r="G67" s="491" t="s">
        <v>618</v>
      </c>
      <c r="H67" s="491" t="s">
        <v>619</v>
      </c>
      <c r="I67" s="494">
        <v>5929</v>
      </c>
      <c r="J67" s="494">
        <v>8</v>
      </c>
      <c r="K67" s="495">
        <v>47432</v>
      </c>
    </row>
    <row r="68" spans="1:11" ht="14.4" customHeight="1" x14ac:dyDescent="0.3">
      <c r="A68" s="489" t="s">
        <v>429</v>
      </c>
      <c r="B68" s="490" t="s">
        <v>430</v>
      </c>
      <c r="C68" s="491" t="s">
        <v>437</v>
      </c>
      <c r="D68" s="492" t="s">
        <v>438</v>
      </c>
      <c r="E68" s="491" t="s">
        <v>492</v>
      </c>
      <c r="F68" s="492" t="s">
        <v>493</v>
      </c>
      <c r="G68" s="491" t="s">
        <v>620</v>
      </c>
      <c r="H68" s="491" t="s">
        <v>621</v>
      </c>
      <c r="I68" s="494">
        <v>5929</v>
      </c>
      <c r="J68" s="494">
        <v>8</v>
      </c>
      <c r="K68" s="495">
        <v>47432</v>
      </c>
    </row>
    <row r="69" spans="1:11" ht="14.4" customHeight="1" x14ac:dyDescent="0.3">
      <c r="A69" s="489" t="s">
        <v>429</v>
      </c>
      <c r="B69" s="490" t="s">
        <v>430</v>
      </c>
      <c r="C69" s="491" t="s">
        <v>437</v>
      </c>
      <c r="D69" s="492" t="s">
        <v>438</v>
      </c>
      <c r="E69" s="491" t="s">
        <v>492</v>
      </c>
      <c r="F69" s="492" t="s">
        <v>493</v>
      </c>
      <c r="G69" s="491" t="s">
        <v>622</v>
      </c>
      <c r="H69" s="491" t="s">
        <v>623</v>
      </c>
      <c r="I69" s="494">
        <v>3993</v>
      </c>
      <c r="J69" s="494">
        <v>3</v>
      </c>
      <c r="K69" s="495">
        <v>11979</v>
      </c>
    </row>
    <row r="70" spans="1:11" ht="14.4" customHeight="1" x14ac:dyDescent="0.3">
      <c r="A70" s="489" t="s">
        <v>429</v>
      </c>
      <c r="B70" s="490" t="s">
        <v>430</v>
      </c>
      <c r="C70" s="491" t="s">
        <v>437</v>
      </c>
      <c r="D70" s="492" t="s">
        <v>438</v>
      </c>
      <c r="E70" s="491" t="s">
        <v>492</v>
      </c>
      <c r="F70" s="492" t="s">
        <v>493</v>
      </c>
      <c r="G70" s="491" t="s">
        <v>624</v>
      </c>
      <c r="H70" s="491" t="s">
        <v>625</v>
      </c>
      <c r="I70" s="494">
        <v>3993</v>
      </c>
      <c r="J70" s="494">
        <v>3</v>
      </c>
      <c r="K70" s="495">
        <v>11979</v>
      </c>
    </row>
    <row r="71" spans="1:11" ht="14.4" customHeight="1" x14ac:dyDescent="0.3">
      <c r="A71" s="489" t="s">
        <v>429</v>
      </c>
      <c r="B71" s="490" t="s">
        <v>430</v>
      </c>
      <c r="C71" s="491" t="s">
        <v>437</v>
      </c>
      <c r="D71" s="492" t="s">
        <v>438</v>
      </c>
      <c r="E71" s="491" t="s">
        <v>492</v>
      </c>
      <c r="F71" s="492" t="s">
        <v>493</v>
      </c>
      <c r="G71" s="491" t="s">
        <v>626</v>
      </c>
      <c r="H71" s="491" t="s">
        <v>627</v>
      </c>
      <c r="I71" s="494">
        <v>815.79998779296875</v>
      </c>
      <c r="J71" s="494">
        <v>3</v>
      </c>
      <c r="K71" s="495">
        <v>2447.3999633789062</v>
      </c>
    </row>
    <row r="72" spans="1:11" ht="14.4" customHeight="1" x14ac:dyDescent="0.3">
      <c r="A72" s="489" t="s">
        <v>429</v>
      </c>
      <c r="B72" s="490" t="s">
        <v>430</v>
      </c>
      <c r="C72" s="491" t="s">
        <v>437</v>
      </c>
      <c r="D72" s="492" t="s">
        <v>438</v>
      </c>
      <c r="E72" s="491" t="s">
        <v>492</v>
      </c>
      <c r="F72" s="492" t="s">
        <v>493</v>
      </c>
      <c r="G72" s="491" t="s">
        <v>628</v>
      </c>
      <c r="H72" s="491" t="s">
        <v>629</v>
      </c>
      <c r="I72" s="494">
        <v>726</v>
      </c>
      <c r="J72" s="494">
        <v>1</v>
      </c>
      <c r="K72" s="495">
        <v>726</v>
      </c>
    </row>
    <row r="73" spans="1:11" ht="14.4" customHeight="1" x14ac:dyDescent="0.3">
      <c r="A73" s="489" t="s">
        <v>429</v>
      </c>
      <c r="B73" s="490" t="s">
        <v>430</v>
      </c>
      <c r="C73" s="491" t="s">
        <v>437</v>
      </c>
      <c r="D73" s="492" t="s">
        <v>438</v>
      </c>
      <c r="E73" s="491" t="s">
        <v>492</v>
      </c>
      <c r="F73" s="492" t="s">
        <v>493</v>
      </c>
      <c r="G73" s="491" t="s">
        <v>630</v>
      </c>
      <c r="H73" s="491" t="s">
        <v>631</v>
      </c>
      <c r="I73" s="494">
        <v>2546.719970703125</v>
      </c>
      <c r="J73" s="494">
        <v>12</v>
      </c>
      <c r="K73" s="495">
        <v>30560.6689453125</v>
      </c>
    </row>
    <row r="74" spans="1:11" ht="14.4" customHeight="1" x14ac:dyDescent="0.3">
      <c r="A74" s="489" t="s">
        <v>429</v>
      </c>
      <c r="B74" s="490" t="s">
        <v>430</v>
      </c>
      <c r="C74" s="491" t="s">
        <v>437</v>
      </c>
      <c r="D74" s="492" t="s">
        <v>438</v>
      </c>
      <c r="E74" s="491" t="s">
        <v>492</v>
      </c>
      <c r="F74" s="492" t="s">
        <v>493</v>
      </c>
      <c r="G74" s="491" t="s">
        <v>632</v>
      </c>
      <c r="H74" s="491" t="s">
        <v>633</v>
      </c>
      <c r="I74" s="494">
        <v>2546.72998046875</v>
      </c>
      <c r="J74" s="494">
        <v>2</v>
      </c>
      <c r="K74" s="495">
        <v>5093.4501953125</v>
      </c>
    </row>
    <row r="75" spans="1:11" ht="14.4" customHeight="1" x14ac:dyDescent="0.3">
      <c r="A75" s="489" t="s">
        <v>429</v>
      </c>
      <c r="B75" s="490" t="s">
        <v>430</v>
      </c>
      <c r="C75" s="491" t="s">
        <v>437</v>
      </c>
      <c r="D75" s="492" t="s">
        <v>438</v>
      </c>
      <c r="E75" s="491" t="s">
        <v>492</v>
      </c>
      <c r="F75" s="492" t="s">
        <v>493</v>
      </c>
      <c r="G75" s="491" t="s">
        <v>634</v>
      </c>
      <c r="H75" s="491" t="s">
        <v>635</v>
      </c>
      <c r="I75" s="494">
        <v>2546.7224731445312</v>
      </c>
      <c r="J75" s="494">
        <v>11</v>
      </c>
      <c r="K75" s="495">
        <v>28013.9599609375</v>
      </c>
    </row>
    <row r="76" spans="1:11" ht="14.4" customHeight="1" x14ac:dyDescent="0.3">
      <c r="A76" s="489" t="s">
        <v>429</v>
      </c>
      <c r="B76" s="490" t="s">
        <v>430</v>
      </c>
      <c r="C76" s="491" t="s">
        <v>437</v>
      </c>
      <c r="D76" s="492" t="s">
        <v>438</v>
      </c>
      <c r="E76" s="491" t="s">
        <v>492</v>
      </c>
      <c r="F76" s="492" t="s">
        <v>493</v>
      </c>
      <c r="G76" s="491" t="s">
        <v>636</v>
      </c>
      <c r="H76" s="491" t="s">
        <v>637</v>
      </c>
      <c r="I76" s="494">
        <v>2546.719970703125</v>
      </c>
      <c r="J76" s="494">
        <v>9</v>
      </c>
      <c r="K76" s="495">
        <v>22920.509765625</v>
      </c>
    </row>
    <row r="77" spans="1:11" ht="14.4" customHeight="1" x14ac:dyDescent="0.3">
      <c r="A77" s="489" t="s">
        <v>429</v>
      </c>
      <c r="B77" s="490" t="s">
        <v>430</v>
      </c>
      <c r="C77" s="491" t="s">
        <v>437</v>
      </c>
      <c r="D77" s="492" t="s">
        <v>438</v>
      </c>
      <c r="E77" s="491" t="s">
        <v>492</v>
      </c>
      <c r="F77" s="492" t="s">
        <v>493</v>
      </c>
      <c r="G77" s="491" t="s">
        <v>638</v>
      </c>
      <c r="H77" s="491" t="s">
        <v>639</v>
      </c>
      <c r="I77" s="494">
        <v>2546.719970703125</v>
      </c>
      <c r="J77" s="494">
        <v>1</v>
      </c>
      <c r="K77" s="495">
        <v>2546.719970703125</v>
      </c>
    </row>
    <row r="78" spans="1:11" ht="14.4" customHeight="1" x14ac:dyDescent="0.3">
      <c r="A78" s="489" t="s">
        <v>429</v>
      </c>
      <c r="B78" s="490" t="s">
        <v>430</v>
      </c>
      <c r="C78" s="491" t="s">
        <v>437</v>
      </c>
      <c r="D78" s="492" t="s">
        <v>438</v>
      </c>
      <c r="E78" s="491" t="s">
        <v>492</v>
      </c>
      <c r="F78" s="492" t="s">
        <v>493</v>
      </c>
      <c r="G78" s="491" t="s">
        <v>640</v>
      </c>
      <c r="H78" s="491" t="s">
        <v>641</v>
      </c>
      <c r="I78" s="494">
        <v>2546.7233072916665</v>
      </c>
      <c r="J78" s="494">
        <v>8</v>
      </c>
      <c r="K78" s="495">
        <v>20373.7900390625</v>
      </c>
    </row>
    <row r="79" spans="1:11" ht="14.4" customHeight="1" x14ac:dyDescent="0.3">
      <c r="A79" s="489" t="s">
        <v>429</v>
      </c>
      <c r="B79" s="490" t="s">
        <v>430</v>
      </c>
      <c r="C79" s="491" t="s">
        <v>437</v>
      </c>
      <c r="D79" s="492" t="s">
        <v>438</v>
      </c>
      <c r="E79" s="491" t="s">
        <v>492</v>
      </c>
      <c r="F79" s="492" t="s">
        <v>493</v>
      </c>
      <c r="G79" s="491" t="s">
        <v>642</v>
      </c>
      <c r="H79" s="491" t="s">
        <v>643</v>
      </c>
      <c r="I79" s="494">
        <v>2546.719970703125</v>
      </c>
      <c r="J79" s="494">
        <v>18</v>
      </c>
      <c r="K79" s="495">
        <v>45841.0302734375</v>
      </c>
    </row>
    <row r="80" spans="1:11" ht="14.4" customHeight="1" x14ac:dyDescent="0.3">
      <c r="A80" s="489" t="s">
        <v>429</v>
      </c>
      <c r="B80" s="490" t="s">
        <v>430</v>
      </c>
      <c r="C80" s="491" t="s">
        <v>437</v>
      </c>
      <c r="D80" s="492" t="s">
        <v>438</v>
      </c>
      <c r="E80" s="491" t="s">
        <v>492</v>
      </c>
      <c r="F80" s="492" t="s">
        <v>493</v>
      </c>
      <c r="G80" s="491" t="s">
        <v>644</v>
      </c>
      <c r="H80" s="491" t="s">
        <v>645</v>
      </c>
      <c r="I80" s="494">
        <v>2546.72998046875</v>
      </c>
      <c r="J80" s="494">
        <v>2</v>
      </c>
      <c r="K80" s="495">
        <v>5093.4501953125</v>
      </c>
    </row>
    <row r="81" spans="1:11" ht="14.4" customHeight="1" x14ac:dyDescent="0.3">
      <c r="A81" s="489" t="s">
        <v>429</v>
      </c>
      <c r="B81" s="490" t="s">
        <v>430</v>
      </c>
      <c r="C81" s="491" t="s">
        <v>437</v>
      </c>
      <c r="D81" s="492" t="s">
        <v>438</v>
      </c>
      <c r="E81" s="491" t="s">
        <v>492</v>
      </c>
      <c r="F81" s="492" t="s">
        <v>493</v>
      </c>
      <c r="G81" s="491" t="s">
        <v>646</v>
      </c>
      <c r="H81" s="491" t="s">
        <v>647</v>
      </c>
      <c r="I81" s="494">
        <v>1983.68994140625</v>
      </c>
      <c r="J81" s="494">
        <v>2</v>
      </c>
      <c r="K81" s="495">
        <v>3967.3701171875</v>
      </c>
    </row>
    <row r="82" spans="1:11" ht="14.4" customHeight="1" x14ac:dyDescent="0.3">
      <c r="A82" s="489" t="s">
        <v>429</v>
      </c>
      <c r="B82" s="490" t="s">
        <v>430</v>
      </c>
      <c r="C82" s="491" t="s">
        <v>437</v>
      </c>
      <c r="D82" s="492" t="s">
        <v>438</v>
      </c>
      <c r="E82" s="491" t="s">
        <v>492</v>
      </c>
      <c r="F82" s="492" t="s">
        <v>493</v>
      </c>
      <c r="G82" s="491" t="s">
        <v>648</v>
      </c>
      <c r="H82" s="491" t="s">
        <v>649</v>
      </c>
      <c r="I82" s="494">
        <v>2065.300048828125</v>
      </c>
      <c r="J82" s="494">
        <v>1</v>
      </c>
      <c r="K82" s="495">
        <v>2065.300048828125</v>
      </c>
    </row>
    <row r="83" spans="1:11" ht="14.4" customHeight="1" x14ac:dyDescent="0.3">
      <c r="A83" s="489" t="s">
        <v>429</v>
      </c>
      <c r="B83" s="490" t="s">
        <v>430</v>
      </c>
      <c r="C83" s="491" t="s">
        <v>437</v>
      </c>
      <c r="D83" s="492" t="s">
        <v>438</v>
      </c>
      <c r="E83" s="491" t="s">
        <v>492</v>
      </c>
      <c r="F83" s="492" t="s">
        <v>493</v>
      </c>
      <c r="G83" s="491" t="s">
        <v>650</v>
      </c>
      <c r="H83" s="491" t="s">
        <v>651</v>
      </c>
      <c r="I83" s="494">
        <v>2065.300048828125</v>
      </c>
      <c r="J83" s="494">
        <v>2</v>
      </c>
      <c r="K83" s="495">
        <v>4130.60009765625</v>
      </c>
    </row>
    <row r="84" spans="1:11" ht="14.4" customHeight="1" x14ac:dyDescent="0.3">
      <c r="A84" s="489" t="s">
        <v>429</v>
      </c>
      <c r="B84" s="490" t="s">
        <v>430</v>
      </c>
      <c r="C84" s="491" t="s">
        <v>437</v>
      </c>
      <c r="D84" s="492" t="s">
        <v>438</v>
      </c>
      <c r="E84" s="491" t="s">
        <v>492</v>
      </c>
      <c r="F84" s="492" t="s">
        <v>493</v>
      </c>
      <c r="G84" s="491" t="s">
        <v>652</v>
      </c>
      <c r="H84" s="491" t="s">
        <v>653</v>
      </c>
      <c r="I84" s="494">
        <v>2065.300048828125</v>
      </c>
      <c r="J84" s="494">
        <v>2</v>
      </c>
      <c r="K84" s="495">
        <v>4130.60009765625</v>
      </c>
    </row>
    <row r="85" spans="1:11" ht="14.4" customHeight="1" x14ac:dyDescent="0.3">
      <c r="A85" s="489" t="s">
        <v>429</v>
      </c>
      <c r="B85" s="490" t="s">
        <v>430</v>
      </c>
      <c r="C85" s="491" t="s">
        <v>437</v>
      </c>
      <c r="D85" s="492" t="s">
        <v>438</v>
      </c>
      <c r="E85" s="491" t="s">
        <v>492</v>
      </c>
      <c r="F85" s="492" t="s">
        <v>493</v>
      </c>
      <c r="G85" s="491" t="s">
        <v>654</v>
      </c>
      <c r="H85" s="491" t="s">
        <v>655</v>
      </c>
      <c r="I85" s="494">
        <v>2065.300048828125</v>
      </c>
      <c r="J85" s="494">
        <v>4</v>
      </c>
      <c r="K85" s="495">
        <v>8261.2001953125</v>
      </c>
    </row>
    <row r="86" spans="1:11" ht="14.4" customHeight="1" x14ac:dyDescent="0.3">
      <c r="A86" s="489" t="s">
        <v>429</v>
      </c>
      <c r="B86" s="490" t="s">
        <v>430</v>
      </c>
      <c r="C86" s="491" t="s">
        <v>437</v>
      </c>
      <c r="D86" s="492" t="s">
        <v>438</v>
      </c>
      <c r="E86" s="491" t="s">
        <v>492</v>
      </c>
      <c r="F86" s="492" t="s">
        <v>493</v>
      </c>
      <c r="G86" s="491" t="s">
        <v>656</v>
      </c>
      <c r="H86" s="491" t="s">
        <v>657</v>
      </c>
      <c r="I86" s="494">
        <v>2546.719970703125</v>
      </c>
      <c r="J86" s="494">
        <v>7</v>
      </c>
      <c r="K86" s="495">
        <v>17827.0595703125</v>
      </c>
    </row>
    <row r="87" spans="1:11" ht="14.4" customHeight="1" x14ac:dyDescent="0.3">
      <c r="A87" s="489" t="s">
        <v>429</v>
      </c>
      <c r="B87" s="490" t="s">
        <v>430</v>
      </c>
      <c r="C87" s="491" t="s">
        <v>437</v>
      </c>
      <c r="D87" s="492" t="s">
        <v>438</v>
      </c>
      <c r="E87" s="491" t="s">
        <v>492</v>
      </c>
      <c r="F87" s="492" t="s">
        <v>493</v>
      </c>
      <c r="G87" s="491" t="s">
        <v>658</v>
      </c>
      <c r="H87" s="491" t="s">
        <v>659</v>
      </c>
      <c r="I87" s="494">
        <v>2065.300048828125</v>
      </c>
      <c r="J87" s="494">
        <v>2</v>
      </c>
      <c r="K87" s="495">
        <v>4130.60009765625</v>
      </c>
    </row>
    <row r="88" spans="1:11" ht="14.4" customHeight="1" x14ac:dyDescent="0.3">
      <c r="A88" s="489" t="s">
        <v>429</v>
      </c>
      <c r="B88" s="490" t="s">
        <v>430</v>
      </c>
      <c r="C88" s="491" t="s">
        <v>437</v>
      </c>
      <c r="D88" s="492" t="s">
        <v>438</v>
      </c>
      <c r="E88" s="491" t="s">
        <v>492</v>
      </c>
      <c r="F88" s="492" t="s">
        <v>493</v>
      </c>
      <c r="G88" s="491" t="s">
        <v>660</v>
      </c>
      <c r="H88" s="491" t="s">
        <v>661</v>
      </c>
      <c r="I88" s="494">
        <v>2546.7249755859375</v>
      </c>
      <c r="J88" s="494">
        <v>5</v>
      </c>
      <c r="K88" s="495">
        <v>12733.6201171875</v>
      </c>
    </row>
    <row r="89" spans="1:11" ht="14.4" customHeight="1" x14ac:dyDescent="0.3">
      <c r="A89" s="489" t="s">
        <v>429</v>
      </c>
      <c r="B89" s="490" t="s">
        <v>430</v>
      </c>
      <c r="C89" s="491" t="s">
        <v>437</v>
      </c>
      <c r="D89" s="492" t="s">
        <v>438</v>
      </c>
      <c r="E89" s="491" t="s">
        <v>492</v>
      </c>
      <c r="F89" s="492" t="s">
        <v>493</v>
      </c>
      <c r="G89" s="491" t="s">
        <v>662</v>
      </c>
      <c r="H89" s="491" t="s">
        <v>663</v>
      </c>
      <c r="I89" s="494">
        <v>2065.300048828125</v>
      </c>
      <c r="J89" s="494">
        <v>2</v>
      </c>
      <c r="K89" s="495">
        <v>4130.60009765625</v>
      </c>
    </row>
    <row r="90" spans="1:11" ht="14.4" customHeight="1" x14ac:dyDescent="0.3">
      <c r="A90" s="489" t="s">
        <v>429</v>
      </c>
      <c r="B90" s="490" t="s">
        <v>430</v>
      </c>
      <c r="C90" s="491" t="s">
        <v>437</v>
      </c>
      <c r="D90" s="492" t="s">
        <v>438</v>
      </c>
      <c r="E90" s="491" t="s">
        <v>492</v>
      </c>
      <c r="F90" s="492" t="s">
        <v>493</v>
      </c>
      <c r="G90" s="491" t="s">
        <v>664</v>
      </c>
      <c r="H90" s="491" t="s">
        <v>665</v>
      </c>
      <c r="I90" s="494">
        <v>2546.719970703125</v>
      </c>
      <c r="J90" s="494">
        <v>1</v>
      </c>
      <c r="K90" s="495">
        <v>2546.719970703125</v>
      </c>
    </row>
    <row r="91" spans="1:11" ht="14.4" customHeight="1" x14ac:dyDescent="0.3">
      <c r="A91" s="489" t="s">
        <v>429</v>
      </c>
      <c r="B91" s="490" t="s">
        <v>430</v>
      </c>
      <c r="C91" s="491" t="s">
        <v>437</v>
      </c>
      <c r="D91" s="492" t="s">
        <v>438</v>
      </c>
      <c r="E91" s="491" t="s">
        <v>492</v>
      </c>
      <c r="F91" s="492" t="s">
        <v>493</v>
      </c>
      <c r="G91" s="491" t="s">
        <v>666</v>
      </c>
      <c r="H91" s="491" t="s">
        <v>667</v>
      </c>
      <c r="I91" s="494">
        <v>2546.719970703125</v>
      </c>
      <c r="J91" s="494">
        <v>1</v>
      </c>
      <c r="K91" s="495">
        <v>2546.719970703125</v>
      </c>
    </row>
    <row r="92" spans="1:11" ht="14.4" customHeight="1" x14ac:dyDescent="0.3">
      <c r="A92" s="489" t="s">
        <v>429</v>
      </c>
      <c r="B92" s="490" t="s">
        <v>430</v>
      </c>
      <c r="C92" s="491" t="s">
        <v>437</v>
      </c>
      <c r="D92" s="492" t="s">
        <v>438</v>
      </c>
      <c r="E92" s="491" t="s">
        <v>492</v>
      </c>
      <c r="F92" s="492" t="s">
        <v>493</v>
      </c>
      <c r="G92" s="491" t="s">
        <v>668</v>
      </c>
      <c r="H92" s="491" t="s">
        <v>669</v>
      </c>
      <c r="I92" s="494">
        <v>2065.300048828125</v>
      </c>
      <c r="J92" s="494">
        <v>2</v>
      </c>
      <c r="K92" s="495">
        <v>4130.60009765625</v>
      </c>
    </row>
    <row r="93" spans="1:11" ht="14.4" customHeight="1" x14ac:dyDescent="0.3">
      <c r="A93" s="489" t="s">
        <v>429</v>
      </c>
      <c r="B93" s="490" t="s">
        <v>430</v>
      </c>
      <c r="C93" s="491" t="s">
        <v>437</v>
      </c>
      <c r="D93" s="492" t="s">
        <v>438</v>
      </c>
      <c r="E93" s="491" t="s">
        <v>492</v>
      </c>
      <c r="F93" s="492" t="s">
        <v>493</v>
      </c>
      <c r="G93" s="491" t="s">
        <v>670</v>
      </c>
      <c r="H93" s="491" t="s">
        <v>671</v>
      </c>
      <c r="I93" s="494">
        <v>2546.719970703125</v>
      </c>
      <c r="J93" s="494">
        <v>9</v>
      </c>
      <c r="K93" s="495">
        <v>22920.509765625</v>
      </c>
    </row>
    <row r="94" spans="1:11" ht="14.4" customHeight="1" x14ac:dyDescent="0.3">
      <c r="A94" s="489" t="s">
        <v>429</v>
      </c>
      <c r="B94" s="490" t="s">
        <v>430</v>
      </c>
      <c r="C94" s="491" t="s">
        <v>437</v>
      </c>
      <c r="D94" s="492" t="s">
        <v>438</v>
      </c>
      <c r="E94" s="491" t="s">
        <v>492</v>
      </c>
      <c r="F94" s="492" t="s">
        <v>493</v>
      </c>
      <c r="G94" s="491" t="s">
        <v>672</v>
      </c>
      <c r="H94" s="491" t="s">
        <v>673</v>
      </c>
      <c r="I94" s="494">
        <v>2546.719970703125</v>
      </c>
      <c r="J94" s="494">
        <v>3</v>
      </c>
      <c r="K94" s="495">
        <v>7640.169921875</v>
      </c>
    </row>
    <row r="95" spans="1:11" ht="14.4" customHeight="1" x14ac:dyDescent="0.3">
      <c r="A95" s="489" t="s">
        <v>429</v>
      </c>
      <c r="B95" s="490" t="s">
        <v>430</v>
      </c>
      <c r="C95" s="491" t="s">
        <v>437</v>
      </c>
      <c r="D95" s="492" t="s">
        <v>438</v>
      </c>
      <c r="E95" s="491" t="s">
        <v>492</v>
      </c>
      <c r="F95" s="492" t="s">
        <v>493</v>
      </c>
      <c r="G95" s="491" t="s">
        <v>674</v>
      </c>
      <c r="H95" s="491" t="s">
        <v>675</v>
      </c>
      <c r="I95" s="494">
        <v>2546.719970703125</v>
      </c>
      <c r="J95" s="494">
        <v>6</v>
      </c>
      <c r="K95" s="495">
        <v>15280.33984375</v>
      </c>
    </row>
    <row r="96" spans="1:11" ht="14.4" customHeight="1" x14ac:dyDescent="0.3">
      <c r="A96" s="489" t="s">
        <v>429</v>
      </c>
      <c r="B96" s="490" t="s">
        <v>430</v>
      </c>
      <c r="C96" s="491" t="s">
        <v>437</v>
      </c>
      <c r="D96" s="492" t="s">
        <v>438</v>
      </c>
      <c r="E96" s="491" t="s">
        <v>492</v>
      </c>
      <c r="F96" s="492" t="s">
        <v>493</v>
      </c>
      <c r="G96" s="491" t="s">
        <v>676</v>
      </c>
      <c r="H96" s="491" t="s">
        <v>677</v>
      </c>
      <c r="I96" s="494">
        <v>2372.75</v>
      </c>
      <c r="J96" s="494">
        <v>1</v>
      </c>
      <c r="K96" s="495">
        <v>2372.75</v>
      </c>
    </row>
    <row r="97" spans="1:11" ht="14.4" customHeight="1" x14ac:dyDescent="0.3">
      <c r="A97" s="489" t="s">
        <v>429</v>
      </c>
      <c r="B97" s="490" t="s">
        <v>430</v>
      </c>
      <c r="C97" s="491" t="s">
        <v>437</v>
      </c>
      <c r="D97" s="492" t="s">
        <v>438</v>
      </c>
      <c r="E97" s="491" t="s">
        <v>492</v>
      </c>
      <c r="F97" s="492" t="s">
        <v>493</v>
      </c>
      <c r="G97" s="491" t="s">
        <v>678</v>
      </c>
      <c r="H97" s="491" t="s">
        <v>679</v>
      </c>
      <c r="I97" s="494">
        <v>2546.719970703125</v>
      </c>
      <c r="J97" s="494">
        <v>2</v>
      </c>
      <c r="K97" s="495">
        <v>5093.43994140625</v>
      </c>
    </row>
    <row r="98" spans="1:11" ht="14.4" customHeight="1" x14ac:dyDescent="0.3">
      <c r="A98" s="489" t="s">
        <v>429</v>
      </c>
      <c r="B98" s="490" t="s">
        <v>430</v>
      </c>
      <c r="C98" s="491" t="s">
        <v>437</v>
      </c>
      <c r="D98" s="492" t="s">
        <v>438</v>
      </c>
      <c r="E98" s="491" t="s">
        <v>492</v>
      </c>
      <c r="F98" s="492" t="s">
        <v>493</v>
      </c>
      <c r="G98" s="491" t="s">
        <v>680</v>
      </c>
      <c r="H98" s="491" t="s">
        <v>681</v>
      </c>
      <c r="I98" s="494">
        <v>3335.219970703125</v>
      </c>
      <c r="J98" s="494">
        <v>1</v>
      </c>
      <c r="K98" s="495">
        <v>3335.219970703125</v>
      </c>
    </row>
    <row r="99" spans="1:11" ht="14.4" customHeight="1" x14ac:dyDescent="0.3">
      <c r="A99" s="489" t="s">
        <v>429</v>
      </c>
      <c r="B99" s="490" t="s">
        <v>430</v>
      </c>
      <c r="C99" s="491" t="s">
        <v>437</v>
      </c>
      <c r="D99" s="492" t="s">
        <v>438</v>
      </c>
      <c r="E99" s="491" t="s">
        <v>492</v>
      </c>
      <c r="F99" s="492" t="s">
        <v>493</v>
      </c>
      <c r="G99" s="491" t="s">
        <v>682</v>
      </c>
      <c r="H99" s="491" t="s">
        <v>683</v>
      </c>
      <c r="I99" s="494">
        <v>2546.719970703125</v>
      </c>
      <c r="J99" s="494">
        <v>14</v>
      </c>
      <c r="K99" s="495">
        <v>35654.119140625</v>
      </c>
    </row>
    <row r="100" spans="1:11" ht="14.4" customHeight="1" x14ac:dyDescent="0.3">
      <c r="A100" s="489" t="s">
        <v>429</v>
      </c>
      <c r="B100" s="490" t="s">
        <v>430</v>
      </c>
      <c r="C100" s="491" t="s">
        <v>437</v>
      </c>
      <c r="D100" s="492" t="s">
        <v>438</v>
      </c>
      <c r="E100" s="491" t="s">
        <v>492</v>
      </c>
      <c r="F100" s="492" t="s">
        <v>493</v>
      </c>
      <c r="G100" s="491" t="s">
        <v>684</v>
      </c>
      <c r="H100" s="491" t="s">
        <v>685</v>
      </c>
      <c r="I100" s="494">
        <v>2546.719970703125</v>
      </c>
      <c r="J100" s="494">
        <v>2</v>
      </c>
      <c r="K100" s="495">
        <v>5093.43994140625</v>
      </c>
    </row>
    <row r="101" spans="1:11" ht="14.4" customHeight="1" x14ac:dyDescent="0.3">
      <c r="A101" s="489" t="s">
        <v>429</v>
      </c>
      <c r="B101" s="490" t="s">
        <v>430</v>
      </c>
      <c r="C101" s="491" t="s">
        <v>437</v>
      </c>
      <c r="D101" s="492" t="s">
        <v>438</v>
      </c>
      <c r="E101" s="491" t="s">
        <v>492</v>
      </c>
      <c r="F101" s="492" t="s">
        <v>493</v>
      </c>
      <c r="G101" s="491" t="s">
        <v>686</v>
      </c>
      <c r="H101" s="491" t="s">
        <v>687</v>
      </c>
      <c r="I101" s="494">
        <v>2546.72998046875</v>
      </c>
      <c r="J101" s="494">
        <v>2</v>
      </c>
      <c r="K101" s="495">
        <v>5093.4501953125</v>
      </c>
    </row>
    <row r="102" spans="1:11" ht="14.4" customHeight="1" x14ac:dyDescent="0.3">
      <c r="A102" s="489" t="s">
        <v>429</v>
      </c>
      <c r="B102" s="490" t="s">
        <v>430</v>
      </c>
      <c r="C102" s="491" t="s">
        <v>437</v>
      </c>
      <c r="D102" s="492" t="s">
        <v>438</v>
      </c>
      <c r="E102" s="491" t="s">
        <v>492</v>
      </c>
      <c r="F102" s="492" t="s">
        <v>493</v>
      </c>
      <c r="G102" s="491" t="s">
        <v>688</v>
      </c>
      <c r="H102" s="491" t="s">
        <v>689</v>
      </c>
      <c r="I102" s="494">
        <v>2546.72998046875</v>
      </c>
      <c r="J102" s="494">
        <v>2</v>
      </c>
      <c r="K102" s="495">
        <v>5093.4501953125</v>
      </c>
    </row>
    <row r="103" spans="1:11" ht="14.4" customHeight="1" x14ac:dyDescent="0.3">
      <c r="A103" s="489" t="s">
        <v>429</v>
      </c>
      <c r="B103" s="490" t="s">
        <v>430</v>
      </c>
      <c r="C103" s="491" t="s">
        <v>437</v>
      </c>
      <c r="D103" s="492" t="s">
        <v>438</v>
      </c>
      <c r="E103" s="491" t="s">
        <v>492</v>
      </c>
      <c r="F103" s="492" t="s">
        <v>493</v>
      </c>
      <c r="G103" s="491" t="s">
        <v>690</v>
      </c>
      <c r="H103" s="491" t="s">
        <v>691</v>
      </c>
      <c r="I103" s="494">
        <v>2546.719970703125</v>
      </c>
      <c r="J103" s="494">
        <v>10</v>
      </c>
      <c r="K103" s="495">
        <v>25467.2294921875</v>
      </c>
    </row>
    <row r="104" spans="1:11" ht="14.4" customHeight="1" x14ac:dyDescent="0.3">
      <c r="A104" s="489" t="s">
        <v>429</v>
      </c>
      <c r="B104" s="490" t="s">
        <v>430</v>
      </c>
      <c r="C104" s="491" t="s">
        <v>437</v>
      </c>
      <c r="D104" s="492" t="s">
        <v>438</v>
      </c>
      <c r="E104" s="491" t="s">
        <v>492</v>
      </c>
      <c r="F104" s="492" t="s">
        <v>493</v>
      </c>
      <c r="G104" s="491" t="s">
        <v>692</v>
      </c>
      <c r="H104" s="491" t="s">
        <v>693</v>
      </c>
      <c r="I104" s="494">
        <v>2546.72998046875</v>
      </c>
      <c r="J104" s="494">
        <v>4</v>
      </c>
      <c r="K104" s="495">
        <v>10186.900390625</v>
      </c>
    </row>
    <row r="105" spans="1:11" ht="14.4" customHeight="1" x14ac:dyDescent="0.3">
      <c r="A105" s="489" t="s">
        <v>429</v>
      </c>
      <c r="B105" s="490" t="s">
        <v>430</v>
      </c>
      <c r="C105" s="491" t="s">
        <v>437</v>
      </c>
      <c r="D105" s="492" t="s">
        <v>438</v>
      </c>
      <c r="E105" s="491" t="s">
        <v>492</v>
      </c>
      <c r="F105" s="492" t="s">
        <v>493</v>
      </c>
      <c r="G105" s="491" t="s">
        <v>694</v>
      </c>
      <c r="H105" s="491" t="s">
        <v>695</v>
      </c>
      <c r="I105" s="494">
        <v>2546.719970703125</v>
      </c>
      <c r="J105" s="494">
        <v>1</v>
      </c>
      <c r="K105" s="495">
        <v>2546.719970703125</v>
      </c>
    </row>
    <row r="106" spans="1:11" ht="14.4" customHeight="1" x14ac:dyDescent="0.3">
      <c r="A106" s="489" t="s">
        <v>429</v>
      </c>
      <c r="B106" s="490" t="s">
        <v>430</v>
      </c>
      <c r="C106" s="491" t="s">
        <v>437</v>
      </c>
      <c r="D106" s="492" t="s">
        <v>438</v>
      </c>
      <c r="E106" s="491" t="s">
        <v>492</v>
      </c>
      <c r="F106" s="492" t="s">
        <v>493</v>
      </c>
      <c r="G106" s="491" t="s">
        <v>696</v>
      </c>
      <c r="H106" s="491" t="s">
        <v>697</v>
      </c>
      <c r="I106" s="494">
        <v>2546.719970703125</v>
      </c>
      <c r="J106" s="494">
        <v>6</v>
      </c>
      <c r="K106" s="495">
        <v>15280.33984375</v>
      </c>
    </row>
    <row r="107" spans="1:11" ht="14.4" customHeight="1" x14ac:dyDescent="0.3">
      <c r="A107" s="489" t="s">
        <v>429</v>
      </c>
      <c r="B107" s="490" t="s">
        <v>430</v>
      </c>
      <c r="C107" s="491" t="s">
        <v>437</v>
      </c>
      <c r="D107" s="492" t="s">
        <v>438</v>
      </c>
      <c r="E107" s="491" t="s">
        <v>492</v>
      </c>
      <c r="F107" s="492" t="s">
        <v>493</v>
      </c>
      <c r="G107" s="491" t="s">
        <v>698</v>
      </c>
      <c r="H107" s="491" t="s">
        <v>699</v>
      </c>
      <c r="I107" s="494">
        <v>519.09002685546875</v>
      </c>
      <c r="J107" s="494">
        <v>17</v>
      </c>
      <c r="K107" s="495">
        <v>8824.530029296875</v>
      </c>
    </row>
    <row r="108" spans="1:11" ht="14.4" customHeight="1" x14ac:dyDescent="0.3">
      <c r="A108" s="489" t="s">
        <v>429</v>
      </c>
      <c r="B108" s="490" t="s">
        <v>430</v>
      </c>
      <c r="C108" s="491" t="s">
        <v>437</v>
      </c>
      <c r="D108" s="492" t="s">
        <v>438</v>
      </c>
      <c r="E108" s="491" t="s">
        <v>492</v>
      </c>
      <c r="F108" s="492" t="s">
        <v>493</v>
      </c>
      <c r="G108" s="491" t="s">
        <v>700</v>
      </c>
      <c r="H108" s="491" t="s">
        <v>701</v>
      </c>
      <c r="I108" s="494">
        <v>519.09002685546875</v>
      </c>
      <c r="J108" s="494">
        <v>16</v>
      </c>
      <c r="K108" s="495">
        <v>8305.440185546875</v>
      </c>
    </row>
    <row r="109" spans="1:11" ht="14.4" customHeight="1" x14ac:dyDescent="0.3">
      <c r="A109" s="489" t="s">
        <v>429</v>
      </c>
      <c r="B109" s="490" t="s">
        <v>430</v>
      </c>
      <c r="C109" s="491" t="s">
        <v>437</v>
      </c>
      <c r="D109" s="492" t="s">
        <v>438</v>
      </c>
      <c r="E109" s="491" t="s">
        <v>492</v>
      </c>
      <c r="F109" s="492" t="s">
        <v>493</v>
      </c>
      <c r="G109" s="491" t="s">
        <v>702</v>
      </c>
      <c r="H109" s="491" t="s">
        <v>703</v>
      </c>
      <c r="I109" s="494">
        <v>519.09002685546875</v>
      </c>
      <c r="J109" s="494">
        <v>17</v>
      </c>
      <c r="K109" s="495">
        <v>8824.530029296875</v>
      </c>
    </row>
    <row r="110" spans="1:11" ht="14.4" customHeight="1" x14ac:dyDescent="0.3">
      <c r="A110" s="489" t="s">
        <v>429</v>
      </c>
      <c r="B110" s="490" t="s">
        <v>430</v>
      </c>
      <c r="C110" s="491" t="s">
        <v>437</v>
      </c>
      <c r="D110" s="492" t="s">
        <v>438</v>
      </c>
      <c r="E110" s="491" t="s">
        <v>492</v>
      </c>
      <c r="F110" s="492" t="s">
        <v>493</v>
      </c>
      <c r="G110" s="491" t="s">
        <v>704</v>
      </c>
      <c r="H110" s="491" t="s">
        <v>705</v>
      </c>
      <c r="I110" s="494">
        <v>2065.300048828125</v>
      </c>
      <c r="J110" s="494">
        <v>7</v>
      </c>
      <c r="K110" s="495">
        <v>14457.10009765625</v>
      </c>
    </row>
    <row r="111" spans="1:11" ht="14.4" customHeight="1" x14ac:dyDescent="0.3">
      <c r="A111" s="489" t="s">
        <v>429</v>
      </c>
      <c r="B111" s="490" t="s">
        <v>430</v>
      </c>
      <c r="C111" s="491" t="s">
        <v>437</v>
      </c>
      <c r="D111" s="492" t="s">
        <v>438</v>
      </c>
      <c r="E111" s="491" t="s">
        <v>492</v>
      </c>
      <c r="F111" s="492" t="s">
        <v>493</v>
      </c>
      <c r="G111" s="491" t="s">
        <v>706</v>
      </c>
      <c r="H111" s="491" t="s">
        <v>707</v>
      </c>
      <c r="I111" s="494">
        <v>2546.719970703125</v>
      </c>
      <c r="J111" s="494">
        <v>1</v>
      </c>
      <c r="K111" s="495">
        <v>2546.719970703125</v>
      </c>
    </row>
    <row r="112" spans="1:11" ht="14.4" customHeight="1" x14ac:dyDescent="0.3">
      <c r="A112" s="489" t="s">
        <v>429</v>
      </c>
      <c r="B112" s="490" t="s">
        <v>430</v>
      </c>
      <c r="C112" s="491" t="s">
        <v>437</v>
      </c>
      <c r="D112" s="492" t="s">
        <v>438</v>
      </c>
      <c r="E112" s="491" t="s">
        <v>492</v>
      </c>
      <c r="F112" s="492" t="s">
        <v>493</v>
      </c>
      <c r="G112" s="491" t="s">
        <v>708</v>
      </c>
      <c r="H112" s="491" t="s">
        <v>709</v>
      </c>
      <c r="I112" s="494">
        <v>2065.300048828125</v>
      </c>
      <c r="J112" s="494">
        <v>2</v>
      </c>
      <c r="K112" s="495">
        <v>4130.60009765625</v>
      </c>
    </row>
    <row r="113" spans="1:11" ht="14.4" customHeight="1" x14ac:dyDescent="0.3">
      <c r="A113" s="489" t="s">
        <v>429</v>
      </c>
      <c r="B113" s="490" t="s">
        <v>430</v>
      </c>
      <c r="C113" s="491" t="s">
        <v>437</v>
      </c>
      <c r="D113" s="492" t="s">
        <v>438</v>
      </c>
      <c r="E113" s="491" t="s">
        <v>492</v>
      </c>
      <c r="F113" s="492" t="s">
        <v>493</v>
      </c>
      <c r="G113" s="491" t="s">
        <v>710</v>
      </c>
      <c r="H113" s="491" t="s">
        <v>711</v>
      </c>
      <c r="I113" s="494">
        <v>2546.719970703125</v>
      </c>
      <c r="J113" s="494">
        <v>1</v>
      </c>
      <c r="K113" s="495">
        <v>2546.719970703125</v>
      </c>
    </row>
    <row r="114" spans="1:11" ht="14.4" customHeight="1" x14ac:dyDescent="0.3">
      <c r="A114" s="489" t="s">
        <v>429</v>
      </c>
      <c r="B114" s="490" t="s">
        <v>430</v>
      </c>
      <c r="C114" s="491" t="s">
        <v>437</v>
      </c>
      <c r="D114" s="492" t="s">
        <v>438</v>
      </c>
      <c r="E114" s="491" t="s">
        <v>492</v>
      </c>
      <c r="F114" s="492" t="s">
        <v>493</v>
      </c>
      <c r="G114" s="491" t="s">
        <v>712</v>
      </c>
      <c r="H114" s="491" t="s">
        <v>713</v>
      </c>
      <c r="I114" s="494">
        <v>2065.300048828125</v>
      </c>
      <c r="J114" s="494">
        <v>6</v>
      </c>
      <c r="K114" s="495">
        <v>12391.80029296875</v>
      </c>
    </row>
    <row r="115" spans="1:11" ht="14.4" customHeight="1" x14ac:dyDescent="0.3">
      <c r="A115" s="489" t="s">
        <v>429</v>
      </c>
      <c r="B115" s="490" t="s">
        <v>430</v>
      </c>
      <c r="C115" s="491" t="s">
        <v>437</v>
      </c>
      <c r="D115" s="492" t="s">
        <v>438</v>
      </c>
      <c r="E115" s="491" t="s">
        <v>492</v>
      </c>
      <c r="F115" s="492" t="s">
        <v>493</v>
      </c>
      <c r="G115" s="491" t="s">
        <v>714</v>
      </c>
      <c r="H115" s="491" t="s">
        <v>715</v>
      </c>
      <c r="I115" s="494">
        <v>2065.300048828125</v>
      </c>
      <c r="J115" s="494">
        <v>9</v>
      </c>
      <c r="K115" s="495">
        <v>18587.7001953125</v>
      </c>
    </row>
    <row r="116" spans="1:11" ht="14.4" customHeight="1" x14ac:dyDescent="0.3">
      <c r="A116" s="489" t="s">
        <v>429</v>
      </c>
      <c r="B116" s="490" t="s">
        <v>430</v>
      </c>
      <c r="C116" s="491" t="s">
        <v>437</v>
      </c>
      <c r="D116" s="492" t="s">
        <v>438</v>
      </c>
      <c r="E116" s="491" t="s">
        <v>492</v>
      </c>
      <c r="F116" s="492" t="s">
        <v>493</v>
      </c>
      <c r="G116" s="491" t="s">
        <v>716</v>
      </c>
      <c r="H116" s="491" t="s">
        <v>717</v>
      </c>
      <c r="I116" s="494">
        <v>2065.300048828125</v>
      </c>
      <c r="J116" s="494">
        <v>2</v>
      </c>
      <c r="K116" s="495">
        <v>4130.60009765625</v>
      </c>
    </row>
    <row r="117" spans="1:11" ht="14.4" customHeight="1" x14ac:dyDescent="0.3">
      <c r="A117" s="489" t="s">
        <v>429</v>
      </c>
      <c r="B117" s="490" t="s">
        <v>430</v>
      </c>
      <c r="C117" s="491" t="s">
        <v>437</v>
      </c>
      <c r="D117" s="492" t="s">
        <v>438</v>
      </c>
      <c r="E117" s="491" t="s">
        <v>492</v>
      </c>
      <c r="F117" s="492" t="s">
        <v>493</v>
      </c>
      <c r="G117" s="491" t="s">
        <v>718</v>
      </c>
      <c r="H117" s="491" t="s">
        <v>719</v>
      </c>
      <c r="I117" s="494">
        <v>1315.8816528320312</v>
      </c>
      <c r="J117" s="494">
        <v>7</v>
      </c>
      <c r="K117" s="495">
        <v>9187.570068359375</v>
      </c>
    </row>
    <row r="118" spans="1:11" ht="14.4" customHeight="1" x14ac:dyDescent="0.3">
      <c r="A118" s="489" t="s">
        <v>429</v>
      </c>
      <c r="B118" s="490" t="s">
        <v>430</v>
      </c>
      <c r="C118" s="491" t="s">
        <v>437</v>
      </c>
      <c r="D118" s="492" t="s">
        <v>438</v>
      </c>
      <c r="E118" s="491" t="s">
        <v>492</v>
      </c>
      <c r="F118" s="492" t="s">
        <v>493</v>
      </c>
      <c r="G118" s="491" t="s">
        <v>720</v>
      </c>
      <c r="H118" s="491" t="s">
        <v>721</v>
      </c>
      <c r="I118" s="494">
        <v>14871</v>
      </c>
      <c r="J118" s="494">
        <v>1</v>
      </c>
      <c r="K118" s="495">
        <v>14871</v>
      </c>
    </row>
    <row r="119" spans="1:11" ht="14.4" customHeight="1" x14ac:dyDescent="0.3">
      <c r="A119" s="489" t="s">
        <v>429</v>
      </c>
      <c r="B119" s="490" t="s">
        <v>430</v>
      </c>
      <c r="C119" s="491" t="s">
        <v>437</v>
      </c>
      <c r="D119" s="492" t="s">
        <v>438</v>
      </c>
      <c r="E119" s="491" t="s">
        <v>492</v>
      </c>
      <c r="F119" s="492" t="s">
        <v>493</v>
      </c>
      <c r="G119" s="491" t="s">
        <v>722</v>
      </c>
      <c r="H119" s="491" t="s">
        <v>723</v>
      </c>
      <c r="I119" s="494">
        <v>31379.599609375</v>
      </c>
      <c r="J119" s="494">
        <v>1</v>
      </c>
      <c r="K119" s="495">
        <v>31379.599609375</v>
      </c>
    </row>
    <row r="120" spans="1:11" ht="14.4" customHeight="1" x14ac:dyDescent="0.3">
      <c r="A120" s="489" t="s">
        <v>429</v>
      </c>
      <c r="B120" s="490" t="s">
        <v>430</v>
      </c>
      <c r="C120" s="491" t="s">
        <v>437</v>
      </c>
      <c r="D120" s="492" t="s">
        <v>438</v>
      </c>
      <c r="E120" s="491" t="s">
        <v>492</v>
      </c>
      <c r="F120" s="492" t="s">
        <v>493</v>
      </c>
      <c r="G120" s="491" t="s">
        <v>724</v>
      </c>
      <c r="H120" s="491" t="s">
        <v>725</v>
      </c>
      <c r="I120" s="494">
        <v>1452</v>
      </c>
      <c r="J120" s="494">
        <v>22</v>
      </c>
      <c r="K120" s="495">
        <v>31944</v>
      </c>
    </row>
    <row r="121" spans="1:11" ht="14.4" customHeight="1" x14ac:dyDescent="0.3">
      <c r="A121" s="489" t="s">
        <v>429</v>
      </c>
      <c r="B121" s="490" t="s">
        <v>430</v>
      </c>
      <c r="C121" s="491" t="s">
        <v>437</v>
      </c>
      <c r="D121" s="492" t="s">
        <v>438</v>
      </c>
      <c r="E121" s="491" t="s">
        <v>492</v>
      </c>
      <c r="F121" s="492" t="s">
        <v>493</v>
      </c>
      <c r="G121" s="491" t="s">
        <v>726</v>
      </c>
      <c r="H121" s="491" t="s">
        <v>727</v>
      </c>
      <c r="I121" s="494">
        <v>1718.199951171875</v>
      </c>
      <c r="J121" s="494">
        <v>12</v>
      </c>
      <c r="K121" s="495">
        <v>20618.400390625</v>
      </c>
    </row>
    <row r="122" spans="1:11" ht="14.4" customHeight="1" x14ac:dyDescent="0.3">
      <c r="A122" s="489" t="s">
        <v>429</v>
      </c>
      <c r="B122" s="490" t="s">
        <v>430</v>
      </c>
      <c r="C122" s="491" t="s">
        <v>437</v>
      </c>
      <c r="D122" s="492" t="s">
        <v>438</v>
      </c>
      <c r="E122" s="491" t="s">
        <v>492</v>
      </c>
      <c r="F122" s="492" t="s">
        <v>493</v>
      </c>
      <c r="G122" s="491" t="s">
        <v>728</v>
      </c>
      <c r="H122" s="491" t="s">
        <v>729</v>
      </c>
      <c r="I122" s="494">
        <v>23213</v>
      </c>
      <c r="J122" s="494">
        <v>1</v>
      </c>
      <c r="K122" s="495">
        <v>23213</v>
      </c>
    </row>
    <row r="123" spans="1:11" ht="14.4" customHeight="1" x14ac:dyDescent="0.3">
      <c r="A123" s="489" t="s">
        <v>429</v>
      </c>
      <c r="B123" s="490" t="s">
        <v>430</v>
      </c>
      <c r="C123" s="491" t="s">
        <v>437</v>
      </c>
      <c r="D123" s="492" t="s">
        <v>438</v>
      </c>
      <c r="E123" s="491" t="s">
        <v>492</v>
      </c>
      <c r="F123" s="492" t="s">
        <v>493</v>
      </c>
      <c r="G123" s="491" t="s">
        <v>730</v>
      </c>
      <c r="H123" s="491" t="s">
        <v>731</v>
      </c>
      <c r="I123" s="494">
        <v>26875.33984375</v>
      </c>
      <c r="J123" s="494">
        <v>1</v>
      </c>
      <c r="K123" s="495">
        <v>26875.33984375</v>
      </c>
    </row>
    <row r="124" spans="1:11" ht="14.4" customHeight="1" x14ac:dyDescent="0.3">
      <c r="A124" s="489" t="s">
        <v>429</v>
      </c>
      <c r="B124" s="490" t="s">
        <v>430</v>
      </c>
      <c r="C124" s="491" t="s">
        <v>437</v>
      </c>
      <c r="D124" s="492" t="s">
        <v>438</v>
      </c>
      <c r="E124" s="491" t="s">
        <v>492</v>
      </c>
      <c r="F124" s="492" t="s">
        <v>493</v>
      </c>
      <c r="G124" s="491" t="s">
        <v>732</v>
      </c>
      <c r="H124" s="491" t="s">
        <v>733</v>
      </c>
      <c r="I124" s="494">
        <v>120</v>
      </c>
      <c r="J124" s="494">
        <v>1</v>
      </c>
      <c r="K124" s="495">
        <v>120</v>
      </c>
    </row>
    <row r="125" spans="1:11" ht="14.4" customHeight="1" x14ac:dyDescent="0.3">
      <c r="A125" s="489" t="s">
        <v>429</v>
      </c>
      <c r="B125" s="490" t="s">
        <v>430</v>
      </c>
      <c r="C125" s="491" t="s">
        <v>437</v>
      </c>
      <c r="D125" s="492" t="s">
        <v>438</v>
      </c>
      <c r="E125" s="491" t="s">
        <v>492</v>
      </c>
      <c r="F125" s="492" t="s">
        <v>493</v>
      </c>
      <c r="G125" s="491" t="s">
        <v>734</v>
      </c>
      <c r="H125" s="491" t="s">
        <v>735</v>
      </c>
      <c r="I125" s="494">
        <v>2402.080078125</v>
      </c>
      <c r="J125" s="494">
        <v>1</v>
      </c>
      <c r="K125" s="495">
        <v>2402.080078125</v>
      </c>
    </row>
    <row r="126" spans="1:11" ht="14.4" customHeight="1" x14ac:dyDescent="0.3">
      <c r="A126" s="489" t="s">
        <v>429</v>
      </c>
      <c r="B126" s="490" t="s">
        <v>430</v>
      </c>
      <c r="C126" s="491" t="s">
        <v>437</v>
      </c>
      <c r="D126" s="492" t="s">
        <v>438</v>
      </c>
      <c r="E126" s="491" t="s">
        <v>492</v>
      </c>
      <c r="F126" s="492" t="s">
        <v>493</v>
      </c>
      <c r="G126" s="491" t="s">
        <v>736</v>
      </c>
      <c r="H126" s="491" t="s">
        <v>737</v>
      </c>
      <c r="I126" s="494">
        <v>4227.509765625</v>
      </c>
      <c r="J126" s="494">
        <v>24</v>
      </c>
      <c r="K126" s="495">
        <v>101460.2373046875</v>
      </c>
    </row>
    <row r="127" spans="1:11" ht="14.4" customHeight="1" x14ac:dyDescent="0.3">
      <c r="A127" s="489" t="s">
        <v>429</v>
      </c>
      <c r="B127" s="490" t="s">
        <v>430</v>
      </c>
      <c r="C127" s="491" t="s">
        <v>437</v>
      </c>
      <c r="D127" s="492" t="s">
        <v>438</v>
      </c>
      <c r="E127" s="491" t="s">
        <v>492</v>
      </c>
      <c r="F127" s="492" t="s">
        <v>493</v>
      </c>
      <c r="G127" s="491" t="s">
        <v>738</v>
      </c>
      <c r="H127" s="491" t="s">
        <v>739</v>
      </c>
      <c r="I127" s="494">
        <v>2546.719970703125</v>
      </c>
      <c r="J127" s="494">
        <v>24</v>
      </c>
      <c r="K127" s="495">
        <v>61121.3701171875</v>
      </c>
    </row>
    <row r="128" spans="1:11" ht="14.4" customHeight="1" x14ac:dyDescent="0.3">
      <c r="A128" s="489" t="s">
        <v>429</v>
      </c>
      <c r="B128" s="490" t="s">
        <v>430</v>
      </c>
      <c r="C128" s="491" t="s">
        <v>437</v>
      </c>
      <c r="D128" s="492" t="s">
        <v>438</v>
      </c>
      <c r="E128" s="491" t="s">
        <v>492</v>
      </c>
      <c r="F128" s="492" t="s">
        <v>493</v>
      </c>
      <c r="G128" s="491" t="s">
        <v>740</v>
      </c>
      <c r="H128" s="491" t="s">
        <v>741</v>
      </c>
      <c r="I128" s="494">
        <v>2546.72998046875</v>
      </c>
      <c r="J128" s="494">
        <v>4</v>
      </c>
      <c r="K128" s="495">
        <v>10186.900390625</v>
      </c>
    </row>
    <row r="129" spans="1:11" ht="14.4" customHeight="1" x14ac:dyDescent="0.3">
      <c r="A129" s="489" t="s">
        <v>429</v>
      </c>
      <c r="B129" s="490" t="s">
        <v>430</v>
      </c>
      <c r="C129" s="491" t="s">
        <v>437</v>
      </c>
      <c r="D129" s="492" t="s">
        <v>438</v>
      </c>
      <c r="E129" s="491" t="s">
        <v>492</v>
      </c>
      <c r="F129" s="492" t="s">
        <v>493</v>
      </c>
      <c r="G129" s="491" t="s">
        <v>742</v>
      </c>
      <c r="H129" s="491" t="s">
        <v>743</v>
      </c>
      <c r="I129" s="494">
        <v>2546.7249755859375</v>
      </c>
      <c r="J129" s="494">
        <v>5</v>
      </c>
      <c r="K129" s="495">
        <v>12733.6201171875</v>
      </c>
    </row>
    <row r="130" spans="1:11" ht="14.4" customHeight="1" x14ac:dyDescent="0.3">
      <c r="A130" s="489" t="s">
        <v>429</v>
      </c>
      <c r="B130" s="490" t="s">
        <v>430</v>
      </c>
      <c r="C130" s="491" t="s">
        <v>437</v>
      </c>
      <c r="D130" s="492" t="s">
        <v>438</v>
      </c>
      <c r="E130" s="491" t="s">
        <v>492</v>
      </c>
      <c r="F130" s="492" t="s">
        <v>493</v>
      </c>
      <c r="G130" s="491" t="s">
        <v>744</v>
      </c>
      <c r="H130" s="491" t="s">
        <v>745</v>
      </c>
      <c r="I130" s="494">
        <v>6716.7099609375</v>
      </c>
      <c r="J130" s="494">
        <v>2</v>
      </c>
      <c r="K130" s="495">
        <v>13433.419921875</v>
      </c>
    </row>
    <row r="131" spans="1:11" ht="14.4" customHeight="1" x14ac:dyDescent="0.3">
      <c r="A131" s="489" t="s">
        <v>429</v>
      </c>
      <c r="B131" s="490" t="s">
        <v>430</v>
      </c>
      <c r="C131" s="491" t="s">
        <v>437</v>
      </c>
      <c r="D131" s="492" t="s">
        <v>438</v>
      </c>
      <c r="E131" s="491" t="s">
        <v>492</v>
      </c>
      <c r="F131" s="492" t="s">
        <v>493</v>
      </c>
      <c r="G131" s="491" t="s">
        <v>746</v>
      </c>
      <c r="H131" s="491" t="s">
        <v>747</v>
      </c>
      <c r="I131" s="494">
        <v>41913.19921875</v>
      </c>
      <c r="J131" s="494">
        <v>2</v>
      </c>
      <c r="K131" s="495">
        <v>83826.3984375</v>
      </c>
    </row>
    <row r="132" spans="1:11" ht="14.4" customHeight="1" x14ac:dyDescent="0.3">
      <c r="A132" s="489" t="s">
        <v>429</v>
      </c>
      <c r="B132" s="490" t="s">
        <v>430</v>
      </c>
      <c r="C132" s="491" t="s">
        <v>437</v>
      </c>
      <c r="D132" s="492" t="s">
        <v>438</v>
      </c>
      <c r="E132" s="491" t="s">
        <v>492</v>
      </c>
      <c r="F132" s="492" t="s">
        <v>493</v>
      </c>
      <c r="G132" s="491" t="s">
        <v>748</v>
      </c>
      <c r="H132" s="491" t="s">
        <v>749</v>
      </c>
      <c r="I132" s="494">
        <v>4726.259765625</v>
      </c>
      <c r="J132" s="494">
        <v>2</v>
      </c>
      <c r="K132" s="495">
        <v>9452.51953125</v>
      </c>
    </row>
    <row r="133" spans="1:11" ht="14.4" customHeight="1" x14ac:dyDescent="0.3">
      <c r="A133" s="489" t="s">
        <v>429</v>
      </c>
      <c r="B133" s="490" t="s">
        <v>430</v>
      </c>
      <c r="C133" s="491" t="s">
        <v>437</v>
      </c>
      <c r="D133" s="492" t="s">
        <v>438</v>
      </c>
      <c r="E133" s="491" t="s">
        <v>492</v>
      </c>
      <c r="F133" s="492" t="s">
        <v>493</v>
      </c>
      <c r="G133" s="491" t="s">
        <v>750</v>
      </c>
      <c r="H133" s="491" t="s">
        <v>751</v>
      </c>
      <c r="I133" s="494">
        <v>6342.81982421875</v>
      </c>
      <c r="J133" s="494">
        <v>4</v>
      </c>
      <c r="K133" s="495">
        <v>25371.279296875</v>
      </c>
    </row>
    <row r="134" spans="1:11" ht="14.4" customHeight="1" x14ac:dyDescent="0.3">
      <c r="A134" s="489" t="s">
        <v>429</v>
      </c>
      <c r="B134" s="490" t="s">
        <v>430</v>
      </c>
      <c r="C134" s="491" t="s">
        <v>437</v>
      </c>
      <c r="D134" s="492" t="s">
        <v>438</v>
      </c>
      <c r="E134" s="491" t="s">
        <v>492</v>
      </c>
      <c r="F134" s="492" t="s">
        <v>493</v>
      </c>
      <c r="G134" s="491" t="s">
        <v>752</v>
      </c>
      <c r="H134" s="491" t="s">
        <v>753</v>
      </c>
      <c r="I134" s="494">
        <v>13867.8095703125</v>
      </c>
      <c r="J134" s="494">
        <v>1</v>
      </c>
      <c r="K134" s="495">
        <v>13867.8095703125</v>
      </c>
    </row>
    <row r="135" spans="1:11" ht="14.4" customHeight="1" x14ac:dyDescent="0.3">
      <c r="A135" s="489" t="s">
        <v>429</v>
      </c>
      <c r="B135" s="490" t="s">
        <v>430</v>
      </c>
      <c r="C135" s="491" t="s">
        <v>437</v>
      </c>
      <c r="D135" s="492" t="s">
        <v>438</v>
      </c>
      <c r="E135" s="491" t="s">
        <v>492</v>
      </c>
      <c r="F135" s="492" t="s">
        <v>493</v>
      </c>
      <c r="G135" s="491" t="s">
        <v>754</v>
      </c>
      <c r="H135" s="491" t="s">
        <v>755</v>
      </c>
      <c r="I135" s="494">
        <v>2426.050048828125</v>
      </c>
      <c r="J135" s="494">
        <v>1</v>
      </c>
      <c r="K135" s="495">
        <v>2426.050048828125</v>
      </c>
    </row>
    <row r="136" spans="1:11" ht="14.4" customHeight="1" x14ac:dyDescent="0.3">
      <c r="A136" s="489" t="s">
        <v>429</v>
      </c>
      <c r="B136" s="490" t="s">
        <v>430</v>
      </c>
      <c r="C136" s="491" t="s">
        <v>437</v>
      </c>
      <c r="D136" s="492" t="s">
        <v>438</v>
      </c>
      <c r="E136" s="491" t="s">
        <v>492</v>
      </c>
      <c r="F136" s="492" t="s">
        <v>493</v>
      </c>
      <c r="G136" s="491" t="s">
        <v>756</v>
      </c>
      <c r="H136" s="491" t="s">
        <v>757</v>
      </c>
      <c r="I136" s="494">
        <v>5161.85986328125</v>
      </c>
      <c r="J136" s="494">
        <v>3</v>
      </c>
      <c r="K136" s="495">
        <v>15485.580078125</v>
      </c>
    </row>
    <row r="137" spans="1:11" ht="14.4" customHeight="1" x14ac:dyDescent="0.3">
      <c r="A137" s="489" t="s">
        <v>429</v>
      </c>
      <c r="B137" s="490" t="s">
        <v>430</v>
      </c>
      <c r="C137" s="491" t="s">
        <v>437</v>
      </c>
      <c r="D137" s="492" t="s">
        <v>438</v>
      </c>
      <c r="E137" s="491" t="s">
        <v>492</v>
      </c>
      <c r="F137" s="492" t="s">
        <v>493</v>
      </c>
      <c r="G137" s="491" t="s">
        <v>758</v>
      </c>
      <c r="H137" s="491" t="s">
        <v>759</v>
      </c>
      <c r="I137" s="494">
        <v>8520.8203125</v>
      </c>
      <c r="J137" s="494">
        <v>3</v>
      </c>
      <c r="K137" s="495">
        <v>25562.4609375</v>
      </c>
    </row>
    <row r="138" spans="1:11" ht="14.4" customHeight="1" x14ac:dyDescent="0.3">
      <c r="A138" s="489" t="s">
        <v>429</v>
      </c>
      <c r="B138" s="490" t="s">
        <v>430</v>
      </c>
      <c r="C138" s="491" t="s">
        <v>437</v>
      </c>
      <c r="D138" s="492" t="s">
        <v>438</v>
      </c>
      <c r="E138" s="491" t="s">
        <v>492</v>
      </c>
      <c r="F138" s="492" t="s">
        <v>493</v>
      </c>
      <c r="G138" s="491" t="s">
        <v>760</v>
      </c>
      <c r="H138" s="491" t="s">
        <v>761</v>
      </c>
      <c r="I138" s="494">
        <v>5161.85986328125</v>
      </c>
      <c r="J138" s="494">
        <v>1</v>
      </c>
      <c r="K138" s="495">
        <v>5161.85986328125</v>
      </c>
    </row>
    <row r="139" spans="1:11" ht="14.4" customHeight="1" x14ac:dyDescent="0.3">
      <c r="A139" s="489" t="s">
        <v>429</v>
      </c>
      <c r="B139" s="490" t="s">
        <v>430</v>
      </c>
      <c r="C139" s="491" t="s">
        <v>437</v>
      </c>
      <c r="D139" s="492" t="s">
        <v>438</v>
      </c>
      <c r="E139" s="491" t="s">
        <v>492</v>
      </c>
      <c r="F139" s="492" t="s">
        <v>493</v>
      </c>
      <c r="G139" s="491" t="s">
        <v>762</v>
      </c>
      <c r="H139" s="491" t="s">
        <v>763</v>
      </c>
      <c r="I139" s="494">
        <v>2672.889892578125</v>
      </c>
      <c r="J139" s="494">
        <v>1</v>
      </c>
      <c r="K139" s="495">
        <v>2672.889892578125</v>
      </c>
    </row>
    <row r="140" spans="1:11" ht="14.4" customHeight="1" x14ac:dyDescent="0.3">
      <c r="A140" s="489" t="s">
        <v>429</v>
      </c>
      <c r="B140" s="490" t="s">
        <v>430</v>
      </c>
      <c r="C140" s="491" t="s">
        <v>437</v>
      </c>
      <c r="D140" s="492" t="s">
        <v>438</v>
      </c>
      <c r="E140" s="491" t="s">
        <v>492</v>
      </c>
      <c r="F140" s="492" t="s">
        <v>493</v>
      </c>
      <c r="G140" s="491" t="s">
        <v>764</v>
      </c>
      <c r="H140" s="491" t="s">
        <v>765</v>
      </c>
      <c r="I140" s="494">
        <v>4890.81982421875</v>
      </c>
      <c r="J140" s="494">
        <v>8</v>
      </c>
      <c r="K140" s="495">
        <v>39126.55859375</v>
      </c>
    </row>
    <row r="141" spans="1:11" ht="14.4" customHeight="1" x14ac:dyDescent="0.3">
      <c r="A141" s="489" t="s">
        <v>429</v>
      </c>
      <c r="B141" s="490" t="s">
        <v>430</v>
      </c>
      <c r="C141" s="491" t="s">
        <v>437</v>
      </c>
      <c r="D141" s="492" t="s">
        <v>438</v>
      </c>
      <c r="E141" s="491" t="s">
        <v>492</v>
      </c>
      <c r="F141" s="492" t="s">
        <v>493</v>
      </c>
      <c r="G141" s="491" t="s">
        <v>766</v>
      </c>
      <c r="H141" s="491" t="s">
        <v>767</v>
      </c>
      <c r="I141" s="494">
        <v>14737.794921875</v>
      </c>
      <c r="J141" s="494">
        <v>2</v>
      </c>
      <c r="K141" s="495">
        <v>29475.58984375</v>
      </c>
    </row>
    <row r="142" spans="1:11" ht="14.4" customHeight="1" x14ac:dyDescent="0.3">
      <c r="A142" s="489" t="s">
        <v>429</v>
      </c>
      <c r="B142" s="490" t="s">
        <v>430</v>
      </c>
      <c r="C142" s="491" t="s">
        <v>437</v>
      </c>
      <c r="D142" s="492" t="s">
        <v>438</v>
      </c>
      <c r="E142" s="491" t="s">
        <v>492</v>
      </c>
      <c r="F142" s="492" t="s">
        <v>493</v>
      </c>
      <c r="G142" s="491" t="s">
        <v>768</v>
      </c>
      <c r="H142" s="491" t="s">
        <v>769</v>
      </c>
      <c r="I142" s="494">
        <v>5783.7900390625</v>
      </c>
      <c r="J142" s="494">
        <v>1</v>
      </c>
      <c r="K142" s="495">
        <v>5783.7900390625</v>
      </c>
    </row>
    <row r="143" spans="1:11" ht="14.4" customHeight="1" x14ac:dyDescent="0.3">
      <c r="A143" s="489" t="s">
        <v>429</v>
      </c>
      <c r="B143" s="490" t="s">
        <v>430</v>
      </c>
      <c r="C143" s="491" t="s">
        <v>437</v>
      </c>
      <c r="D143" s="492" t="s">
        <v>438</v>
      </c>
      <c r="E143" s="491" t="s">
        <v>492</v>
      </c>
      <c r="F143" s="492" t="s">
        <v>493</v>
      </c>
      <c r="G143" s="491" t="s">
        <v>770</v>
      </c>
      <c r="H143" s="491" t="s">
        <v>771</v>
      </c>
      <c r="I143" s="494">
        <v>16851.669921875</v>
      </c>
      <c r="J143" s="494">
        <v>1</v>
      </c>
      <c r="K143" s="495">
        <v>16851.669921875</v>
      </c>
    </row>
    <row r="144" spans="1:11" ht="14.4" customHeight="1" x14ac:dyDescent="0.3">
      <c r="A144" s="489" t="s">
        <v>429</v>
      </c>
      <c r="B144" s="490" t="s">
        <v>430</v>
      </c>
      <c r="C144" s="491" t="s">
        <v>437</v>
      </c>
      <c r="D144" s="492" t="s">
        <v>438</v>
      </c>
      <c r="E144" s="491" t="s">
        <v>492</v>
      </c>
      <c r="F144" s="492" t="s">
        <v>493</v>
      </c>
      <c r="G144" s="491" t="s">
        <v>772</v>
      </c>
      <c r="H144" s="491" t="s">
        <v>773</v>
      </c>
      <c r="I144" s="494">
        <v>5783.7998046875</v>
      </c>
      <c r="J144" s="494">
        <v>1</v>
      </c>
      <c r="K144" s="495">
        <v>5783.7998046875</v>
      </c>
    </row>
    <row r="145" spans="1:11" ht="14.4" customHeight="1" x14ac:dyDescent="0.3">
      <c r="A145" s="489" t="s">
        <v>429</v>
      </c>
      <c r="B145" s="490" t="s">
        <v>430</v>
      </c>
      <c r="C145" s="491" t="s">
        <v>437</v>
      </c>
      <c r="D145" s="492" t="s">
        <v>438</v>
      </c>
      <c r="E145" s="491" t="s">
        <v>492</v>
      </c>
      <c r="F145" s="492" t="s">
        <v>493</v>
      </c>
      <c r="G145" s="491" t="s">
        <v>774</v>
      </c>
      <c r="H145" s="491" t="s">
        <v>775</v>
      </c>
      <c r="I145" s="494">
        <v>5161.85986328125</v>
      </c>
      <c r="J145" s="494">
        <v>8</v>
      </c>
      <c r="K145" s="495">
        <v>41294.87890625</v>
      </c>
    </row>
    <row r="146" spans="1:11" ht="14.4" customHeight="1" x14ac:dyDescent="0.3">
      <c r="A146" s="489" t="s">
        <v>429</v>
      </c>
      <c r="B146" s="490" t="s">
        <v>430</v>
      </c>
      <c r="C146" s="491" t="s">
        <v>437</v>
      </c>
      <c r="D146" s="492" t="s">
        <v>438</v>
      </c>
      <c r="E146" s="491" t="s">
        <v>492</v>
      </c>
      <c r="F146" s="492" t="s">
        <v>493</v>
      </c>
      <c r="G146" s="491" t="s">
        <v>776</v>
      </c>
      <c r="H146" s="491" t="s">
        <v>777</v>
      </c>
      <c r="I146" s="494">
        <v>5161.85986328125</v>
      </c>
      <c r="J146" s="494">
        <v>2</v>
      </c>
      <c r="K146" s="495">
        <v>10323.7197265625</v>
      </c>
    </row>
    <row r="147" spans="1:11" ht="14.4" customHeight="1" x14ac:dyDescent="0.3">
      <c r="A147" s="489" t="s">
        <v>429</v>
      </c>
      <c r="B147" s="490" t="s">
        <v>430</v>
      </c>
      <c r="C147" s="491" t="s">
        <v>437</v>
      </c>
      <c r="D147" s="492" t="s">
        <v>438</v>
      </c>
      <c r="E147" s="491" t="s">
        <v>492</v>
      </c>
      <c r="F147" s="492" t="s">
        <v>493</v>
      </c>
      <c r="G147" s="491" t="s">
        <v>778</v>
      </c>
      <c r="H147" s="491" t="s">
        <v>779</v>
      </c>
      <c r="I147" s="494">
        <v>5161.85986328125</v>
      </c>
      <c r="J147" s="494">
        <v>3</v>
      </c>
      <c r="K147" s="495">
        <v>15485.580078125</v>
      </c>
    </row>
    <row r="148" spans="1:11" ht="14.4" customHeight="1" x14ac:dyDescent="0.3">
      <c r="A148" s="489" t="s">
        <v>429</v>
      </c>
      <c r="B148" s="490" t="s">
        <v>430</v>
      </c>
      <c r="C148" s="491" t="s">
        <v>437</v>
      </c>
      <c r="D148" s="492" t="s">
        <v>438</v>
      </c>
      <c r="E148" s="491" t="s">
        <v>492</v>
      </c>
      <c r="F148" s="492" t="s">
        <v>493</v>
      </c>
      <c r="G148" s="491" t="s">
        <v>780</v>
      </c>
      <c r="H148" s="491" t="s">
        <v>781</v>
      </c>
      <c r="I148" s="494">
        <v>5161.85986328125</v>
      </c>
      <c r="J148" s="494">
        <v>2</v>
      </c>
      <c r="K148" s="495">
        <v>10323.7197265625</v>
      </c>
    </row>
    <row r="149" spans="1:11" ht="14.4" customHeight="1" x14ac:dyDescent="0.3">
      <c r="A149" s="489" t="s">
        <v>429</v>
      </c>
      <c r="B149" s="490" t="s">
        <v>430</v>
      </c>
      <c r="C149" s="491" t="s">
        <v>437</v>
      </c>
      <c r="D149" s="492" t="s">
        <v>438</v>
      </c>
      <c r="E149" s="491" t="s">
        <v>492</v>
      </c>
      <c r="F149" s="492" t="s">
        <v>493</v>
      </c>
      <c r="G149" s="491" t="s">
        <v>782</v>
      </c>
      <c r="H149" s="491" t="s">
        <v>783</v>
      </c>
      <c r="I149" s="494">
        <v>33578.69921875</v>
      </c>
      <c r="J149" s="494">
        <v>1</v>
      </c>
      <c r="K149" s="495">
        <v>33578.69921875</v>
      </c>
    </row>
    <row r="150" spans="1:11" ht="14.4" customHeight="1" x14ac:dyDescent="0.3">
      <c r="A150" s="489" t="s">
        <v>429</v>
      </c>
      <c r="B150" s="490" t="s">
        <v>430</v>
      </c>
      <c r="C150" s="491" t="s">
        <v>437</v>
      </c>
      <c r="D150" s="492" t="s">
        <v>438</v>
      </c>
      <c r="E150" s="491" t="s">
        <v>492</v>
      </c>
      <c r="F150" s="492" t="s">
        <v>493</v>
      </c>
      <c r="G150" s="491" t="s">
        <v>784</v>
      </c>
      <c r="H150" s="491" t="s">
        <v>785</v>
      </c>
      <c r="I150" s="494">
        <v>7027.669921875</v>
      </c>
      <c r="J150" s="494">
        <v>1</v>
      </c>
      <c r="K150" s="495">
        <v>7027.669921875</v>
      </c>
    </row>
    <row r="151" spans="1:11" ht="14.4" customHeight="1" x14ac:dyDescent="0.3">
      <c r="A151" s="489" t="s">
        <v>429</v>
      </c>
      <c r="B151" s="490" t="s">
        <v>430</v>
      </c>
      <c r="C151" s="491" t="s">
        <v>437</v>
      </c>
      <c r="D151" s="492" t="s">
        <v>438</v>
      </c>
      <c r="E151" s="491" t="s">
        <v>492</v>
      </c>
      <c r="F151" s="492" t="s">
        <v>493</v>
      </c>
      <c r="G151" s="491" t="s">
        <v>786</v>
      </c>
      <c r="H151" s="491" t="s">
        <v>787</v>
      </c>
      <c r="I151" s="494">
        <v>41850.263671875</v>
      </c>
      <c r="J151" s="494">
        <v>3</v>
      </c>
      <c r="K151" s="495">
        <v>125550.81640625</v>
      </c>
    </row>
    <row r="152" spans="1:11" ht="14.4" customHeight="1" x14ac:dyDescent="0.3">
      <c r="A152" s="489" t="s">
        <v>429</v>
      </c>
      <c r="B152" s="490" t="s">
        <v>430</v>
      </c>
      <c r="C152" s="491" t="s">
        <v>437</v>
      </c>
      <c r="D152" s="492" t="s">
        <v>438</v>
      </c>
      <c r="E152" s="491" t="s">
        <v>492</v>
      </c>
      <c r="F152" s="492" t="s">
        <v>493</v>
      </c>
      <c r="G152" s="491" t="s">
        <v>788</v>
      </c>
      <c r="H152" s="491" t="s">
        <v>789</v>
      </c>
      <c r="I152" s="494">
        <v>6342.81982421875</v>
      </c>
      <c r="J152" s="494">
        <v>2</v>
      </c>
      <c r="K152" s="495">
        <v>12685.6396484375</v>
      </c>
    </row>
    <row r="153" spans="1:11" ht="14.4" customHeight="1" x14ac:dyDescent="0.3">
      <c r="A153" s="489" t="s">
        <v>429</v>
      </c>
      <c r="B153" s="490" t="s">
        <v>430</v>
      </c>
      <c r="C153" s="491" t="s">
        <v>437</v>
      </c>
      <c r="D153" s="492" t="s">
        <v>438</v>
      </c>
      <c r="E153" s="491" t="s">
        <v>492</v>
      </c>
      <c r="F153" s="492" t="s">
        <v>493</v>
      </c>
      <c r="G153" s="491" t="s">
        <v>790</v>
      </c>
      <c r="H153" s="491" t="s">
        <v>791</v>
      </c>
      <c r="I153" s="494">
        <v>7027.68017578125</v>
      </c>
      <c r="J153" s="494">
        <v>1</v>
      </c>
      <c r="K153" s="495">
        <v>7027.68017578125</v>
      </c>
    </row>
    <row r="154" spans="1:11" ht="14.4" customHeight="1" x14ac:dyDescent="0.3">
      <c r="A154" s="489" t="s">
        <v>429</v>
      </c>
      <c r="B154" s="490" t="s">
        <v>430</v>
      </c>
      <c r="C154" s="491" t="s">
        <v>437</v>
      </c>
      <c r="D154" s="492" t="s">
        <v>438</v>
      </c>
      <c r="E154" s="491" t="s">
        <v>492</v>
      </c>
      <c r="F154" s="492" t="s">
        <v>493</v>
      </c>
      <c r="G154" s="491" t="s">
        <v>792</v>
      </c>
      <c r="H154" s="491" t="s">
        <v>793</v>
      </c>
      <c r="I154" s="494">
        <v>5161.868408203125</v>
      </c>
      <c r="J154" s="494">
        <v>4</v>
      </c>
      <c r="K154" s="495">
        <v>20647.4697265625</v>
      </c>
    </row>
    <row r="155" spans="1:11" ht="14.4" customHeight="1" x14ac:dyDescent="0.3">
      <c r="A155" s="489" t="s">
        <v>429</v>
      </c>
      <c r="B155" s="490" t="s">
        <v>430</v>
      </c>
      <c r="C155" s="491" t="s">
        <v>437</v>
      </c>
      <c r="D155" s="492" t="s">
        <v>438</v>
      </c>
      <c r="E155" s="491" t="s">
        <v>492</v>
      </c>
      <c r="F155" s="492" t="s">
        <v>493</v>
      </c>
      <c r="G155" s="491" t="s">
        <v>794</v>
      </c>
      <c r="H155" s="491" t="s">
        <v>795</v>
      </c>
      <c r="I155" s="494">
        <v>44524.37109375</v>
      </c>
      <c r="J155" s="494">
        <v>1</v>
      </c>
      <c r="K155" s="495">
        <v>44524.37109375</v>
      </c>
    </row>
    <row r="156" spans="1:11" ht="14.4" customHeight="1" x14ac:dyDescent="0.3">
      <c r="A156" s="489" t="s">
        <v>429</v>
      </c>
      <c r="B156" s="490" t="s">
        <v>430</v>
      </c>
      <c r="C156" s="491" t="s">
        <v>437</v>
      </c>
      <c r="D156" s="492" t="s">
        <v>438</v>
      </c>
      <c r="E156" s="491" t="s">
        <v>492</v>
      </c>
      <c r="F156" s="492" t="s">
        <v>493</v>
      </c>
      <c r="G156" s="491" t="s">
        <v>796</v>
      </c>
      <c r="H156" s="491" t="s">
        <v>797</v>
      </c>
      <c r="I156" s="494">
        <v>6903.0498046875</v>
      </c>
      <c r="J156" s="494">
        <v>3</v>
      </c>
      <c r="K156" s="495">
        <v>20709.1494140625</v>
      </c>
    </row>
    <row r="157" spans="1:11" ht="14.4" customHeight="1" x14ac:dyDescent="0.3">
      <c r="A157" s="489" t="s">
        <v>429</v>
      </c>
      <c r="B157" s="490" t="s">
        <v>430</v>
      </c>
      <c r="C157" s="491" t="s">
        <v>437</v>
      </c>
      <c r="D157" s="492" t="s">
        <v>438</v>
      </c>
      <c r="E157" s="491" t="s">
        <v>492</v>
      </c>
      <c r="F157" s="492" t="s">
        <v>493</v>
      </c>
      <c r="G157" s="491" t="s">
        <v>798</v>
      </c>
      <c r="H157" s="491" t="s">
        <v>799</v>
      </c>
      <c r="I157" s="494">
        <v>5161.85986328125</v>
      </c>
      <c r="J157" s="494">
        <v>8</v>
      </c>
      <c r="K157" s="495">
        <v>41294.87890625</v>
      </c>
    </row>
    <row r="158" spans="1:11" ht="14.4" customHeight="1" x14ac:dyDescent="0.3">
      <c r="A158" s="489" t="s">
        <v>429</v>
      </c>
      <c r="B158" s="490" t="s">
        <v>430</v>
      </c>
      <c r="C158" s="491" t="s">
        <v>437</v>
      </c>
      <c r="D158" s="492" t="s">
        <v>438</v>
      </c>
      <c r="E158" s="491" t="s">
        <v>492</v>
      </c>
      <c r="F158" s="492" t="s">
        <v>493</v>
      </c>
      <c r="G158" s="491" t="s">
        <v>800</v>
      </c>
      <c r="H158" s="491" t="s">
        <v>801</v>
      </c>
      <c r="I158" s="494">
        <v>84633.5</v>
      </c>
      <c r="J158" s="494">
        <v>1</v>
      </c>
      <c r="K158" s="495">
        <v>84633.5</v>
      </c>
    </row>
    <row r="159" spans="1:11" ht="14.4" customHeight="1" x14ac:dyDescent="0.3">
      <c r="A159" s="489" t="s">
        <v>429</v>
      </c>
      <c r="B159" s="490" t="s">
        <v>430</v>
      </c>
      <c r="C159" s="491" t="s">
        <v>437</v>
      </c>
      <c r="D159" s="492" t="s">
        <v>438</v>
      </c>
      <c r="E159" s="491" t="s">
        <v>492</v>
      </c>
      <c r="F159" s="492" t="s">
        <v>493</v>
      </c>
      <c r="G159" s="491" t="s">
        <v>802</v>
      </c>
      <c r="H159" s="491" t="s">
        <v>803</v>
      </c>
      <c r="I159" s="494">
        <v>6342.822265625</v>
      </c>
      <c r="J159" s="494">
        <v>4</v>
      </c>
      <c r="K159" s="495">
        <v>25371.2890625</v>
      </c>
    </row>
    <row r="160" spans="1:11" ht="14.4" customHeight="1" x14ac:dyDescent="0.3">
      <c r="A160" s="489" t="s">
        <v>429</v>
      </c>
      <c r="B160" s="490" t="s">
        <v>430</v>
      </c>
      <c r="C160" s="491" t="s">
        <v>437</v>
      </c>
      <c r="D160" s="492" t="s">
        <v>438</v>
      </c>
      <c r="E160" s="491" t="s">
        <v>492</v>
      </c>
      <c r="F160" s="492" t="s">
        <v>493</v>
      </c>
      <c r="G160" s="491" t="s">
        <v>804</v>
      </c>
      <c r="H160" s="491" t="s">
        <v>805</v>
      </c>
      <c r="I160" s="494">
        <v>4726.259765625</v>
      </c>
      <c r="J160" s="494">
        <v>1</v>
      </c>
      <c r="K160" s="495">
        <v>4726.259765625</v>
      </c>
    </row>
    <row r="161" spans="1:11" ht="14.4" customHeight="1" x14ac:dyDescent="0.3">
      <c r="A161" s="489" t="s">
        <v>429</v>
      </c>
      <c r="B161" s="490" t="s">
        <v>430</v>
      </c>
      <c r="C161" s="491" t="s">
        <v>437</v>
      </c>
      <c r="D161" s="492" t="s">
        <v>438</v>
      </c>
      <c r="E161" s="491" t="s">
        <v>492</v>
      </c>
      <c r="F161" s="492" t="s">
        <v>493</v>
      </c>
      <c r="G161" s="491" t="s">
        <v>806</v>
      </c>
      <c r="H161" s="491" t="s">
        <v>807</v>
      </c>
      <c r="I161" s="494">
        <v>13867.8095703125</v>
      </c>
      <c r="J161" s="494">
        <v>1</v>
      </c>
      <c r="K161" s="495">
        <v>13867.8095703125</v>
      </c>
    </row>
    <row r="162" spans="1:11" ht="14.4" customHeight="1" x14ac:dyDescent="0.3">
      <c r="A162" s="489" t="s">
        <v>429</v>
      </c>
      <c r="B162" s="490" t="s">
        <v>430</v>
      </c>
      <c r="C162" s="491" t="s">
        <v>437</v>
      </c>
      <c r="D162" s="492" t="s">
        <v>438</v>
      </c>
      <c r="E162" s="491" t="s">
        <v>492</v>
      </c>
      <c r="F162" s="492" t="s">
        <v>493</v>
      </c>
      <c r="G162" s="491" t="s">
        <v>808</v>
      </c>
      <c r="H162" s="491" t="s">
        <v>809</v>
      </c>
      <c r="I162" s="494">
        <v>5161.85986328125</v>
      </c>
      <c r="J162" s="494">
        <v>4</v>
      </c>
      <c r="K162" s="495">
        <v>20647.439453125</v>
      </c>
    </row>
    <row r="163" spans="1:11" ht="14.4" customHeight="1" x14ac:dyDescent="0.3">
      <c r="A163" s="489" t="s">
        <v>429</v>
      </c>
      <c r="B163" s="490" t="s">
        <v>430</v>
      </c>
      <c r="C163" s="491" t="s">
        <v>437</v>
      </c>
      <c r="D163" s="492" t="s">
        <v>438</v>
      </c>
      <c r="E163" s="491" t="s">
        <v>492</v>
      </c>
      <c r="F163" s="492" t="s">
        <v>493</v>
      </c>
      <c r="G163" s="491" t="s">
        <v>810</v>
      </c>
      <c r="H163" s="491" t="s">
        <v>811</v>
      </c>
      <c r="I163" s="494">
        <v>5161.85986328125</v>
      </c>
      <c r="J163" s="494">
        <v>4</v>
      </c>
      <c r="K163" s="495">
        <v>20647.439453125</v>
      </c>
    </row>
    <row r="164" spans="1:11" ht="14.4" customHeight="1" x14ac:dyDescent="0.3">
      <c r="A164" s="489" t="s">
        <v>429</v>
      </c>
      <c r="B164" s="490" t="s">
        <v>430</v>
      </c>
      <c r="C164" s="491" t="s">
        <v>437</v>
      </c>
      <c r="D164" s="492" t="s">
        <v>438</v>
      </c>
      <c r="E164" s="491" t="s">
        <v>492</v>
      </c>
      <c r="F164" s="492" t="s">
        <v>493</v>
      </c>
      <c r="G164" s="491" t="s">
        <v>812</v>
      </c>
      <c r="H164" s="491" t="s">
        <v>813</v>
      </c>
      <c r="I164" s="494">
        <v>5783.7998046875</v>
      </c>
      <c r="J164" s="494">
        <v>1</v>
      </c>
      <c r="K164" s="495">
        <v>5783.7998046875</v>
      </c>
    </row>
    <row r="165" spans="1:11" ht="14.4" customHeight="1" x14ac:dyDescent="0.3">
      <c r="A165" s="489" t="s">
        <v>429</v>
      </c>
      <c r="B165" s="490" t="s">
        <v>430</v>
      </c>
      <c r="C165" s="491" t="s">
        <v>437</v>
      </c>
      <c r="D165" s="492" t="s">
        <v>438</v>
      </c>
      <c r="E165" s="491" t="s">
        <v>492</v>
      </c>
      <c r="F165" s="492" t="s">
        <v>493</v>
      </c>
      <c r="G165" s="491" t="s">
        <v>814</v>
      </c>
      <c r="H165" s="491" t="s">
        <v>815</v>
      </c>
      <c r="I165" s="494">
        <v>5161.85986328125</v>
      </c>
      <c r="J165" s="494">
        <v>8</v>
      </c>
      <c r="K165" s="495">
        <v>41294.87890625</v>
      </c>
    </row>
    <row r="166" spans="1:11" ht="14.4" customHeight="1" x14ac:dyDescent="0.3">
      <c r="A166" s="489" t="s">
        <v>429</v>
      </c>
      <c r="B166" s="490" t="s">
        <v>430</v>
      </c>
      <c r="C166" s="491" t="s">
        <v>437</v>
      </c>
      <c r="D166" s="492" t="s">
        <v>438</v>
      </c>
      <c r="E166" s="491" t="s">
        <v>492</v>
      </c>
      <c r="F166" s="492" t="s">
        <v>493</v>
      </c>
      <c r="G166" s="491" t="s">
        <v>816</v>
      </c>
      <c r="H166" s="491" t="s">
        <v>817</v>
      </c>
      <c r="I166" s="494">
        <v>22324.5</v>
      </c>
      <c r="J166" s="494">
        <v>1</v>
      </c>
      <c r="K166" s="495">
        <v>22324.5</v>
      </c>
    </row>
    <row r="167" spans="1:11" ht="14.4" customHeight="1" x14ac:dyDescent="0.3">
      <c r="A167" s="489" t="s">
        <v>429</v>
      </c>
      <c r="B167" s="490" t="s">
        <v>430</v>
      </c>
      <c r="C167" s="491" t="s">
        <v>437</v>
      </c>
      <c r="D167" s="492" t="s">
        <v>438</v>
      </c>
      <c r="E167" s="491" t="s">
        <v>492</v>
      </c>
      <c r="F167" s="492" t="s">
        <v>493</v>
      </c>
      <c r="G167" s="491" t="s">
        <v>818</v>
      </c>
      <c r="H167" s="491" t="s">
        <v>819</v>
      </c>
      <c r="I167" s="494">
        <v>7711.330078125</v>
      </c>
      <c r="J167" s="494">
        <v>1</v>
      </c>
      <c r="K167" s="495">
        <v>7711.330078125</v>
      </c>
    </row>
    <row r="168" spans="1:11" ht="14.4" customHeight="1" x14ac:dyDescent="0.3">
      <c r="A168" s="489" t="s">
        <v>429</v>
      </c>
      <c r="B168" s="490" t="s">
        <v>430</v>
      </c>
      <c r="C168" s="491" t="s">
        <v>437</v>
      </c>
      <c r="D168" s="492" t="s">
        <v>438</v>
      </c>
      <c r="E168" s="491" t="s">
        <v>492</v>
      </c>
      <c r="F168" s="492" t="s">
        <v>493</v>
      </c>
      <c r="G168" s="491" t="s">
        <v>820</v>
      </c>
      <c r="H168" s="491" t="s">
        <v>821</v>
      </c>
      <c r="I168" s="494">
        <v>13867.8095703125</v>
      </c>
      <c r="J168" s="494">
        <v>1</v>
      </c>
      <c r="K168" s="495">
        <v>13867.8095703125</v>
      </c>
    </row>
    <row r="169" spans="1:11" ht="14.4" customHeight="1" x14ac:dyDescent="0.3">
      <c r="A169" s="489" t="s">
        <v>429</v>
      </c>
      <c r="B169" s="490" t="s">
        <v>430</v>
      </c>
      <c r="C169" s="491" t="s">
        <v>437</v>
      </c>
      <c r="D169" s="492" t="s">
        <v>438</v>
      </c>
      <c r="E169" s="491" t="s">
        <v>492</v>
      </c>
      <c r="F169" s="492" t="s">
        <v>493</v>
      </c>
      <c r="G169" s="491" t="s">
        <v>822</v>
      </c>
      <c r="H169" s="491" t="s">
        <v>823</v>
      </c>
      <c r="I169" s="494">
        <v>9203.259765625</v>
      </c>
      <c r="J169" s="494">
        <v>1</v>
      </c>
      <c r="K169" s="495">
        <v>9203.259765625</v>
      </c>
    </row>
    <row r="170" spans="1:11" ht="14.4" customHeight="1" x14ac:dyDescent="0.3">
      <c r="A170" s="489" t="s">
        <v>429</v>
      </c>
      <c r="B170" s="490" t="s">
        <v>430</v>
      </c>
      <c r="C170" s="491" t="s">
        <v>437</v>
      </c>
      <c r="D170" s="492" t="s">
        <v>438</v>
      </c>
      <c r="E170" s="491" t="s">
        <v>492</v>
      </c>
      <c r="F170" s="492" t="s">
        <v>493</v>
      </c>
      <c r="G170" s="491" t="s">
        <v>824</v>
      </c>
      <c r="H170" s="491" t="s">
        <v>825</v>
      </c>
      <c r="I170" s="494">
        <v>9203.259765625</v>
      </c>
      <c r="J170" s="494">
        <v>1</v>
      </c>
      <c r="K170" s="495">
        <v>9203.259765625</v>
      </c>
    </row>
    <row r="171" spans="1:11" ht="14.4" customHeight="1" x14ac:dyDescent="0.3">
      <c r="A171" s="489" t="s">
        <v>429</v>
      </c>
      <c r="B171" s="490" t="s">
        <v>430</v>
      </c>
      <c r="C171" s="491" t="s">
        <v>437</v>
      </c>
      <c r="D171" s="492" t="s">
        <v>438</v>
      </c>
      <c r="E171" s="491" t="s">
        <v>492</v>
      </c>
      <c r="F171" s="492" t="s">
        <v>493</v>
      </c>
      <c r="G171" s="491" t="s">
        <v>826</v>
      </c>
      <c r="H171" s="491" t="s">
        <v>827</v>
      </c>
      <c r="I171" s="494">
        <v>29350.970703125</v>
      </c>
      <c r="J171" s="494">
        <v>2</v>
      </c>
      <c r="K171" s="495">
        <v>58701.94140625</v>
      </c>
    </row>
    <row r="172" spans="1:11" ht="14.4" customHeight="1" x14ac:dyDescent="0.3">
      <c r="A172" s="489" t="s">
        <v>429</v>
      </c>
      <c r="B172" s="490" t="s">
        <v>430</v>
      </c>
      <c r="C172" s="491" t="s">
        <v>437</v>
      </c>
      <c r="D172" s="492" t="s">
        <v>438</v>
      </c>
      <c r="E172" s="491" t="s">
        <v>492</v>
      </c>
      <c r="F172" s="492" t="s">
        <v>493</v>
      </c>
      <c r="G172" s="491" t="s">
        <v>828</v>
      </c>
      <c r="H172" s="491" t="s">
        <v>829</v>
      </c>
      <c r="I172" s="494">
        <v>10259.58984375</v>
      </c>
      <c r="J172" s="494">
        <v>1</v>
      </c>
      <c r="K172" s="495">
        <v>10259.58984375</v>
      </c>
    </row>
    <row r="173" spans="1:11" ht="14.4" customHeight="1" x14ac:dyDescent="0.3">
      <c r="A173" s="489" t="s">
        <v>429</v>
      </c>
      <c r="B173" s="490" t="s">
        <v>430</v>
      </c>
      <c r="C173" s="491" t="s">
        <v>437</v>
      </c>
      <c r="D173" s="492" t="s">
        <v>438</v>
      </c>
      <c r="E173" s="491" t="s">
        <v>492</v>
      </c>
      <c r="F173" s="492" t="s">
        <v>493</v>
      </c>
      <c r="G173" s="491" t="s">
        <v>830</v>
      </c>
      <c r="H173" s="491" t="s">
        <v>831</v>
      </c>
      <c r="I173" s="494">
        <v>10259.580078125</v>
      </c>
      <c r="J173" s="494">
        <v>1</v>
      </c>
      <c r="K173" s="495">
        <v>10259.580078125</v>
      </c>
    </row>
    <row r="174" spans="1:11" ht="14.4" customHeight="1" x14ac:dyDescent="0.3">
      <c r="A174" s="489" t="s">
        <v>429</v>
      </c>
      <c r="B174" s="490" t="s">
        <v>430</v>
      </c>
      <c r="C174" s="491" t="s">
        <v>437</v>
      </c>
      <c r="D174" s="492" t="s">
        <v>438</v>
      </c>
      <c r="E174" s="491" t="s">
        <v>492</v>
      </c>
      <c r="F174" s="492" t="s">
        <v>493</v>
      </c>
      <c r="G174" s="491" t="s">
        <v>832</v>
      </c>
      <c r="H174" s="491" t="s">
        <v>833</v>
      </c>
      <c r="I174" s="494">
        <v>10259.580078125</v>
      </c>
      <c r="J174" s="494">
        <v>1</v>
      </c>
      <c r="K174" s="495">
        <v>10259.580078125</v>
      </c>
    </row>
    <row r="175" spans="1:11" ht="14.4" customHeight="1" x14ac:dyDescent="0.3">
      <c r="A175" s="489" t="s">
        <v>429</v>
      </c>
      <c r="B175" s="490" t="s">
        <v>430</v>
      </c>
      <c r="C175" s="491" t="s">
        <v>437</v>
      </c>
      <c r="D175" s="492" t="s">
        <v>438</v>
      </c>
      <c r="E175" s="491" t="s">
        <v>492</v>
      </c>
      <c r="F175" s="492" t="s">
        <v>493</v>
      </c>
      <c r="G175" s="491" t="s">
        <v>834</v>
      </c>
      <c r="H175" s="491" t="s">
        <v>835</v>
      </c>
      <c r="I175" s="494">
        <v>646.1199951171875</v>
      </c>
      <c r="J175" s="494">
        <v>1</v>
      </c>
      <c r="K175" s="495">
        <v>646.1199951171875</v>
      </c>
    </row>
    <row r="176" spans="1:11" ht="14.4" customHeight="1" x14ac:dyDescent="0.3">
      <c r="A176" s="489" t="s">
        <v>429</v>
      </c>
      <c r="B176" s="490" t="s">
        <v>430</v>
      </c>
      <c r="C176" s="491" t="s">
        <v>437</v>
      </c>
      <c r="D176" s="492" t="s">
        <v>438</v>
      </c>
      <c r="E176" s="491" t="s">
        <v>492</v>
      </c>
      <c r="F176" s="492" t="s">
        <v>493</v>
      </c>
      <c r="G176" s="491" t="s">
        <v>836</v>
      </c>
      <c r="H176" s="491" t="s">
        <v>837</v>
      </c>
      <c r="I176" s="494">
        <v>6972</v>
      </c>
      <c r="J176" s="494">
        <v>2</v>
      </c>
      <c r="K176" s="495">
        <v>13944</v>
      </c>
    </row>
    <row r="177" spans="1:11" ht="14.4" customHeight="1" x14ac:dyDescent="0.3">
      <c r="A177" s="489" t="s">
        <v>429</v>
      </c>
      <c r="B177" s="490" t="s">
        <v>430</v>
      </c>
      <c r="C177" s="491" t="s">
        <v>437</v>
      </c>
      <c r="D177" s="492" t="s">
        <v>438</v>
      </c>
      <c r="E177" s="491" t="s">
        <v>492</v>
      </c>
      <c r="F177" s="492" t="s">
        <v>493</v>
      </c>
      <c r="G177" s="491" t="s">
        <v>838</v>
      </c>
      <c r="H177" s="491" t="s">
        <v>839</v>
      </c>
      <c r="I177" s="494">
        <v>4227.509765625</v>
      </c>
      <c r="J177" s="494">
        <v>40</v>
      </c>
      <c r="K177" s="495">
        <v>169100.396484375</v>
      </c>
    </row>
    <row r="178" spans="1:11" ht="14.4" customHeight="1" x14ac:dyDescent="0.3">
      <c r="A178" s="489" t="s">
        <v>429</v>
      </c>
      <c r="B178" s="490" t="s">
        <v>430</v>
      </c>
      <c r="C178" s="491" t="s">
        <v>437</v>
      </c>
      <c r="D178" s="492" t="s">
        <v>438</v>
      </c>
      <c r="E178" s="491" t="s">
        <v>492</v>
      </c>
      <c r="F178" s="492" t="s">
        <v>493</v>
      </c>
      <c r="G178" s="491" t="s">
        <v>840</v>
      </c>
      <c r="H178" s="491" t="s">
        <v>841</v>
      </c>
      <c r="I178" s="494">
        <v>2546.719970703125</v>
      </c>
      <c r="J178" s="494">
        <v>18</v>
      </c>
      <c r="K178" s="495">
        <v>45841.01953125</v>
      </c>
    </row>
    <row r="179" spans="1:11" ht="14.4" customHeight="1" x14ac:dyDescent="0.3">
      <c r="A179" s="489" t="s">
        <v>429</v>
      </c>
      <c r="B179" s="490" t="s">
        <v>430</v>
      </c>
      <c r="C179" s="491" t="s">
        <v>437</v>
      </c>
      <c r="D179" s="492" t="s">
        <v>438</v>
      </c>
      <c r="E179" s="491" t="s">
        <v>492</v>
      </c>
      <c r="F179" s="492" t="s">
        <v>493</v>
      </c>
      <c r="G179" s="491" t="s">
        <v>842</v>
      </c>
      <c r="H179" s="491" t="s">
        <v>843</v>
      </c>
      <c r="I179" s="494">
        <v>8572.849609375</v>
      </c>
      <c r="J179" s="494">
        <v>1</v>
      </c>
      <c r="K179" s="495">
        <v>8572.849609375</v>
      </c>
    </row>
    <row r="180" spans="1:11" ht="14.4" customHeight="1" x14ac:dyDescent="0.3">
      <c r="A180" s="489" t="s">
        <v>429</v>
      </c>
      <c r="B180" s="490" t="s">
        <v>430</v>
      </c>
      <c r="C180" s="491" t="s">
        <v>437</v>
      </c>
      <c r="D180" s="492" t="s">
        <v>438</v>
      </c>
      <c r="E180" s="491" t="s">
        <v>492</v>
      </c>
      <c r="F180" s="492" t="s">
        <v>493</v>
      </c>
      <c r="G180" s="491" t="s">
        <v>844</v>
      </c>
      <c r="H180" s="491" t="s">
        <v>845</v>
      </c>
      <c r="I180" s="494">
        <v>6292</v>
      </c>
      <c r="J180" s="494">
        <v>1</v>
      </c>
      <c r="K180" s="495">
        <v>6292</v>
      </c>
    </row>
    <row r="181" spans="1:11" ht="14.4" customHeight="1" x14ac:dyDescent="0.3">
      <c r="A181" s="489" t="s">
        <v>429</v>
      </c>
      <c r="B181" s="490" t="s">
        <v>430</v>
      </c>
      <c r="C181" s="491" t="s">
        <v>437</v>
      </c>
      <c r="D181" s="492" t="s">
        <v>438</v>
      </c>
      <c r="E181" s="491" t="s">
        <v>492</v>
      </c>
      <c r="F181" s="492" t="s">
        <v>493</v>
      </c>
      <c r="G181" s="491" t="s">
        <v>846</v>
      </c>
      <c r="H181" s="491" t="s">
        <v>847</v>
      </c>
      <c r="I181" s="494">
        <v>343.6400146484375</v>
      </c>
      <c r="J181" s="494">
        <v>1</v>
      </c>
      <c r="K181" s="495">
        <v>343.6400146484375</v>
      </c>
    </row>
    <row r="182" spans="1:11" ht="14.4" customHeight="1" x14ac:dyDescent="0.3">
      <c r="A182" s="489" t="s">
        <v>429</v>
      </c>
      <c r="B182" s="490" t="s">
        <v>430</v>
      </c>
      <c r="C182" s="491" t="s">
        <v>437</v>
      </c>
      <c r="D182" s="492" t="s">
        <v>438</v>
      </c>
      <c r="E182" s="491" t="s">
        <v>492</v>
      </c>
      <c r="F182" s="492" t="s">
        <v>493</v>
      </c>
      <c r="G182" s="491" t="s">
        <v>848</v>
      </c>
      <c r="H182" s="491" t="s">
        <v>849</v>
      </c>
      <c r="I182" s="494">
        <v>4241.580078125</v>
      </c>
      <c r="J182" s="494">
        <v>1</v>
      </c>
      <c r="K182" s="495">
        <v>4241.580078125</v>
      </c>
    </row>
    <row r="183" spans="1:11" ht="14.4" customHeight="1" x14ac:dyDescent="0.3">
      <c r="A183" s="489" t="s">
        <v>429</v>
      </c>
      <c r="B183" s="490" t="s">
        <v>430</v>
      </c>
      <c r="C183" s="491" t="s">
        <v>437</v>
      </c>
      <c r="D183" s="492" t="s">
        <v>438</v>
      </c>
      <c r="E183" s="491" t="s">
        <v>492</v>
      </c>
      <c r="F183" s="492" t="s">
        <v>493</v>
      </c>
      <c r="G183" s="491" t="s">
        <v>850</v>
      </c>
      <c r="H183" s="491" t="s">
        <v>851</v>
      </c>
      <c r="I183" s="494">
        <v>2546.719970703125</v>
      </c>
      <c r="J183" s="494">
        <v>10</v>
      </c>
      <c r="K183" s="495">
        <v>25467.2294921875</v>
      </c>
    </row>
    <row r="184" spans="1:11" ht="14.4" customHeight="1" x14ac:dyDescent="0.3">
      <c r="A184" s="489" t="s">
        <v>429</v>
      </c>
      <c r="B184" s="490" t="s">
        <v>430</v>
      </c>
      <c r="C184" s="491" t="s">
        <v>437</v>
      </c>
      <c r="D184" s="492" t="s">
        <v>438</v>
      </c>
      <c r="E184" s="491" t="s">
        <v>492</v>
      </c>
      <c r="F184" s="492" t="s">
        <v>493</v>
      </c>
      <c r="G184" s="491" t="s">
        <v>852</v>
      </c>
      <c r="H184" s="491" t="s">
        <v>853</v>
      </c>
      <c r="I184" s="494">
        <v>3335.219970703125</v>
      </c>
      <c r="J184" s="494">
        <v>2</v>
      </c>
      <c r="K184" s="495">
        <v>6670.43994140625</v>
      </c>
    </row>
    <row r="185" spans="1:11" ht="14.4" customHeight="1" x14ac:dyDescent="0.3">
      <c r="A185" s="489" t="s">
        <v>429</v>
      </c>
      <c r="B185" s="490" t="s">
        <v>430</v>
      </c>
      <c r="C185" s="491" t="s">
        <v>437</v>
      </c>
      <c r="D185" s="492" t="s">
        <v>438</v>
      </c>
      <c r="E185" s="491" t="s">
        <v>492</v>
      </c>
      <c r="F185" s="492" t="s">
        <v>493</v>
      </c>
      <c r="G185" s="491" t="s">
        <v>854</v>
      </c>
      <c r="H185" s="491" t="s">
        <v>855</v>
      </c>
      <c r="I185" s="494">
        <v>2546.7233072916665</v>
      </c>
      <c r="J185" s="494">
        <v>9</v>
      </c>
      <c r="K185" s="495">
        <v>22920.509765625</v>
      </c>
    </row>
    <row r="186" spans="1:11" ht="14.4" customHeight="1" x14ac:dyDescent="0.3">
      <c r="A186" s="489" t="s">
        <v>429</v>
      </c>
      <c r="B186" s="490" t="s">
        <v>430</v>
      </c>
      <c r="C186" s="491" t="s">
        <v>437</v>
      </c>
      <c r="D186" s="492" t="s">
        <v>438</v>
      </c>
      <c r="E186" s="491" t="s">
        <v>492</v>
      </c>
      <c r="F186" s="492" t="s">
        <v>493</v>
      </c>
      <c r="G186" s="491" t="s">
        <v>856</v>
      </c>
      <c r="H186" s="491" t="s">
        <v>857</v>
      </c>
      <c r="I186" s="494">
        <v>2065.300048828125</v>
      </c>
      <c r="J186" s="494">
        <v>3</v>
      </c>
      <c r="K186" s="495">
        <v>6195.89990234375</v>
      </c>
    </row>
    <row r="187" spans="1:11" ht="14.4" customHeight="1" x14ac:dyDescent="0.3">
      <c r="A187" s="489" t="s">
        <v>429</v>
      </c>
      <c r="B187" s="490" t="s">
        <v>430</v>
      </c>
      <c r="C187" s="491" t="s">
        <v>437</v>
      </c>
      <c r="D187" s="492" t="s">
        <v>438</v>
      </c>
      <c r="E187" s="491" t="s">
        <v>492</v>
      </c>
      <c r="F187" s="492" t="s">
        <v>493</v>
      </c>
      <c r="G187" s="491" t="s">
        <v>858</v>
      </c>
      <c r="H187" s="491" t="s">
        <v>859</v>
      </c>
      <c r="I187" s="494">
        <v>2065.300048828125</v>
      </c>
      <c r="J187" s="494">
        <v>2</v>
      </c>
      <c r="K187" s="495">
        <v>4130.60009765625</v>
      </c>
    </row>
    <row r="188" spans="1:11" ht="14.4" customHeight="1" x14ac:dyDescent="0.3">
      <c r="A188" s="489" t="s">
        <v>429</v>
      </c>
      <c r="B188" s="490" t="s">
        <v>430</v>
      </c>
      <c r="C188" s="491" t="s">
        <v>437</v>
      </c>
      <c r="D188" s="492" t="s">
        <v>438</v>
      </c>
      <c r="E188" s="491" t="s">
        <v>492</v>
      </c>
      <c r="F188" s="492" t="s">
        <v>493</v>
      </c>
      <c r="G188" s="491" t="s">
        <v>860</v>
      </c>
      <c r="H188" s="491" t="s">
        <v>861</v>
      </c>
      <c r="I188" s="494">
        <v>9342.2998046875</v>
      </c>
      <c r="J188" s="494">
        <v>1</v>
      </c>
      <c r="K188" s="495">
        <v>9342.2998046875</v>
      </c>
    </row>
    <row r="189" spans="1:11" ht="14.4" customHeight="1" x14ac:dyDescent="0.3">
      <c r="A189" s="489" t="s">
        <v>429</v>
      </c>
      <c r="B189" s="490" t="s">
        <v>430</v>
      </c>
      <c r="C189" s="491" t="s">
        <v>437</v>
      </c>
      <c r="D189" s="492" t="s">
        <v>438</v>
      </c>
      <c r="E189" s="491" t="s">
        <v>492</v>
      </c>
      <c r="F189" s="492" t="s">
        <v>493</v>
      </c>
      <c r="G189" s="491" t="s">
        <v>862</v>
      </c>
      <c r="H189" s="491" t="s">
        <v>863</v>
      </c>
      <c r="I189" s="494">
        <v>4065</v>
      </c>
      <c r="J189" s="494">
        <v>1</v>
      </c>
      <c r="K189" s="495">
        <v>4065</v>
      </c>
    </row>
    <row r="190" spans="1:11" ht="14.4" customHeight="1" x14ac:dyDescent="0.3">
      <c r="A190" s="489" t="s">
        <v>429</v>
      </c>
      <c r="B190" s="490" t="s">
        <v>430</v>
      </c>
      <c r="C190" s="491" t="s">
        <v>437</v>
      </c>
      <c r="D190" s="492" t="s">
        <v>438</v>
      </c>
      <c r="E190" s="491" t="s">
        <v>492</v>
      </c>
      <c r="F190" s="492" t="s">
        <v>493</v>
      </c>
      <c r="G190" s="491" t="s">
        <v>864</v>
      </c>
      <c r="H190" s="491" t="s">
        <v>865</v>
      </c>
      <c r="I190" s="494">
        <v>2065.300048828125</v>
      </c>
      <c r="J190" s="494">
        <v>2</v>
      </c>
      <c r="K190" s="495">
        <v>4130.60009765625</v>
      </c>
    </row>
    <row r="191" spans="1:11" ht="14.4" customHeight="1" x14ac:dyDescent="0.3">
      <c r="A191" s="489" t="s">
        <v>429</v>
      </c>
      <c r="B191" s="490" t="s">
        <v>430</v>
      </c>
      <c r="C191" s="491" t="s">
        <v>437</v>
      </c>
      <c r="D191" s="492" t="s">
        <v>438</v>
      </c>
      <c r="E191" s="491" t="s">
        <v>492</v>
      </c>
      <c r="F191" s="492" t="s">
        <v>493</v>
      </c>
      <c r="G191" s="491" t="s">
        <v>866</v>
      </c>
      <c r="H191" s="491" t="s">
        <v>867</v>
      </c>
      <c r="I191" s="494">
        <v>2065.300048828125</v>
      </c>
      <c r="J191" s="494">
        <v>2</v>
      </c>
      <c r="K191" s="495">
        <v>4130.60009765625</v>
      </c>
    </row>
    <row r="192" spans="1:11" ht="14.4" customHeight="1" x14ac:dyDescent="0.3">
      <c r="A192" s="489" t="s">
        <v>429</v>
      </c>
      <c r="B192" s="490" t="s">
        <v>430</v>
      </c>
      <c r="C192" s="491" t="s">
        <v>437</v>
      </c>
      <c r="D192" s="492" t="s">
        <v>438</v>
      </c>
      <c r="E192" s="491" t="s">
        <v>492</v>
      </c>
      <c r="F192" s="492" t="s">
        <v>493</v>
      </c>
      <c r="G192" s="491" t="s">
        <v>868</v>
      </c>
      <c r="H192" s="491" t="s">
        <v>869</v>
      </c>
      <c r="I192" s="494">
        <v>2138.820068359375</v>
      </c>
      <c r="J192" s="494">
        <v>1</v>
      </c>
      <c r="K192" s="495">
        <v>2138.820068359375</v>
      </c>
    </row>
    <row r="193" spans="1:11" ht="14.4" customHeight="1" x14ac:dyDescent="0.3">
      <c r="A193" s="489" t="s">
        <v>429</v>
      </c>
      <c r="B193" s="490" t="s">
        <v>430</v>
      </c>
      <c r="C193" s="491" t="s">
        <v>437</v>
      </c>
      <c r="D193" s="492" t="s">
        <v>438</v>
      </c>
      <c r="E193" s="491" t="s">
        <v>492</v>
      </c>
      <c r="F193" s="492" t="s">
        <v>493</v>
      </c>
      <c r="G193" s="491" t="s">
        <v>870</v>
      </c>
      <c r="H193" s="491" t="s">
        <v>871</v>
      </c>
      <c r="I193" s="494">
        <v>3335.219970703125</v>
      </c>
      <c r="J193" s="494">
        <v>1</v>
      </c>
      <c r="K193" s="495">
        <v>3335.219970703125</v>
      </c>
    </row>
    <row r="194" spans="1:11" ht="14.4" customHeight="1" x14ac:dyDescent="0.3">
      <c r="A194" s="489" t="s">
        <v>429</v>
      </c>
      <c r="B194" s="490" t="s">
        <v>430</v>
      </c>
      <c r="C194" s="491" t="s">
        <v>437</v>
      </c>
      <c r="D194" s="492" t="s">
        <v>438</v>
      </c>
      <c r="E194" s="491" t="s">
        <v>492</v>
      </c>
      <c r="F194" s="492" t="s">
        <v>493</v>
      </c>
      <c r="G194" s="491" t="s">
        <v>872</v>
      </c>
      <c r="H194" s="491" t="s">
        <v>873</v>
      </c>
      <c r="I194" s="494">
        <v>3335.219970703125</v>
      </c>
      <c r="J194" s="494">
        <v>1</v>
      </c>
      <c r="K194" s="495">
        <v>3335.219970703125</v>
      </c>
    </row>
    <row r="195" spans="1:11" ht="14.4" customHeight="1" x14ac:dyDescent="0.3">
      <c r="A195" s="489" t="s">
        <v>429</v>
      </c>
      <c r="B195" s="490" t="s">
        <v>430</v>
      </c>
      <c r="C195" s="491" t="s">
        <v>437</v>
      </c>
      <c r="D195" s="492" t="s">
        <v>438</v>
      </c>
      <c r="E195" s="491" t="s">
        <v>492</v>
      </c>
      <c r="F195" s="492" t="s">
        <v>493</v>
      </c>
      <c r="G195" s="491" t="s">
        <v>874</v>
      </c>
      <c r="H195" s="491" t="s">
        <v>875</v>
      </c>
      <c r="I195" s="494">
        <v>3335.219970703125</v>
      </c>
      <c r="J195" s="494">
        <v>1</v>
      </c>
      <c r="K195" s="495">
        <v>3335.219970703125</v>
      </c>
    </row>
    <row r="196" spans="1:11" ht="14.4" customHeight="1" x14ac:dyDescent="0.3">
      <c r="A196" s="489" t="s">
        <v>429</v>
      </c>
      <c r="B196" s="490" t="s">
        <v>430</v>
      </c>
      <c r="C196" s="491" t="s">
        <v>437</v>
      </c>
      <c r="D196" s="492" t="s">
        <v>438</v>
      </c>
      <c r="E196" s="491" t="s">
        <v>492</v>
      </c>
      <c r="F196" s="492" t="s">
        <v>493</v>
      </c>
      <c r="G196" s="491" t="s">
        <v>876</v>
      </c>
      <c r="H196" s="491" t="s">
        <v>877</v>
      </c>
      <c r="I196" s="494">
        <v>3335.219970703125</v>
      </c>
      <c r="J196" s="494">
        <v>1</v>
      </c>
      <c r="K196" s="495">
        <v>3335.219970703125</v>
      </c>
    </row>
    <row r="197" spans="1:11" ht="14.4" customHeight="1" x14ac:dyDescent="0.3">
      <c r="A197" s="489" t="s">
        <v>429</v>
      </c>
      <c r="B197" s="490" t="s">
        <v>430</v>
      </c>
      <c r="C197" s="491" t="s">
        <v>437</v>
      </c>
      <c r="D197" s="492" t="s">
        <v>438</v>
      </c>
      <c r="E197" s="491" t="s">
        <v>492</v>
      </c>
      <c r="F197" s="492" t="s">
        <v>493</v>
      </c>
      <c r="G197" s="491" t="s">
        <v>878</v>
      </c>
      <c r="H197" s="491" t="s">
        <v>879</v>
      </c>
      <c r="I197" s="494">
        <v>3335.219970703125</v>
      </c>
      <c r="J197" s="494">
        <v>1</v>
      </c>
      <c r="K197" s="495">
        <v>3335.219970703125</v>
      </c>
    </row>
    <row r="198" spans="1:11" ht="14.4" customHeight="1" x14ac:dyDescent="0.3">
      <c r="A198" s="489" t="s">
        <v>429</v>
      </c>
      <c r="B198" s="490" t="s">
        <v>430</v>
      </c>
      <c r="C198" s="491" t="s">
        <v>437</v>
      </c>
      <c r="D198" s="492" t="s">
        <v>438</v>
      </c>
      <c r="E198" s="491" t="s">
        <v>492</v>
      </c>
      <c r="F198" s="492" t="s">
        <v>493</v>
      </c>
      <c r="G198" s="491" t="s">
        <v>880</v>
      </c>
      <c r="H198" s="491" t="s">
        <v>881</v>
      </c>
      <c r="I198" s="494">
        <v>3335.219970703125</v>
      </c>
      <c r="J198" s="494">
        <v>1</v>
      </c>
      <c r="K198" s="495">
        <v>3335.219970703125</v>
      </c>
    </row>
    <row r="199" spans="1:11" ht="14.4" customHeight="1" x14ac:dyDescent="0.3">
      <c r="A199" s="489" t="s">
        <v>429</v>
      </c>
      <c r="B199" s="490" t="s">
        <v>430</v>
      </c>
      <c r="C199" s="491" t="s">
        <v>437</v>
      </c>
      <c r="D199" s="492" t="s">
        <v>438</v>
      </c>
      <c r="E199" s="491" t="s">
        <v>492</v>
      </c>
      <c r="F199" s="492" t="s">
        <v>493</v>
      </c>
      <c r="G199" s="491" t="s">
        <v>882</v>
      </c>
      <c r="H199" s="491" t="s">
        <v>883</v>
      </c>
      <c r="I199" s="494">
        <v>3335.219970703125</v>
      </c>
      <c r="J199" s="494">
        <v>1</v>
      </c>
      <c r="K199" s="495">
        <v>3335.219970703125</v>
      </c>
    </row>
    <row r="200" spans="1:11" ht="14.4" customHeight="1" x14ac:dyDescent="0.3">
      <c r="A200" s="489" t="s">
        <v>429</v>
      </c>
      <c r="B200" s="490" t="s">
        <v>430</v>
      </c>
      <c r="C200" s="491" t="s">
        <v>437</v>
      </c>
      <c r="D200" s="492" t="s">
        <v>438</v>
      </c>
      <c r="E200" s="491" t="s">
        <v>492</v>
      </c>
      <c r="F200" s="492" t="s">
        <v>493</v>
      </c>
      <c r="G200" s="491" t="s">
        <v>884</v>
      </c>
      <c r="H200" s="491" t="s">
        <v>885</v>
      </c>
      <c r="I200" s="494">
        <v>3335.219970703125</v>
      </c>
      <c r="J200" s="494">
        <v>1</v>
      </c>
      <c r="K200" s="495">
        <v>3335.219970703125</v>
      </c>
    </row>
    <row r="201" spans="1:11" ht="14.4" customHeight="1" x14ac:dyDescent="0.3">
      <c r="A201" s="489" t="s">
        <v>429</v>
      </c>
      <c r="B201" s="490" t="s">
        <v>430</v>
      </c>
      <c r="C201" s="491" t="s">
        <v>437</v>
      </c>
      <c r="D201" s="492" t="s">
        <v>438</v>
      </c>
      <c r="E201" s="491" t="s">
        <v>492</v>
      </c>
      <c r="F201" s="492" t="s">
        <v>493</v>
      </c>
      <c r="G201" s="491" t="s">
        <v>886</v>
      </c>
      <c r="H201" s="491" t="s">
        <v>887</v>
      </c>
      <c r="I201" s="494">
        <v>2235.22998046875</v>
      </c>
      <c r="J201" s="494">
        <v>1</v>
      </c>
      <c r="K201" s="495">
        <v>2235.22998046875</v>
      </c>
    </row>
    <row r="202" spans="1:11" ht="14.4" customHeight="1" x14ac:dyDescent="0.3">
      <c r="A202" s="489" t="s">
        <v>429</v>
      </c>
      <c r="B202" s="490" t="s">
        <v>430</v>
      </c>
      <c r="C202" s="491" t="s">
        <v>437</v>
      </c>
      <c r="D202" s="492" t="s">
        <v>438</v>
      </c>
      <c r="E202" s="491" t="s">
        <v>492</v>
      </c>
      <c r="F202" s="492" t="s">
        <v>493</v>
      </c>
      <c r="G202" s="491" t="s">
        <v>888</v>
      </c>
      <c r="H202" s="491" t="s">
        <v>889</v>
      </c>
      <c r="I202" s="494">
        <v>3501.739990234375</v>
      </c>
      <c r="J202" s="494">
        <v>1</v>
      </c>
      <c r="K202" s="495">
        <v>3501.739990234375</v>
      </c>
    </row>
    <row r="203" spans="1:11" ht="14.4" customHeight="1" x14ac:dyDescent="0.3">
      <c r="A203" s="489" t="s">
        <v>429</v>
      </c>
      <c r="B203" s="490" t="s">
        <v>430</v>
      </c>
      <c r="C203" s="491" t="s">
        <v>437</v>
      </c>
      <c r="D203" s="492" t="s">
        <v>438</v>
      </c>
      <c r="E203" s="491" t="s">
        <v>492</v>
      </c>
      <c r="F203" s="492" t="s">
        <v>493</v>
      </c>
      <c r="G203" s="491" t="s">
        <v>890</v>
      </c>
      <c r="H203" s="491" t="s">
        <v>891</v>
      </c>
      <c r="I203" s="494">
        <v>2235.22998046875</v>
      </c>
      <c r="J203" s="494">
        <v>1</v>
      </c>
      <c r="K203" s="495">
        <v>2235.22998046875</v>
      </c>
    </row>
    <row r="204" spans="1:11" ht="14.4" customHeight="1" x14ac:dyDescent="0.3">
      <c r="A204" s="489" t="s">
        <v>429</v>
      </c>
      <c r="B204" s="490" t="s">
        <v>430</v>
      </c>
      <c r="C204" s="491" t="s">
        <v>437</v>
      </c>
      <c r="D204" s="492" t="s">
        <v>438</v>
      </c>
      <c r="E204" s="491" t="s">
        <v>492</v>
      </c>
      <c r="F204" s="492" t="s">
        <v>493</v>
      </c>
      <c r="G204" s="491" t="s">
        <v>892</v>
      </c>
      <c r="H204" s="491" t="s">
        <v>893</v>
      </c>
      <c r="I204" s="494">
        <v>3501.97998046875</v>
      </c>
      <c r="J204" s="494">
        <v>2</v>
      </c>
      <c r="K204" s="495">
        <v>7003.9599609375</v>
      </c>
    </row>
    <row r="205" spans="1:11" ht="14.4" customHeight="1" x14ac:dyDescent="0.3">
      <c r="A205" s="489" t="s">
        <v>429</v>
      </c>
      <c r="B205" s="490" t="s">
        <v>430</v>
      </c>
      <c r="C205" s="491" t="s">
        <v>437</v>
      </c>
      <c r="D205" s="492" t="s">
        <v>438</v>
      </c>
      <c r="E205" s="491" t="s">
        <v>492</v>
      </c>
      <c r="F205" s="492" t="s">
        <v>493</v>
      </c>
      <c r="G205" s="491" t="s">
        <v>894</v>
      </c>
      <c r="H205" s="491" t="s">
        <v>895</v>
      </c>
      <c r="I205" s="494">
        <v>2235.22998046875</v>
      </c>
      <c r="J205" s="494">
        <v>1</v>
      </c>
      <c r="K205" s="495">
        <v>2235.22998046875</v>
      </c>
    </row>
    <row r="206" spans="1:11" ht="14.4" customHeight="1" x14ac:dyDescent="0.3">
      <c r="A206" s="489" t="s">
        <v>429</v>
      </c>
      <c r="B206" s="490" t="s">
        <v>430</v>
      </c>
      <c r="C206" s="491" t="s">
        <v>437</v>
      </c>
      <c r="D206" s="492" t="s">
        <v>438</v>
      </c>
      <c r="E206" s="491" t="s">
        <v>492</v>
      </c>
      <c r="F206" s="492" t="s">
        <v>493</v>
      </c>
      <c r="G206" s="491" t="s">
        <v>896</v>
      </c>
      <c r="H206" s="491" t="s">
        <v>897</v>
      </c>
      <c r="I206" s="494">
        <v>1983.68994140625</v>
      </c>
      <c r="J206" s="494">
        <v>5</v>
      </c>
      <c r="K206" s="495">
        <v>9918.43017578125</v>
      </c>
    </row>
    <row r="207" spans="1:11" ht="14.4" customHeight="1" x14ac:dyDescent="0.3">
      <c r="A207" s="489" t="s">
        <v>429</v>
      </c>
      <c r="B207" s="490" t="s">
        <v>430</v>
      </c>
      <c r="C207" s="491" t="s">
        <v>437</v>
      </c>
      <c r="D207" s="492" t="s">
        <v>438</v>
      </c>
      <c r="E207" s="491" t="s">
        <v>492</v>
      </c>
      <c r="F207" s="492" t="s">
        <v>493</v>
      </c>
      <c r="G207" s="491" t="s">
        <v>898</v>
      </c>
      <c r="H207" s="491" t="s">
        <v>899</v>
      </c>
      <c r="I207" s="494">
        <v>4625.2001953125</v>
      </c>
      <c r="J207" s="494">
        <v>13</v>
      </c>
      <c r="K207" s="495">
        <v>60127.6015625</v>
      </c>
    </row>
    <row r="208" spans="1:11" ht="14.4" customHeight="1" x14ac:dyDescent="0.3">
      <c r="A208" s="489" t="s">
        <v>429</v>
      </c>
      <c r="B208" s="490" t="s">
        <v>430</v>
      </c>
      <c r="C208" s="491" t="s">
        <v>437</v>
      </c>
      <c r="D208" s="492" t="s">
        <v>438</v>
      </c>
      <c r="E208" s="491" t="s">
        <v>492</v>
      </c>
      <c r="F208" s="492" t="s">
        <v>493</v>
      </c>
      <c r="G208" s="491" t="s">
        <v>900</v>
      </c>
      <c r="H208" s="491" t="s">
        <v>901</v>
      </c>
      <c r="I208" s="494">
        <v>7889.2001953125</v>
      </c>
      <c r="J208" s="494">
        <v>3</v>
      </c>
      <c r="K208" s="495">
        <v>23667.599609375</v>
      </c>
    </row>
    <row r="209" spans="1:11" ht="14.4" customHeight="1" x14ac:dyDescent="0.3">
      <c r="A209" s="489" t="s">
        <v>429</v>
      </c>
      <c r="B209" s="490" t="s">
        <v>430</v>
      </c>
      <c r="C209" s="491" t="s">
        <v>437</v>
      </c>
      <c r="D209" s="492" t="s">
        <v>438</v>
      </c>
      <c r="E209" s="491" t="s">
        <v>492</v>
      </c>
      <c r="F209" s="492" t="s">
        <v>493</v>
      </c>
      <c r="G209" s="491" t="s">
        <v>902</v>
      </c>
      <c r="H209" s="491" t="s">
        <v>903</v>
      </c>
      <c r="I209" s="494">
        <v>494.60000610351562</v>
      </c>
      <c r="J209" s="494">
        <v>9</v>
      </c>
      <c r="K209" s="495">
        <v>4451.39990234375</v>
      </c>
    </row>
    <row r="210" spans="1:11" ht="14.4" customHeight="1" x14ac:dyDescent="0.3">
      <c r="A210" s="489" t="s">
        <v>429</v>
      </c>
      <c r="B210" s="490" t="s">
        <v>430</v>
      </c>
      <c r="C210" s="491" t="s">
        <v>437</v>
      </c>
      <c r="D210" s="492" t="s">
        <v>438</v>
      </c>
      <c r="E210" s="491" t="s">
        <v>492</v>
      </c>
      <c r="F210" s="492" t="s">
        <v>493</v>
      </c>
      <c r="G210" s="491" t="s">
        <v>904</v>
      </c>
      <c r="H210" s="491" t="s">
        <v>905</v>
      </c>
      <c r="I210" s="494">
        <v>7358.8701171875</v>
      </c>
      <c r="J210" s="494">
        <v>1</v>
      </c>
      <c r="K210" s="495">
        <v>7358.8701171875</v>
      </c>
    </row>
    <row r="211" spans="1:11" ht="14.4" customHeight="1" x14ac:dyDescent="0.3">
      <c r="A211" s="489" t="s">
        <v>429</v>
      </c>
      <c r="B211" s="490" t="s">
        <v>430</v>
      </c>
      <c r="C211" s="491" t="s">
        <v>437</v>
      </c>
      <c r="D211" s="492" t="s">
        <v>438</v>
      </c>
      <c r="E211" s="491" t="s">
        <v>492</v>
      </c>
      <c r="F211" s="492" t="s">
        <v>493</v>
      </c>
      <c r="G211" s="491" t="s">
        <v>906</v>
      </c>
      <c r="H211" s="491" t="s">
        <v>907</v>
      </c>
      <c r="I211" s="494">
        <v>62750.6015625</v>
      </c>
      <c r="J211" s="494">
        <v>1</v>
      </c>
      <c r="K211" s="495">
        <v>62750.6015625</v>
      </c>
    </row>
    <row r="212" spans="1:11" ht="14.4" customHeight="1" x14ac:dyDescent="0.3">
      <c r="A212" s="489" t="s">
        <v>429</v>
      </c>
      <c r="B212" s="490" t="s">
        <v>430</v>
      </c>
      <c r="C212" s="491" t="s">
        <v>437</v>
      </c>
      <c r="D212" s="492" t="s">
        <v>438</v>
      </c>
      <c r="E212" s="491" t="s">
        <v>492</v>
      </c>
      <c r="F212" s="492" t="s">
        <v>493</v>
      </c>
      <c r="G212" s="491" t="s">
        <v>908</v>
      </c>
      <c r="H212" s="491" t="s">
        <v>909</v>
      </c>
      <c r="I212" s="494">
        <v>2429.56005859375</v>
      </c>
      <c r="J212" s="494">
        <v>2</v>
      </c>
      <c r="K212" s="495">
        <v>4859.1201171875</v>
      </c>
    </row>
    <row r="213" spans="1:11" ht="14.4" customHeight="1" x14ac:dyDescent="0.3">
      <c r="A213" s="489" t="s">
        <v>429</v>
      </c>
      <c r="B213" s="490" t="s">
        <v>430</v>
      </c>
      <c r="C213" s="491" t="s">
        <v>437</v>
      </c>
      <c r="D213" s="492" t="s">
        <v>438</v>
      </c>
      <c r="E213" s="491" t="s">
        <v>492</v>
      </c>
      <c r="F213" s="492" t="s">
        <v>493</v>
      </c>
      <c r="G213" s="491" t="s">
        <v>910</v>
      </c>
      <c r="H213" s="491" t="s">
        <v>911</v>
      </c>
      <c r="I213" s="494">
        <v>8655.5302734375</v>
      </c>
      <c r="J213" s="494">
        <v>2</v>
      </c>
      <c r="K213" s="495">
        <v>17311.060546875</v>
      </c>
    </row>
    <row r="214" spans="1:11" ht="14.4" customHeight="1" x14ac:dyDescent="0.3">
      <c r="A214" s="489" t="s">
        <v>429</v>
      </c>
      <c r="B214" s="490" t="s">
        <v>430</v>
      </c>
      <c r="C214" s="491" t="s">
        <v>437</v>
      </c>
      <c r="D214" s="492" t="s">
        <v>438</v>
      </c>
      <c r="E214" s="491" t="s">
        <v>492</v>
      </c>
      <c r="F214" s="492" t="s">
        <v>493</v>
      </c>
      <c r="G214" s="491" t="s">
        <v>912</v>
      </c>
      <c r="H214" s="491" t="s">
        <v>913</v>
      </c>
      <c r="I214" s="494">
        <v>92236.564062499994</v>
      </c>
      <c r="J214" s="494">
        <v>6</v>
      </c>
      <c r="K214" s="495">
        <v>553419.375</v>
      </c>
    </row>
    <row r="215" spans="1:11" ht="14.4" customHeight="1" x14ac:dyDescent="0.3">
      <c r="A215" s="489" t="s">
        <v>429</v>
      </c>
      <c r="B215" s="490" t="s">
        <v>430</v>
      </c>
      <c r="C215" s="491" t="s">
        <v>437</v>
      </c>
      <c r="D215" s="492" t="s">
        <v>438</v>
      </c>
      <c r="E215" s="491" t="s">
        <v>492</v>
      </c>
      <c r="F215" s="492" t="s">
        <v>493</v>
      </c>
      <c r="G215" s="491" t="s">
        <v>914</v>
      </c>
      <c r="H215" s="491" t="s">
        <v>915</v>
      </c>
      <c r="I215" s="494">
        <v>2057</v>
      </c>
      <c r="J215" s="494">
        <v>1</v>
      </c>
      <c r="K215" s="495">
        <v>2057</v>
      </c>
    </row>
    <row r="216" spans="1:11" ht="14.4" customHeight="1" x14ac:dyDescent="0.3">
      <c r="A216" s="489" t="s">
        <v>429</v>
      </c>
      <c r="B216" s="490" t="s">
        <v>430</v>
      </c>
      <c r="C216" s="491" t="s">
        <v>437</v>
      </c>
      <c r="D216" s="492" t="s">
        <v>438</v>
      </c>
      <c r="E216" s="491" t="s">
        <v>492</v>
      </c>
      <c r="F216" s="492" t="s">
        <v>493</v>
      </c>
      <c r="G216" s="491" t="s">
        <v>916</v>
      </c>
      <c r="H216" s="491" t="s">
        <v>917</v>
      </c>
      <c r="I216" s="494">
        <v>4110.5400390625</v>
      </c>
      <c r="J216" s="494">
        <v>9</v>
      </c>
      <c r="K216" s="495">
        <v>36994.8603515625</v>
      </c>
    </row>
    <row r="217" spans="1:11" ht="14.4" customHeight="1" x14ac:dyDescent="0.3">
      <c r="A217" s="489" t="s">
        <v>429</v>
      </c>
      <c r="B217" s="490" t="s">
        <v>430</v>
      </c>
      <c r="C217" s="491" t="s">
        <v>437</v>
      </c>
      <c r="D217" s="492" t="s">
        <v>438</v>
      </c>
      <c r="E217" s="491" t="s">
        <v>492</v>
      </c>
      <c r="F217" s="492" t="s">
        <v>493</v>
      </c>
      <c r="G217" s="491" t="s">
        <v>918</v>
      </c>
      <c r="H217" s="491" t="s">
        <v>919</v>
      </c>
      <c r="I217" s="494">
        <v>900.28997802734375</v>
      </c>
      <c r="J217" s="494">
        <v>1</v>
      </c>
      <c r="K217" s="495">
        <v>900.28997802734375</v>
      </c>
    </row>
    <row r="218" spans="1:11" ht="14.4" customHeight="1" x14ac:dyDescent="0.3">
      <c r="A218" s="489" t="s">
        <v>429</v>
      </c>
      <c r="B218" s="490" t="s">
        <v>430</v>
      </c>
      <c r="C218" s="491" t="s">
        <v>437</v>
      </c>
      <c r="D218" s="492" t="s">
        <v>438</v>
      </c>
      <c r="E218" s="491" t="s">
        <v>492</v>
      </c>
      <c r="F218" s="492" t="s">
        <v>493</v>
      </c>
      <c r="G218" s="491" t="s">
        <v>920</v>
      </c>
      <c r="H218" s="491" t="s">
        <v>921</v>
      </c>
      <c r="I218" s="494">
        <v>1146.27001953125</v>
      </c>
      <c r="J218" s="494">
        <v>13</v>
      </c>
      <c r="K218" s="495">
        <v>14901.51025390625</v>
      </c>
    </row>
    <row r="219" spans="1:11" ht="14.4" customHeight="1" x14ac:dyDescent="0.3">
      <c r="A219" s="489" t="s">
        <v>429</v>
      </c>
      <c r="B219" s="490" t="s">
        <v>430</v>
      </c>
      <c r="C219" s="491" t="s">
        <v>437</v>
      </c>
      <c r="D219" s="492" t="s">
        <v>438</v>
      </c>
      <c r="E219" s="491" t="s">
        <v>492</v>
      </c>
      <c r="F219" s="492" t="s">
        <v>493</v>
      </c>
      <c r="G219" s="491" t="s">
        <v>922</v>
      </c>
      <c r="H219" s="491" t="s">
        <v>923</v>
      </c>
      <c r="I219" s="494">
        <v>5434.35009765625</v>
      </c>
      <c r="J219" s="494">
        <v>15</v>
      </c>
      <c r="K219" s="495">
        <v>81515</v>
      </c>
    </row>
    <row r="220" spans="1:11" ht="14.4" customHeight="1" x14ac:dyDescent="0.3">
      <c r="A220" s="489" t="s">
        <v>429</v>
      </c>
      <c r="B220" s="490" t="s">
        <v>430</v>
      </c>
      <c r="C220" s="491" t="s">
        <v>437</v>
      </c>
      <c r="D220" s="492" t="s">
        <v>438</v>
      </c>
      <c r="E220" s="491" t="s">
        <v>492</v>
      </c>
      <c r="F220" s="492" t="s">
        <v>493</v>
      </c>
      <c r="G220" s="491" t="s">
        <v>924</v>
      </c>
      <c r="H220" s="491" t="s">
        <v>925</v>
      </c>
      <c r="I220" s="494">
        <v>1996.5</v>
      </c>
      <c r="J220" s="494">
        <v>2</v>
      </c>
      <c r="K220" s="495">
        <v>3993</v>
      </c>
    </row>
    <row r="221" spans="1:11" ht="14.4" customHeight="1" x14ac:dyDescent="0.3">
      <c r="A221" s="489" t="s">
        <v>429</v>
      </c>
      <c r="B221" s="490" t="s">
        <v>430</v>
      </c>
      <c r="C221" s="491" t="s">
        <v>437</v>
      </c>
      <c r="D221" s="492" t="s">
        <v>438</v>
      </c>
      <c r="E221" s="491" t="s">
        <v>492</v>
      </c>
      <c r="F221" s="492" t="s">
        <v>493</v>
      </c>
      <c r="G221" s="491" t="s">
        <v>926</v>
      </c>
      <c r="H221" s="491" t="s">
        <v>927</v>
      </c>
      <c r="I221" s="494">
        <v>2065.300048828125</v>
      </c>
      <c r="J221" s="494">
        <v>1</v>
      </c>
      <c r="K221" s="495">
        <v>2065.300048828125</v>
      </c>
    </row>
    <row r="222" spans="1:11" ht="14.4" customHeight="1" x14ac:dyDescent="0.3">
      <c r="A222" s="489" t="s">
        <v>429</v>
      </c>
      <c r="B222" s="490" t="s">
        <v>430</v>
      </c>
      <c r="C222" s="491" t="s">
        <v>437</v>
      </c>
      <c r="D222" s="492" t="s">
        <v>438</v>
      </c>
      <c r="E222" s="491" t="s">
        <v>492</v>
      </c>
      <c r="F222" s="492" t="s">
        <v>493</v>
      </c>
      <c r="G222" s="491" t="s">
        <v>928</v>
      </c>
      <c r="H222" s="491" t="s">
        <v>929</v>
      </c>
      <c r="I222" s="494">
        <v>2065.300048828125</v>
      </c>
      <c r="J222" s="494">
        <v>7</v>
      </c>
      <c r="K222" s="495">
        <v>14457.10009765625</v>
      </c>
    </row>
    <row r="223" spans="1:11" ht="14.4" customHeight="1" x14ac:dyDescent="0.3">
      <c r="A223" s="489" t="s">
        <v>429</v>
      </c>
      <c r="B223" s="490" t="s">
        <v>430</v>
      </c>
      <c r="C223" s="491" t="s">
        <v>437</v>
      </c>
      <c r="D223" s="492" t="s">
        <v>438</v>
      </c>
      <c r="E223" s="491" t="s">
        <v>492</v>
      </c>
      <c r="F223" s="492" t="s">
        <v>493</v>
      </c>
      <c r="G223" s="491" t="s">
        <v>930</v>
      </c>
      <c r="H223" s="491" t="s">
        <v>931</v>
      </c>
      <c r="I223" s="494">
        <v>2065.300048828125</v>
      </c>
      <c r="J223" s="494">
        <v>2</v>
      </c>
      <c r="K223" s="495">
        <v>4130.60009765625</v>
      </c>
    </row>
    <row r="224" spans="1:11" ht="14.4" customHeight="1" x14ac:dyDescent="0.3">
      <c r="A224" s="489" t="s">
        <v>429</v>
      </c>
      <c r="B224" s="490" t="s">
        <v>430</v>
      </c>
      <c r="C224" s="491" t="s">
        <v>437</v>
      </c>
      <c r="D224" s="492" t="s">
        <v>438</v>
      </c>
      <c r="E224" s="491" t="s">
        <v>492</v>
      </c>
      <c r="F224" s="492" t="s">
        <v>493</v>
      </c>
      <c r="G224" s="491" t="s">
        <v>932</v>
      </c>
      <c r="H224" s="491" t="s">
        <v>933</v>
      </c>
      <c r="I224" s="494">
        <v>40209.0771484375</v>
      </c>
      <c r="J224" s="494">
        <v>4</v>
      </c>
      <c r="K224" s="495">
        <v>160836.30859375</v>
      </c>
    </row>
    <row r="225" spans="1:11" ht="14.4" customHeight="1" x14ac:dyDescent="0.3">
      <c r="A225" s="489" t="s">
        <v>429</v>
      </c>
      <c r="B225" s="490" t="s">
        <v>430</v>
      </c>
      <c r="C225" s="491" t="s">
        <v>437</v>
      </c>
      <c r="D225" s="492" t="s">
        <v>438</v>
      </c>
      <c r="E225" s="491" t="s">
        <v>492</v>
      </c>
      <c r="F225" s="492" t="s">
        <v>493</v>
      </c>
      <c r="G225" s="491" t="s">
        <v>934</v>
      </c>
      <c r="H225" s="491" t="s">
        <v>935</v>
      </c>
      <c r="I225" s="494">
        <v>2714.2049967447915</v>
      </c>
      <c r="J225" s="494">
        <v>4</v>
      </c>
      <c r="K225" s="495">
        <v>10856.830078125</v>
      </c>
    </row>
    <row r="226" spans="1:11" ht="14.4" customHeight="1" x14ac:dyDescent="0.3">
      <c r="A226" s="489" t="s">
        <v>429</v>
      </c>
      <c r="B226" s="490" t="s">
        <v>430</v>
      </c>
      <c r="C226" s="491" t="s">
        <v>437</v>
      </c>
      <c r="D226" s="492" t="s">
        <v>438</v>
      </c>
      <c r="E226" s="491" t="s">
        <v>492</v>
      </c>
      <c r="F226" s="492" t="s">
        <v>493</v>
      </c>
      <c r="G226" s="491" t="s">
        <v>936</v>
      </c>
      <c r="H226" s="491" t="s">
        <v>937</v>
      </c>
      <c r="I226" s="494">
        <v>92982.70703125</v>
      </c>
      <c r="J226" s="494">
        <v>2</v>
      </c>
      <c r="K226" s="495">
        <v>185965.4140625</v>
      </c>
    </row>
    <row r="227" spans="1:11" ht="14.4" customHeight="1" x14ac:dyDescent="0.3">
      <c r="A227" s="489" t="s">
        <v>429</v>
      </c>
      <c r="B227" s="490" t="s">
        <v>430</v>
      </c>
      <c r="C227" s="491" t="s">
        <v>437</v>
      </c>
      <c r="D227" s="492" t="s">
        <v>438</v>
      </c>
      <c r="E227" s="491" t="s">
        <v>492</v>
      </c>
      <c r="F227" s="492" t="s">
        <v>493</v>
      </c>
      <c r="G227" s="491" t="s">
        <v>938</v>
      </c>
      <c r="H227" s="491" t="s">
        <v>939</v>
      </c>
      <c r="I227" s="494">
        <v>73632.5703125</v>
      </c>
      <c r="J227" s="494">
        <v>2</v>
      </c>
      <c r="K227" s="495">
        <v>147265.140625</v>
      </c>
    </row>
    <row r="228" spans="1:11" ht="14.4" customHeight="1" x14ac:dyDescent="0.3">
      <c r="A228" s="489" t="s">
        <v>429</v>
      </c>
      <c r="B228" s="490" t="s">
        <v>430</v>
      </c>
      <c r="C228" s="491" t="s">
        <v>437</v>
      </c>
      <c r="D228" s="492" t="s">
        <v>438</v>
      </c>
      <c r="E228" s="491" t="s">
        <v>492</v>
      </c>
      <c r="F228" s="492" t="s">
        <v>493</v>
      </c>
      <c r="G228" s="491" t="s">
        <v>940</v>
      </c>
      <c r="H228" s="491" t="s">
        <v>941</v>
      </c>
      <c r="I228" s="494">
        <v>17715.439453125</v>
      </c>
      <c r="J228" s="494">
        <v>1</v>
      </c>
      <c r="K228" s="495">
        <v>17715.439453125</v>
      </c>
    </row>
    <row r="229" spans="1:11" ht="14.4" customHeight="1" x14ac:dyDescent="0.3">
      <c r="A229" s="489" t="s">
        <v>429</v>
      </c>
      <c r="B229" s="490" t="s">
        <v>430</v>
      </c>
      <c r="C229" s="491" t="s">
        <v>437</v>
      </c>
      <c r="D229" s="492" t="s">
        <v>438</v>
      </c>
      <c r="E229" s="491" t="s">
        <v>492</v>
      </c>
      <c r="F229" s="492" t="s">
        <v>493</v>
      </c>
      <c r="G229" s="491" t="s">
        <v>942</v>
      </c>
      <c r="H229" s="491" t="s">
        <v>941</v>
      </c>
      <c r="I229" s="494">
        <v>88576.9921875</v>
      </c>
      <c r="J229" s="494">
        <v>2</v>
      </c>
      <c r="K229" s="495">
        <v>177153.984375</v>
      </c>
    </row>
    <row r="230" spans="1:11" ht="14.4" customHeight="1" x14ac:dyDescent="0.3">
      <c r="A230" s="489" t="s">
        <v>429</v>
      </c>
      <c r="B230" s="490" t="s">
        <v>430</v>
      </c>
      <c r="C230" s="491" t="s">
        <v>437</v>
      </c>
      <c r="D230" s="492" t="s">
        <v>438</v>
      </c>
      <c r="E230" s="491" t="s">
        <v>492</v>
      </c>
      <c r="F230" s="492" t="s">
        <v>493</v>
      </c>
      <c r="G230" s="491" t="s">
        <v>943</v>
      </c>
      <c r="H230" s="491" t="s">
        <v>944</v>
      </c>
      <c r="I230" s="494">
        <v>88577.0234375</v>
      </c>
      <c r="J230" s="494">
        <v>2</v>
      </c>
      <c r="K230" s="495">
        <v>177154.046875</v>
      </c>
    </row>
    <row r="231" spans="1:11" ht="14.4" customHeight="1" x14ac:dyDescent="0.3">
      <c r="A231" s="489" t="s">
        <v>429</v>
      </c>
      <c r="B231" s="490" t="s">
        <v>430</v>
      </c>
      <c r="C231" s="491" t="s">
        <v>437</v>
      </c>
      <c r="D231" s="492" t="s">
        <v>438</v>
      </c>
      <c r="E231" s="491" t="s">
        <v>492</v>
      </c>
      <c r="F231" s="492" t="s">
        <v>493</v>
      </c>
      <c r="G231" s="491" t="s">
        <v>945</v>
      </c>
      <c r="H231" s="491" t="s">
        <v>944</v>
      </c>
      <c r="I231" s="494">
        <v>17715.439453125</v>
      </c>
      <c r="J231" s="494">
        <v>1</v>
      </c>
      <c r="K231" s="495">
        <v>17715.439453125</v>
      </c>
    </row>
    <row r="232" spans="1:11" ht="14.4" customHeight="1" x14ac:dyDescent="0.3">
      <c r="A232" s="489" t="s">
        <v>429</v>
      </c>
      <c r="B232" s="490" t="s">
        <v>430</v>
      </c>
      <c r="C232" s="491" t="s">
        <v>437</v>
      </c>
      <c r="D232" s="492" t="s">
        <v>438</v>
      </c>
      <c r="E232" s="491" t="s">
        <v>492</v>
      </c>
      <c r="F232" s="492" t="s">
        <v>493</v>
      </c>
      <c r="G232" s="491" t="s">
        <v>946</v>
      </c>
      <c r="H232" s="491" t="s">
        <v>947</v>
      </c>
      <c r="I232" s="494">
        <v>17715.2197265625</v>
      </c>
      <c r="J232" s="494">
        <v>2</v>
      </c>
      <c r="K232" s="495">
        <v>35430.439453125</v>
      </c>
    </row>
    <row r="233" spans="1:11" ht="14.4" customHeight="1" x14ac:dyDescent="0.3">
      <c r="A233" s="489" t="s">
        <v>429</v>
      </c>
      <c r="B233" s="490" t="s">
        <v>430</v>
      </c>
      <c r="C233" s="491" t="s">
        <v>437</v>
      </c>
      <c r="D233" s="492" t="s">
        <v>438</v>
      </c>
      <c r="E233" s="491" t="s">
        <v>492</v>
      </c>
      <c r="F233" s="492" t="s">
        <v>493</v>
      </c>
      <c r="G233" s="491" t="s">
        <v>948</v>
      </c>
      <c r="H233" s="491" t="s">
        <v>949</v>
      </c>
      <c r="I233" s="494">
        <v>17715.2197265625</v>
      </c>
      <c r="J233" s="494">
        <v>2</v>
      </c>
      <c r="K233" s="495">
        <v>35430.439453125</v>
      </c>
    </row>
    <row r="234" spans="1:11" ht="14.4" customHeight="1" x14ac:dyDescent="0.3">
      <c r="A234" s="489" t="s">
        <v>429</v>
      </c>
      <c r="B234" s="490" t="s">
        <v>430</v>
      </c>
      <c r="C234" s="491" t="s">
        <v>437</v>
      </c>
      <c r="D234" s="492" t="s">
        <v>438</v>
      </c>
      <c r="E234" s="491" t="s">
        <v>492</v>
      </c>
      <c r="F234" s="492" t="s">
        <v>493</v>
      </c>
      <c r="G234" s="491" t="s">
        <v>950</v>
      </c>
      <c r="H234" s="491" t="s">
        <v>951</v>
      </c>
      <c r="I234" s="494">
        <v>88576.9921875</v>
      </c>
      <c r="J234" s="494">
        <v>2</v>
      </c>
      <c r="K234" s="495">
        <v>177153.984375</v>
      </c>
    </row>
    <row r="235" spans="1:11" ht="14.4" customHeight="1" x14ac:dyDescent="0.3">
      <c r="A235" s="489" t="s">
        <v>429</v>
      </c>
      <c r="B235" s="490" t="s">
        <v>430</v>
      </c>
      <c r="C235" s="491" t="s">
        <v>437</v>
      </c>
      <c r="D235" s="492" t="s">
        <v>438</v>
      </c>
      <c r="E235" s="491" t="s">
        <v>492</v>
      </c>
      <c r="F235" s="492" t="s">
        <v>493</v>
      </c>
      <c r="G235" s="491" t="s">
        <v>952</v>
      </c>
      <c r="H235" s="491" t="s">
        <v>953</v>
      </c>
      <c r="I235" s="494">
        <v>17715.439453125</v>
      </c>
      <c r="J235" s="494">
        <v>1</v>
      </c>
      <c r="K235" s="495">
        <v>17715.439453125</v>
      </c>
    </row>
    <row r="236" spans="1:11" ht="14.4" customHeight="1" x14ac:dyDescent="0.3">
      <c r="A236" s="489" t="s">
        <v>429</v>
      </c>
      <c r="B236" s="490" t="s">
        <v>430</v>
      </c>
      <c r="C236" s="491" t="s">
        <v>437</v>
      </c>
      <c r="D236" s="492" t="s">
        <v>438</v>
      </c>
      <c r="E236" s="491" t="s">
        <v>492</v>
      </c>
      <c r="F236" s="492" t="s">
        <v>493</v>
      </c>
      <c r="G236" s="491" t="s">
        <v>954</v>
      </c>
      <c r="H236" s="491" t="s">
        <v>955</v>
      </c>
      <c r="I236" s="494">
        <v>13573.6</v>
      </c>
      <c r="J236" s="494">
        <v>10</v>
      </c>
      <c r="K236" s="495">
        <v>135736</v>
      </c>
    </row>
    <row r="237" spans="1:11" ht="14.4" customHeight="1" x14ac:dyDescent="0.3">
      <c r="A237" s="489" t="s">
        <v>429</v>
      </c>
      <c r="B237" s="490" t="s">
        <v>430</v>
      </c>
      <c r="C237" s="491" t="s">
        <v>437</v>
      </c>
      <c r="D237" s="492" t="s">
        <v>438</v>
      </c>
      <c r="E237" s="491" t="s">
        <v>492</v>
      </c>
      <c r="F237" s="492" t="s">
        <v>493</v>
      </c>
      <c r="G237" s="491" t="s">
        <v>956</v>
      </c>
      <c r="H237" s="491" t="s">
        <v>957</v>
      </c>
      <c r="I237" s="494">
        <v>3735</v>
      </c>
      <c r="J237" s="494">
        <v>1</v>
      </c>
      <c r="K237" s="495">
        <v>3735</v>
      </c>
    </row>
    <row r="238" spans="1:11" ht="14.4" customHeight="1" x14ac:dyDescent="0.3">
      <c r="A238" s="489" t="s">
        <v>429</v>
      </c>
      <c r="B238" s="490" t="s">
        <v>430</v>
      </c>
      <c r="C238" s="491" t="s">
        <v>437</v>
      </c>
      <c r="D238" s="492" t="s">
        <v>438</v>
      </c>
      <c r="E238" s="491" t="s">
        <v>492</v>
      </c>
      <c r="F238" s="492" t="s">
        <v>493</v>
      </c>
      <c r="G238" s="491" t="s">
        <v>958</v>
      </c>
      <c r="H238" s="491" t="s">
        <v>959</v>
      </c>
      <c r="I238" s="494">
        <v>295.59354200150545</v>
      </c>
      <c r="J238" s="494">
        <v>12</v>
      </c>
      <c r="K238" s="495">
        <v>3546.6678154287752</v>
      </c>
    </row>
    <row r="239" spans="1:11" ht="14.4" customHeight="1" x14ac:dyDescent="0.3">
      <c r="A239" s="489" t="s">
        <v>429</v>
      </c>
      <c r="B239" s="490" t="s">
        <v>430</v>
      </c>
      <c r="C239" s="491" t="s">
        <v>437</v>
      </c>
      <c r="D239" s="492" t="s">
        <v>438</v>
      </c>
      <c r="E239" s="491" t="s">
        <v>492</v>
      </c>
      <c r="F239" s="492" t="s">
        <v>493</v>
      </c>
      <c r="G239" s="491" t="s">
        <v>960</v>
      </c>
      <c r="H239" s="491" t="s">
        <v>961</v>
      </c>
      <c r="I239" s="494">
        <v>2546.7233072916665</v>
      </c>
      <c r="J239" s="494">
        <v>6</v>
      </c>
      <c r="K239" s="495">
        <v>15280.340087890625</v>
      </c>
    </row>
    <row r="240" spans="1:11" ht="14.4" customHeight="1" x14ac:dyDescent="0.3">
      <c r="A240" s="489" t="s">
        <v>429</v>
      </c>
      <c r="B240" s="490" t="s">
        <v>430</v>
      </c>
      <c r="C240" s="491" t="s">
        <v>437</v>
      </c>
      <c r="D240" s="492" t="s">
        <v>438</v>
      </c>
      <c r="E240" s="491" t="s">
        <v>492</v>
      </c>
      <c r="F240" s="492" t="s">
        <v>493</v>
      </c>
      <c r="G240" s="491" t="s">
        <v>962</v>
      </c>
      <c r="H240" s="491" t="s">
        <v>963</v>
      </c>
      <c r="I240" s="494">
        <v>2683.1856863839284</v>
      </c>
      <c r="J240" s="494">
        <v>40</v>
      </c>
      <c r="K240" s="495">
        <v>103779.458984375</v>
      </c>
    </row>
    <row r="241" spans="1:11" ht="14.4" customHeight="1" x14ac:dyDescent="0.3">
      <c r="A241" s="489" t="s">
        <v>429</v>
      </c>
      <c r="B241" s="490" t="s">
        <v>430</v>
      </c>
      <c r="C241" s="491" t="s">
        <v>437</v>
      </c>
      <c r="D241" s="492" t="s">
        <v>438</v>
      </c>
      <c r="E241" s="491" t="s">
        <v>492</v>
      </c>
      <c r="F241" s="492" t="s">
        <v>493</v>
      </c>
      <c r="G241" s="491" t="s">
        <v>964</v>
      </c>
      <c r="H241" s="491" t="s">
        <v>965</v>
      </c>
      <c r="I241" s="494">
        <v>2737.7739746093748</v>
      </c>
      <c r="J241" s="494">
        <v>19</v>
      </c>
      <c r="K241" s="495">
        <v>51253.5302734375</v>
      </c>
    </row>
    <row r="242" spans="1:11" ht="14.4" customHeight="1" x14ac:dyDescent="0.3">
      <c r="A242" s="489" t="s">
        <v>429</v>
      </c>
      <c r="B242" s="490" t="s">
        <v>430</v>
      </c>
      <c r="C242" s="491" t="s">
        <v>437</v>
      </c>
      <c r="D242" s="492" t="s">
        <v>438</v>
      </c>
      <c r="E242" s="491" t="s">
        <v>492</v>
      </c>
      <c r="F242" s="492" t="s">
        <v>493</v>
      </c>
      <c r="G242" s="491" t="s">
        <v>966</v>
      </c>
      <c r="H242" s="491" t="s">
        <v>967</v>
      </c>
      <c r="I242" s="494">
        <v>3501.97998046875</v>
      </c>
      <c r="J242" s="494">
        <v>2</v>
      </c>
      <c r="K242" s="495">
        <v>7003.9599609375</v>
      </c>
    </row>
    <row r="243" spans="1:11" ht="14.4" customHeight="1" x14ac:dyDescent="0.3">
      <c r="A243" s="489" t="s">
        <v>429</v>
      </c>
      <c r="B243" s="490" t="s">
        <v>430</v>
      </c>
      <c r="C243" s="491" t="s">
        <v>437</v>
      </c>
      <c r="D243" s="492" t="s">
        <v>438</v>
      </c>
      <c r="E243" s="491" t="s">
        <v>492</v>
      </c>
      <c r="F243" s="492" t="s">
        <v>493</v>
      </c>
      <c r="G243" s="491" t="s">
        <v>968</v>
      </c>
      <c r="H243" s="491" t="s">
        <v>969</v>
      </c>
      <c r="I243" s="494">
        <v>2546.719970703125</v>
      </c>
      <c r="J243" s="494">
        <v>53</v>
      </c>
      <c r="K243" s="495">
        <v>134976.3388671875</v>
      </c>
    </row>
    <row r="244" spans="1:11" ht="14.4" customHeight="1" x14ac:dyDescent="0.3">
      <c r="A244" s="489" t="s">
        <v>429</v>
      </c>
      <c r="B244" s="490" t="s">
        <v>430</v>
      </c>
      <c r="C244" s="491" t="s">
        <v>437</v>
      </c>
      <c r="D244" s="492" t="s">
        <v>438</v>
      </c>
      <c r="E244" s="491" t="s">
        <v>492</v>
      </c>
      <c r="F244" s="492" t="s">
        <v>493</v>
      </c>
      <c r="G244" s="491" t="s">
        <v>970</v>
      </c>
      <c r="H244" s="491" t="s">
        <v>971</v>
      </c>
      <c r="I244" s="494">
        <v>6435.4229492187496</v>
      </c>
      <c r="J244" s="494">
        <v>41</v>
      </c>
      <c r="K244" s="495">
        <v>263672.51953125</v>
      </c>
    </row>
    <row r="245" spans="1:11" ht="14.4" customHeight="1" x14ac:dyDescent="0.3">
      <c r="A245" s="489" t="s">
        <v>429</v>
      </c>
      <c r="B245" s="490" t="s">
        <v>430</v>
      </c>
      <c r="C245" s="491" t="s">
        <v>437</v>
      </c>
      <c r="D245" s="492" t="s">
        <v>438</v>
      </c>
      <c r="E245" s="491" t="s">
        <v>492</v>
      </c>
      <c r="F245" s="492" t="s">
        <v>493</v>
      </c>
      <c r="G245" s="491" t="s">
        <v>972</v>
      </c>
      <c r="H245" s="491" t="s">
        <v>973</v>
      </c>
      <c r="I245" s="494">
        <v>6455.436686197917</v>
      </c>
      <c r="J245" s="494">
        <v>24</v>
      </c>
      <c r="K245" s="495">
        <v>154930.48046875</v>
      </c>
    </row>
    <row r="246" spans="1:11" ht="14.4" customHeight="1" x14ac:dyDescent="0.3">
      <c r="A246" s="489" t="s">
        <v>429</v>
      </c>
      <c r="B246" s="490" t="s">
        <v>430</v>
      </c>
      <c r="C246" s="491" t="s">
        <v>437</v>
      </c>
      <c r="D246" s="492" t="s">
        <v>438</v>
      </c>
      <c r="E246" s="491" t="s">
        <v>492</v>
      </c>
      <c r="F246" s="492" t="s">
        <v>493</v>
      </c>
      <c r="G246" s="491" t="s">
        <v>974</v>
      </c>
      <c r="H246" s="491" t="s">
        <v>975</v>
      </c>
      <c r="I246" s="494">
        <v>439.22000122070312</v>
      </c>
      <c r="J246" s="494">
        <v>2</v>
      </c>
      <c r="K246" s="495">
        <v>878.44000244140625</v>
      </c>
    </row>
    <row r="247" spans="1:11" ht="14.4" customHeight="1" x14ac:dyDescent="0.3">
      <c r="A247" s="489" t="s">
        <v>429</v>
      </c>
      <c r="B247" s="490" t="s">
        <v>430</v>
      </c>
      <c r="C247" s="491" t="s">
        <v>437</v>
      </c>
      <c r="D247" s="492" t="s">
        <v>438</v>
      </c>
      <c r="E247" s="491" t="s">
        <v>492</v>
      </c>
      <c r="F247" s="492" t="s">
        <v>493</v>
      </c>
      <c r="G247" s="491" t="s">
        <v>976</v>
      </c>
      <c r="H247" s="491" t="s">
        <v>977</v>
      </c>
      <c r="I247" s="494">
        <v>81.040000915527344</v>
      </c>
      <c r="J247" s="494">
        <v>1</v>
      </c>
      <c r="K247" s="495">
        <v>81.040000915527344</v>
      </c>
    </row>
    <row r="248" spans="1:11" ht="14.4" customHeight="1" x14ac:dyDescent="0.3">
      <c r="A248" s="489" t="s">
        <v>429</v>
      </c>
      <c r="B248" s="490" t="s">
        <v>430</v>
      </c>
      <c r="C248" s="491" t="s">
        <v>437</v>
      </c>
      <c r="D248" s="492" t="s">
        <v>438</v>
      </c>
      <c r="E248" s="491" t="s">
        <v>492</v>
      </c>
      <c r="F248" s="492" t="s">
        <v>493</v>
      </c>
      <c r="G248" s="491" t="s">
        <v>978</v>
      </c>
      <c r="H248" s="491" t="s">
        <v>979</v>
      </c>
      <c r="I248" s="494">
        <v>16727</v>
      </c>
      <c r="J248" s="494">
        <v>3</v>
      </c>
      <c r="K248" s="495">
        <v>50181</v>
      </c>
    </row>
    <row r="249" spans="1:11" ht="14.4" customHeight="1" x14ac:dyDescent="0.3">
      <c r="A249" s="489" t="s">
        <v>429</v>
      </c>
      <c r="B249" s="490" t="s">
        <v>430</v>
      </c>
      <c r="C249" s="491" t="s">
        <v>437</v>
      </c>
      <c r="D249" s="492" t="s">
        <v>438</v>
      </c>
      <c r="E249" s="491" t="s">
        <v>492</v>
      </c>
      <c r="F249" s="492" t="s">
        <v>493</v>
      </c>
      <c r="G249" s="491" t="s">
        <v>980</v>
      </c>
      <c r="H249" s="491" t="s">
        <v>981</v>
      </c>
      <c r="I249" s="494">
        <v>38990</v>
      </c>
      <c r="J249" s="494">
        <v>5</v>
      </c>
      <c r="K249" s="495">
        <v>194386</v>
      </c>
    </row>
    <row r="250" spans="1:11" ht="14.4" customHeight="1" x14ac:dyDescent="0.3">
      <c r="A250" s="489" t="s">
        <v>429</v>
      </c>
      <c r="B250" s="490" t="s">
        <v>430</v>
      </c>
      <c r="C250" s="491" t="s">
        <v>437</v>
      </c>
      <c r="D250" s="492" t="s">
        <v>438</v>
      </c>
      <c r="E250" s="491" t="s">
        <v>492</v>
      </c>
      <c r="F250" s="492" t="s">
        <v>493</v>
      </c>
      <c r="G250" s="491" t="s">
        <v>982</v>
      </c>
      <c r="H250" s="491" t="s">
        <v>983</v>
      </c>
      <c r="I250" s="494">
        <v>6927.25</v>
      </c>
      <c r="J250" s="494">
        <v>20</v>
      </c>
      <c r="K250" s="495">
        <v>138545</v>
      </c>
    </row>
    <row r="251" spans="1:11" ht="14.4" customHeight="1" x14ac:dyDescent="0.3">
      <c r="A251" s="489" t="s">
        <v>429</v>
      </c>
      <c r="B251" s="490" t="s">
        <v>430</v>
      </c>
      <c r="C251" s="491" t="s">
        <v>437</v>
      </c>
      <c r="D251" s="492" t="s">
        <v>438</v>
      </c>
      <c r="E251" s="491" t="s">
        <v>492</v>
      </c>
      <c r="F251" s="492" t="s">
        <v>493</v>
      </c>
      <c r="G251" s="491" t="s">
        <v>984</v>
      </c>
      <c r="H251" s="491" t="s">
        <v>985</v>
      </c>
      <c r="I251" s="494">
        <v>7826</v>
      </c>
      <c r="J251" s="494">
        <v>3</v>
      </c>
      <c r="K251" s="495">
        <v>23478</v>
      </c>
    </row>
    <row r="252" spans="1:11" ht="14.4" customHeight="1" x14ac:dyDescent="0.3">
      <c r="A252" s="489" t="s">
        <v>429</v>
      </c>
      <c r="B252" s="490" t="s">
        <v>430</v>
      </c>
      <c r="C252" s="491" t="s">
        <v>437</v>
      </c>
      <c r="D252" s="492" t="s">
        <v>438</v>
      </c>
      <c r="E252" s="491" t="s">
        <v>492</v>
      </c>
      <c r="F252" s="492" t="s">
        <v>493</v>
      </c>
      <c r="G252" s="491" t="s">
        <v>986</v>
      </c>
      <c r="H252" s="491" t="s">
        <v>987</v>
      </c>
      <c r="I252" s="494">
        <v>8737.41015625</v>
      </c>
      <c r="J252" s="494">
        <v>20</v>
      </c>
      <c r="K252" s="495">
        <v>174748.203125</v>
      </c>
    </row>
    <row r="253" spans="1:11" ht="14.4" customHeight="1" x14ac:dyDescent="0.3">
      <c r="A253" s="489" t="s">
        <v>429</v>
      </c>
      <c r="B253" s="490" t="s">
        <v>430</v>
      </c>
      <c r="C253" s="491" t="s">
        <v>437</v>
      </c>
      <c r="D253" s="492" t="s">
        <v>438</v>
      </c>
      <c r="E253" s="491" t="s">
        <v>492</v>
      </c>
      <c r="F253" s="492" t="s">
        <v>493</v>
      </c>
      <c r="G253" s="491" t="s">
        <v>988</v>
      </c>
      <c r="H253" s="491" t="s">
        <v>989</v>
      </c>
      <c r="I253" s="494">
        <v>8737.41015625</v>
      </c>
      <c r="J253" s="494">
        <v>21</v>
      </c>
      <c r="K253" s="495">
        <v>183485.61328125</v>
      </c>
    </row>
    <row r="254" spans="1:11" ht="14.4" customHeight="1" x14ac:dyDescent="0.3">
      <c r="A254" s="489" t="s">
        <v>429</v>
      </c>
      <c r="B254" s="490" t="s">
        <v>430</v>
      </c>
      <c r="C254" s="491" t="s">
        <v>437</v>
      </c>
      <c r="D254" s="492" t="s">
        <v>438</v>
      </c>
      <c r="E254" s="491" t="s">
        <v>492</v>
      </c>
      <c r="F254" s="492" t="s">
        <v>493</v>
      </c>
      <c r="G254" s="491" t="s">
        <v>990</v>
      </c>
      <c r="H254" s="491" t="s">
        <v>991</v>
      </c>
      <c r="I254" s="494">
        <v>9179.64208984375</v>
      </c>
      <c r="J254" s="494">
        <v>19</v>
      </c>
      <c r="K254" s="495">
        <v>173792.931640625</v>
      </c>
    </row>
    <row r="255" spans="1:11" ht="14.4" customHeight="1" x14ac:dyDescent="0.3">
      <c r="A255" s="489" t="s">
        <v>429</v>
      </c>
      <c r="B255" s="490" t="s">
        <v>430</v>
      </c>
      <c r="C255" s="491" t="s">
        <v>437</v>
      </c>
      <c r="D255" s="492" t="s">
        <v>438</v>
      </c>
      <c r="E255" s="491" t="s">
        <v>492</v>
      </c>
      <c r="F255" s="492" t="s">
        <v>493</v>
      </c>
      <c r="G255" s="491" t="s">
        <v>992</v>
      </c>
      <c r="H255" s="491" t="s">
        <v>993</v>
      </c>
      <c r="I255" s="494">
        <v>12663.8603515625</v>
      </c>
      <c r="J255" s="494">
        <v>9</v>
      </c>
      <c r="K255" s="495">
        <v>113974.740234375</v>
      </c>
    </row>
    <row r="256" spans="1:11" ht="14.4" customHeight="1" x14ac:dyDescent="0.3">
      <c r="A256" s="489" t="s">
        <v>429</v>
      </c>
      <c r="B256" s="490" t="s">
        <v>430</v>
      </c>
      <c r="C256" s="491" t="s">
        <v>437</v>
      </c>
      <c r="D256" s="492" t="s">
        <v>438</v>
      </c>
      <c r="E256" s="491" t="s">
        <v>492</v>
      </c>
      <c r="F256" s="492" t="s">
        <v>493</v>
      </c>
      <c r="G256" s="491" t="s">
        <v>994</v>
      </c>
      <c r="H256" s="491" t="s">
        <v>995</v>
      </c>
      <c r="I256" s="494">
        <v>4657.2900390625</v>
      </c>
      <c r="J256" s="494">
        <v>19</v>
      </c>
      <c r="K256" s="495">
        <v>88488.5087890625</v>
      </c>
    </row>
    <row r="257" spans="1:11" ht="14.4" customHeight="1" x14ac:dyDescent="0.3">
      <c r="A257" s="489" t="s">
        <v>429</v>
      </c>
      <c r="B257" s="490" t="s">
        <v>430</v>
      </c>
      <c r="C257" s="491" t="s">
        <v>437</v>
      </c>
      <c r="D257" s="492" t="s">
        <v>438</v>
      </c>
      <c r="E257" s="491" t="s">
        <v>492</v>
      </c>
      <c r="F257" s="492" t="s">
        <v>493</v>
      </c>
      <c r="G257" s="491" t="s">
        <v>996</v>
      </c>
      <c r="H257" s="491" t="s">
        <v>997</v>
      </c>
      <c r="I257" s="494">
        <v>5405.06982421875</v>
      </c>
      <c r="J257" s="494">
        <v>2</v>
      </c>
      <c r="K257" s="495">
        <v>10810.1396484375</v>
      </c>
    </row>
    <row r="258" spans="1:11" ht="14.4" customHeight="1" x14ac:dyDescent="0.3">
      <c r="A258" s="489" t="s">
        <v>429</v>
      </c>
      <c r="B258" s="490" t="s">
        <v>430</v>
      </c>
      <c r="C258" s="491" t="s">
        <v>437</v>
      </c>
      <c r="D258" s="492" t="s">
        <v>438</v>
      </c>
      <c r="E258" s="491" t="s">
        <v>492</v>
      </c>
      <c r="F258" s="492" t="s">
        <v>493</v>
      </c>
      <c r="G258" s="491" t="s">
        <v>998</v>
      </c>
      <c r="H258" s="491" t="s">
        <v>999</v>
      </c>
      <c r="I258" s="494">
        <v>1174.9100341796875</v>
      </c>
      <c r="J258" s="494">
        <v>4</v>
      </c>
      <c r="K258" s="495">
        <v>4699.64013671875</v>
      </c>
    </row>
    <row r="259" spans="1:11" ht="14.4" customHeight="1" x14ac:dyDescent="0.3">
      <c r="A259" s="489" t="s">
        <v>429</v>
      </c>
      <c r="B259" s="490" t="s">
        <v>430</v>
      </c>
      <c r="C259" s="491" t="s">
        <v>437</v>
      </c>
      <c r="D259" s="492" t="s">
        <v>438</v>
      </c>
      <c r="E259" s="491" t="s">
        <v>492</v>
      </c>
      <c r="F259" s="492" t="s">
        <v>493</v>
      </c>
      <c r="G259" s="491" t="s">
        <v>1000</v>
      </c>
      <c r="H259" s="491" t="s">
        <v>1001</v>
      </c>
      <c r="I259" s="494">
        <v>456.17001342773437</v>
      </c>
      <c r="J259" s="494">
        <v>9</v>
      </c>
      <c r="K259" s="495">
        <v>4105.5301208496094</v>
      </c>
    </row>
    <row r="260" spans="1:11" ht="14.4" customHeight="1" x14ac:dyDescent="0.3">
      <c r="A260" s="489" t="s">
        <v>429</v>
      </c>
      <c r="B260" s="490" t="s">
        <v>430</v>
      </c>
      <c r="C260" s="491" t="s">
        <v>437</v>
      </c>
      <c r="D260" s="492" t="s">
        <v>438</v>
      </c>
      <c r="E260" s="491" t="s">
        <v>492</v>
      </c>
      <c r="F260" s="492" t="s">
        <v>493</v>
      </c>
      <c r="G260" s="491" t="s">
        <v>1002</v>
      </c>
      <c r="H260" s="491" t="s">
        <v>1003</v>
      </c>
      <c r="I260" s="494">
        <v>5684.580078125</v>
      </c>
      <c r="J260" s="494">
        <v>3</v>
      </c>
      <c r="K260" s="495">
        <v>17053.740234375</v>
      </c>
    </row>
    <row r="261" spans="1:11" ht="14.4" customHeight="1" x14ac:dyDescent="0.3">
      <c r="A261" s="489" t="s">
        <v>429</v>
      </c>
      <c r="B261" s="490" t="s">
        <v>430</v>
      </c>
      <c r="C261" s="491" t="s">
        <v>437</v>
      </c>
      <c r="D261" s="492" t="s">
        <v>438</v>
      </c>
      <c r="E261" s="491" t="s">
        <v>492</v>
      </c>
      <c r="F261" s="492" t="s">
        <v>493</v>
      </c>
      <c r="G261" s="491" t="s">
        <v>1004</v>
      </c>
      <c r="H261" s="491" t="s">
        <v>1005</v>
      </c>
      <c r="I261" s="494">
        <v>5684.580078125</v>
      </c>
      <c r="J261" s="494">
        <v>1</v>
      </c>
      <c r="K261" s="495">
        <v>5684.580078125</v>
      </c>
    </row>
    <row r="262" spans="1:11" ht="14.4" customHeight="1" x14ac:dyDescent="0.3">
      <c r="A262" s="489" t="s">
        <v>429</v>
      </c>
      <c r="B262" s="490" t="s">
        <v>430</v>
      </c>
      <c r="C262" s="491" t="s">
        <v>437</v>
      </c>
      <c r="D262" s="492" t="s">
        <v>438</v>
      </c>
      <c r="E262" s="491" t="s">
        <v>492</v>
      </c>
      <c r="F262" s="492" t="s">
        <v>493</v>
      </c>
      <c r="G262" s="491" t="s">
        <v>1006</v>
      </c>
      <c r="H262" s="491" t="s">
        <v>1007</v>
      </c>
      <c r="I262" s="494">
        <v>4374.14990234375</v>
      </c>
      <c r="J262" s="494">
        <v>4</v>
      </c>
      <c r="K262" s="495">
        <v>17496.599609375</v>
      </c>
    </row>
    <row r="263" spans="1:11" ht="14.4" customHeight="1" x14ac:dyDescent="0.3">
      <c r="A263" s="489" t="s">
        <v>429</v>
      </c>
      <c r="B263" s="490" t="s">
        <v>430</v>
      </c>
      <c r="C263" s="491" t="s">
        <v>437</v>
      </c>
      <c r="D263" s="492" t="s">
        <v>438</v>
      </c>
      <c r="E263" s="491" t="s">
        <v>492</v>
      </c>
      <c r="F263" s="492" t="s">
        <v>493</v>
      </c>
      <c r="G263" s="491" t="s">
        <v>1008</v>
      </c>
      <c r="H263" s="491" t="s">
        <v>1009</v>
      </c>
      <c r="I263" s="494">
        <v>4809.2757812500004</v>
      </c>
      <c r="J263" s="494">
        <v>12</v>
      </c>
      <c r="K263" s="495">
        <v>58029.279296875</v>
      </c>
    </row>
    <row r="264" spans="1:11" ht="14.4" customHeight="1" x14ac:dyDescent="0.3">
      <c r="A264" s="489" t="s">
        <v>429</v>
      </c>
      <c r="B264" s="490" t="s">
        <v>430</v>
      </c>
      <c r="C264" s="491" t="s">
        <v>437</v>
      </c>
      <c r="D264" s="492" t="s">
        <v>438</v>
      </c>
      <c r="E264" s="491" t="s">
        <v>492</v>
      </c>
      <c r="F264" s="492" t="s">
        <v>493</v>
      </c>
      <c r="G264" s="491" t="s">
        <v>1010</v>
      </c>
      <c r="H264" s="491" t="s">
        <v>1011</v>
      </c>
      <c r="I264" s="494">
        <v>7463.27978515625</v>
      </c>
      <c r="J264" s="494">
        <v>23</v>
      </c>
      <c r="K264" s="495">
        <v>171655.435546875</v>
      </c>
    </row>
    <row r="265" spans="1:11" ht="14.4" customHeight="1" x14ac:dyDescent="0.3">
      <c r="A265" s="489" t="s">
        <v>429</v>
      </c>
      <c r="B265" s="490" t="s">
        <v>430</v>
      </c>
      <c r="C265" s="491" t="s">
        <v>437</v>
      </c>
      <c r="D265" s="492" t="s">
        <v>438</v>
      </c>
      <c r="E265" s="491" t="s">
        <v>492</v>
      </c>
      <c r="F265" s="492" t="s">
        <v>493</v>
      </c>
      <c r="G265" s="491" t="s">
        <v>1012</v>
      </c>
      <c r="H265" s="491" t="s">
        <v>1013</v>
      </c>
      <c r="I265" s="494">
        <v>8350.2099609375</v>
      </c>
      <c r="J265" s="494">
        <v>23</v>
      </c>
      <c r="K265" s="495">
        <v>192054.833984375</v>
      </c>
    </row>
    <row r="266" spans="1:11" ht="14.4" customHeight="1" x14ac:dyDescent="0.3">
      <c r="A266" s="489" t="s">
        <v>429</v>
      </c>
      <c r="B266" s="490" t="s">
        <v>430</v>
      </c>
      <c r="C266" s="491" t="s">
        <v>437</v>
      </c>
      <c r="D266" s="492" t="s">
        <v>438</v>
      </c>
      <c r="E266" s="491" t="s">
        <v>492</v>
      </c>
      <c r="F266" s="492" t="s">
        <v>493</v>
      </c>
      <c r="G266" s="491" t="s">
        <v>1014</v>
      </c>
      <c r="H266" s="491" t="s">
        <v>1015</v>
      </c>
      <c r="I266" s="494">
        <v>1892.43994140625</v>
      </c>
      <c r="J266" s="494">
        <v>1</v>
      </c>
      <c r="K266" s="495">
        <v>1892.43994140625</v>
      </c>
    </row>
    <row r="267" spans="1:11" ht="14.4" customHeight="1" x14ac:dyDescent="0.3">
      <c r="A267" s="489" t="s">
        <v>429</v>
      </c>
      <c r="B267" s="490" t="s">
        <v>430</v>
      </c>
      <c r="C267" s="491" t="s">
        <v>437</v>
      </c>
      <c r="D267" s="492" t="s">
        <v>438</v>
      </c>
      <c r="E267" s="491" t="s">
        <v>492</v>
      </c>
      <c r="F267" s="492" t="s">
        <v>493</v>
      </c>
      <c r="G267" s="491" t="s">
        <v>1016</v>
      </c>
      <c r="H267" s="491" t="s">
        <v>1017</v>
      </c>
      <c r="I267" s="494">
        <v>25699.189453125</v>
      </c>
      <c r="J267" s="494">
        <v>3</v>
      </c>
      <c r="K267" s="495">
        <v>77097.568359375</v>
      </c>
    </row>
    <row r="268" spans="1:11" ht="14.4" customHeight="1" x14ac:dyDescent="0.3">
      <c r="A268" s="489" t="s">
        <v>429</v>
      </c>
      <c r="B268" s="490" t="s">
        <v>430</v>
      </c>
      <c r="C268" s="491" t="s">
        <v>437</v>
      </c>
      <c r="D268" s="492" t="s">
        <v>438</v>
      </c>
      <c r="E268" s="491" t="s">
        <v>492</v>
      </c>
      <c r="F268" s="492" t="s">
        <v>493</v>
      </c>
      <c r="G268" s="491" t="s">
        <v>1018</v>
      </c>
      <c r="H268" s="491" t="s">
        <v>1019</v>
      </c>
      <c r="I268" s="494">
        <v>12495.009114583334</v>
      </c>
      <c r="J268" s="494">
        <v>28</v>
      </c>
      <c r="K268" s="495">
        <v>350535.6484375</v>
      </c>
    </row>
    <row r="269" spans="1:11" ht="14.4" customHeight="1" x14ac:dyDescent="0.3">
      <c r="A269" s="489" t="s">
        <v>429</v>
      </c>
      <c r="B269" s="490" t="s">
        <v>430</v>
      </c>
      <c r="C269" s="491" t="s">
        <v>437</v>
      </c>
      <c r="D269" s="492" t="s">
        <v>438</v>
      </c>
      <c r="E269" s="491" t="s">
        <v>492</v>
      </c>
      <c r="F269" s="492" t="s">
        <v>493</v>
      </c>
      <c r="G269" s="491" t="s">
        <v>1020</v>
      </c>
      <c r="H269" s="491" t="s">
        <v>1021</v>
      </c>
      <c r="I269" s="494">
        <v>6382.75</v>
      </c>
      <c r="J269" s="494">
        <v>22</v>
      </c>
      <c r="K269" s="495">
        <v>140420.5</v>
      </c>
    </row>
    <row r="270" spans="1:11" ht="14.4" customHeight="1" x14ac:dyDescent="0.3">
      <c r="A270" s="489" t="s">
        <v>429</v>
      </c>
      <c r="B270" s="490" t="s">
        <v>430</v>
      </c>
      <c r="C270" s="491" t="s">
        <v>437</v>
      </c>
      <c r="D270" s="492" t="s">
        <v>438</v>
      </c>
      <c r="E270" s="491" t="s">
        <v>492</v>
      </c>
      <c r="F270" s="492" t="s">
        <v>493</v>
      </c>
      <c r="G270" s="491" t="s">
        <v>1022</v>
      </c>
      <c r="H270" s="491" t="s">
        <v>1023</v>
      </c>
      <c r="I270" s="494">
        <v>12326.156901041666</v>
      </c>
      <c r="J270" s="494">
        <v>19</v>
      </c>
      <c r="K270" s="495">
        <v>236560.900390625</v>
      </c>
    </row>
    <row r="271" spans="1:11" ht="14.4" customHeight="1" x14ac:dyDescent="0.3">
      <c r="A271" s="489" t="s">
        <v>429</v>
      </c>
      <c r="B271" s="490" t="s">
        <v>430</v>
      </c>
      <c r="C271" s="491" t="s">
        <v>437</v>
      </c>
      <c r="D271" s="492" t="s">
        <v>438</v>
      </c>
      <c r="E271" s="491" t="s">
        <v>492</v>
      </c>
      <c r="F271" s="492" t="s">
        <v>493</v>
      </c>
      <c r="G271" s="491" t="s">
        <v>1024</v>
      </c>
      <c r="H271" s="491" t="s">
        <v>1025</v>
      </c>
      <c r="I271" s="494">
        <v>8737.41015625</v>
      </c>
      <c r="J271" s="494">
        <v>16</v>
      </c>
      <c r="K271" s="495">
        <v>139798.5625</v>
      </c>
    </row>
    <row r="272" spans="1:11" ht="14.4" customHeight="1" x14ac:dyDescent="0.3">
      <c r="A272" s="489" t="s">
        <v>429</v>
      </c>
      <c r="B272" s="490" t="s">
        <v>430</v>
      </c>
      <c r="C272" s="491" t="s">
        <v>437</v>
      </c>
      <c r="D272" s="492" t="s">
        <v>438</v>
      </c>
      <c r="E272" s="491" t="s">
        <v>492</v>
      </c>
      <c r="F272" s="492" t="s">
        <v>493</v>
      </c>
      <c r="G272" s="491" t="s">
        <v>1026</v>
      </c>
      <c r="H272" s="491" t="s">
        <v>1027</v>
      </c>
      <c r="I272" s="494">
        <v>8737.41015625</v>
      </c>
      <c r="J272" s="494">
        <v>17</v>
      </c>
      <c r="K272" s="495">
        <v>148535.97265625</v>
      </c>
    </row>
    <row r="273" spans="1:11" ht="14.4" customHeight="1" x14ac:dyDescent="0.3">
      <c r="A273" s="489" t="s">
        <v>429</v>
      </c>
      <c r="B273" s="490" t="s">
        <v>430</v>
      </c>
      <c r="C273" s="491" t="s">
        <v>437</v>
      </c>
      <c r="D273" s="492" t="s">
        <v>438</v>
      </c>
      <c r="E273" s="491" t="s">
        <v>492</v>
      </c>
      <c r="F273" s="492" t="s">
        <v>493</v>
      </c>
      <c r="G273" s="491" t="s">
        <v>1028</v>
      </c>
      <c r="H273" s="491" t="s">
        <v>1029</v>
      </c>
      <c r="I273" s="494">
        <v>5929</v>
      </c>
      <c r="J273" s="494">
        <v>6</v>
      </c>
      <c r="K273" s="495">
        <v>35574</v>
      </c>
    </row>
    <row r="274" spans="1:11" ht="14.4" customHeight="1" x14ac:dyDescent="0.3">
      <c r="A274" s="489" t="s">
        <v>429</v>
      </c>
      <c r="B274" s="490" t="s">
        <v>430</v>
      </c>
      <c r="C274" s="491" t="s">
        <v>437</v>
      </c>
      <c r="D274" s="492" t="s">
        <v>438</v>
      </c>
      <c r="E274" s="491" t="s">
        <v>492</v>
      </c>
      <c r="F274" s="492" t="s">
        <v>493</v>
      </c>
      <c r="G274" s="491" t="s">
        <v>1030</v>
      </c>
      <c r="H274" s="491" t="s">
        <v>1031</v>
      </c>
      <c r="I274" s="494">
        <v>3872</v>
      </c>
      <c r="J274" s="494">
        <v>17</v>
      </c>
      <c r="K274" s="495">
        <v>65824</v>
      </c>
    </row>
    <row r="275" spans="1:11" ht="14.4" customHeight="1" x14ac:dyDescent="0.3">
      <c r="A275" s="489" t="s">
        <v>429</v>
      </c>
      <c r="B275" s="490" t="s">
        <v>430</v>
      </c>
      <c r="C275" s="491" t="s">
        <v>437</v>
      </c>
      <c r="D275" s="492" t="s">
        <v>438</v>
      </c>
      <c r="E275" s="491" t="s">
        <v>492</v>
      </c>
      <c r="F275" s="492" t="s">
        <v>493</v>
      </c>
      <c r="G275" s="491" t="s">
        <v>1032</v>
      </c>
      <c r="H275" s="491" t="s">
        <v>1033</v>
      </c>
      <c r="I275" s="494">
        <v>7056.72021484375</v>
      </c>
      <c r="J275" s="494">
        <v>3</v>
      </c>
      <c r="K275" s="495">
        <v>21170.16064453125</v>
      </c>
    </row>
    <row r="276" spans="1:11" ht="14.4" customHeight="1" x14ac:dyDescent="0.3">
      <c r="A276" s="489" t="s">
        <v>429</v>
      </c>
      <c r="B276" s="490" t="s">
        <v>430</v>
      </c>
      <c r="C276" s="491" t="s">
        <v>437</v>
      </c>
      <c r="D276" s="492" t="s">
        <v>438</v>
      </c>
      <c r="E276" s="491" t="s">
        <v>492</v>
      </c>
      <c r="F276" s="492" t="s">
        <v>493</v>
      </c>
      <c r="G276" s="491" t="s">
        <v>1034</v>
      </c>
      <c r="H276" s="491" t="s">
        <v>1035</v>
      </c>
      <c r="I276" s="494">
        <v>25183.740234375</v>
      </c>
      <c r="J276" s="494">
        <v>2</v>
      </c>
      <c r="K276" s="495">
        <v>50367.48046875</v>
      </c>
    </row>
    <row r="277" spans="1:11" ht="14.4" customHeight="1" x14ac:dyDescent="0.3">
      <c r="A277" s="489" t="s">
        <v>429</v>
      </c>
      <c r="B277" s="490" t="s">
        <v>430</v>
      </c>
      <c r="C277" s="491" t="s">
        <v>437</v>
      </c>
      <c r="D277" s="492" t="s">
        <v>438</v>
      </c>
      <c r="E277" s="491" t="s">
        <v>492</v>
      </c>
      <c r="F277" s="492" t="s">
        <v>493</v>
      </c>
      <c r="G277" s="491" t="s">
        <v>1036</v>
      </c>
      <c r="H277" s="491" t="s">
        <v>1037</v>
      </c>
      <c r="I277" s="494">
        <v>12038.099609375</v>
      </c>
      <c r="J277" s="494">
        <v>1</v>
      </c>
      <c r="K277" s="495">
        <v>12038.099609375</v>
      </c>
    </row>
    <row r="278" spans="1:11" ht="14.4" customHeight="1" x14ac:dyDescent="0.3">
      <c r="A278" s="489" t="s">
        <v>429</v>
      </c>
      <c r="B278" s="490" t="s">
        <v>430</v>
      </c>
      <c r="C278" s="491" t="s">
        <v>437</v>
      </c>
      <c r="D278" s="492" t="s">
        <v>438</v>
      </c>
      <c r="E278" s="491" t="s">
        <v>492</v>
      </c>
      <c r="F278" s="492" t="s">
        <v>493</v>
      </c>
      <c r="G278" s="491" t="s">
        <v>1038</v>
      </c>
      <c r="H278" s="491" t="s">
        <v>1039</v>
      </c>
      <c r="I278" s="494">
        <v>6609.16015625</v>
      </c>
      <c r="J278" s="494">
        <v>1</v>
      </c>
      <c r="K278" s="495">
        <v>6609.16015625</v>
      </c>
    </row>
    <row r="279" spans="1:11" ht="14.4" customHeight="1" x14ac:dyDescent="0.3">
      <c r="A279" s="489" t="s">
        <v>429</v>
      </c>
      <c r="B279" s="490" t="s">
        <v>430</v>
      </c>
      <c r="C279" s="491" t="s">
        <v>437</v>
      </c>
      <c r="D279" s="492" t="s">
        <v>438</v>
      </c>
      <c r="E279" s="491" t="s">
        <v>492</v>
      </c>
      <c r="F279" s="492" t="s">
        <v>493</v>
      </c>
      <c r="G279" s="491" t="s">
        <v>1040</v>
      </c>
      <c r="H279" s="491" t="s">
        <v>1041</v>
      </c>
      <c r="I279" s="494">
        <v>1714.0867106119792</v>
      </c>
      <c r="J279" s="494">
        <v>14</v>
      </c>
      <c r="K279" s="495">
        <v>24128.6103515625</v>
      </c>
    </row>
    <row r="280" spans="1:11" ht="14.4" customHeight="1" x14ac:dyDescent="0.3">
      <c r="A280" s="489" t="s">
        <v>429</v>
      </c>
      <c r="B280" s="490" t="s">
        <v>430</v>
      </c>
      <c r="C280" s="491" t="s">
        <v>437</v>
      </c>
      <c r="D280" s="492" t="s">
        <v>438</v>
      </c>
      <c r="E280" s="491" t="s">
        <v>492</v>
      </c>
      <c r="F280" s="492" t="s">
        <v>493</v>
      </c>
      <c r="G280" s="491" t="s">
        <v>1042</v>
      </c>
      <c r="H280" s="491" t="s">
        <v>1043</v>
      </c>
      <c r="I280" s="494">
        <v>756.54287065778465</v>
      </c>
      <c r="J280" s="494">
        <v>59</v>
      </c>
      <c r="K280" s="495">
        <v>22415.040283203125</v>
      </c>
    </row>
    <row r="281" spans="1:11" ht="14.4" customHeight="1" x14ac:dyDescent="0.3">
      <c r="A281" s="489" t="s">
        <v>429</v>
      </c>
      <c r="B281" s="490" t="s">
        <v>430</v>
      </c>
      <c r="C281" s="491" t="s">
        <v>437</v>
      </c>
      <c r="D281" s="492" t="s">
        <v>438</v>
      </c>
      <c r="E281" s="491" t="s">
        <v>492</v>
      </c>
      <c r="F281" s="492" t="s">
        <v>493</v>
      </c>
      <c r="G281" s="491" t="s">
        <v>1044</v>
      </c>
      <c r="H281" s="491" t="s">
        <v>1045</v>
      </c>
      <c r="I281" s="494">
        <v>2710.5</v>
      </c>
      <c r="J281" s="494">
        <v>4</v>
      </c>
      <c r="K281" s="495">
        <v>10842</v>
      </c>
    </row>
    <row r="282" spans="1:11" ht="14.4" customHeight="1" x14ac:dyDescent="0.3">
      <c r="A282" s="489" t="s">
        <v>429</v>
      </c>
      <c r="B282" s="490" t="s">
        <v>430</v>
      </c>
      <c r="C282" s="491" t="s">
        <v>437</v>
      </c>
      <c r="D282" s="492" t="s">
        <v>438</v>
      </c>
      <c r="E282" s="491" t="s">
        <v>492</v>
      </c>
      <c r="F282" s="492" t="s">
        <v>493</v>
      </c>
      <c r="G282" s="491" t="s">
        <v>1046</v>
      </c>
      <c r="H282" s="491" t="s">
        <v>1047</v>
      </c>
      <c r="I282" s="494">
        <v>10571</v>
      </c>
      <c r="J282" s="494">
        <v>1</v>
      </c>
      <c r="K282" s="495">
        <v>10571</v>
      </c>
    </row>
    <row r="283" spans="1:11" ht="14.4" customHeight="1" x14ac:dyDescent="0.3">
      <c r="A283" s="489" t="s">
        <v>429</v>
      </c>
      <c r="B283" s="490" t="s">
        <v>430</v>
      </c>
      <c r="C283" s="491" t="s">
        <v>437</v>
      </c>
      <c r="D283" s="492" t="s">
        <v>438</v>
      </c>
      <c r="E283" s="491" t="s">
        <v>492</v>
      </c>
      <c r="F283" s="492" t="s">
        <v>493</v>
      </c>
      <c r="G283" s="491" t="s">
        <v>1048</v>
      </c>
      <c r="H283" s="491" t="s">
        <v>1049</v>
      </c>
      <c r="I283" s="494">
        <v>3833</v>
      </c>
      <c r="J283" s="494">
        <v>1</v>
      </c>
      <c r="K283" s="495">
        <v>3833</v>
      </c>
    </row>
    <row r="284" spans="1:11" ht="14.4" customHeight="1" x14ac:dyDescent="0.3">
      <c r="A284" s="489" t="s">
        <v>429</v>
      </c>
      <c r="B284" s="490" t="s">
        <v>430</v>
      </c>
      <c r="C284" s="491" t="s">
        <v>437</v>
      </c>
      <c r="D284" s="492" t="s">
        <v>438</v>
      </c>
      <c r="E284" s="491" t="s">
        <v>492</v>
      </c>
      <c r="F284" s="492" t="s">
        <v>493</v>
      </c>
      <c r="G284" s="491" t="s">
        <v>1050</v>
      </c>
      <c r="H284" s="491" t="s">
        <v>1051</v>
      </c>
      <c r="I284" s="494">
        <v>22974.69921875</v>
      </c>
      <c r="J284" s="494">
        <v>6</v>
      </c>
      <c r="K284" s="495">
        <v>137848.1953125</v>
      </c>
    </row>
    <row r="285" spans="1:11" ht="14.4" customHeight="1" x14ac:dyDescent="0.3">
      <c r="A285" s="489" t="s">
        <v>429</v>
      </c>
      <c r="B285" s="490" t="s">
        <v>430</v>
      </c>
      <c r="C285" s="491" t="s">
        <v>437</v>
      </c>
      <c r="D285" s="492" t="s">
        <v>438</v>
      </c>
      <c r="E285" s="491" t="s">
        <v>492</v>
      </c>
      <c r="F285" s="492" t="s">
        <v>493</v>
      </c>
      <c r="G285" s="491" t="s">
        <v>1052</v>
      </c>
      <c r="H285" s="491" t="s">
        <v>1053</v>
      </c>
      <c r="I285" s="494">
        <v>15162.059765624999</v>
      </c>
      <c r="J285" s="494">
        <v>5</v>
      </c>
      <c r="K285" s="495">
        <v>75810.298828125</v>
      </c>
    </row>
    <row r="286" spans="1:11" ht="14.4" customHeight="1" x14ac:dyDescent="0.3">
      <c r="A286" s="489" t="s">
        <v>429</v>
      </c>
      <c r="B286" s="490" t="s">
        <v>430</v>
      </c>
      <c r="C286" s="491" t="s">
        <v>437</v>
      </c>
      <c r="D286" s="492" t="s">
        <v>438</v>
      </c>
      <c r="E286" s="491" t="s">
        <v>492</v>
      </c>
      <c r="F286" s="492" t="s">
        <v>493</v>
      </c>
      <c r="G286" s="491" t="s">
        <v>1054</v>
      </c>
      <c r="H286" s="491" t="s">
        <v>1055</v>
      </c>
      <c r="I286" s="494">
        <v>5143.7099609375</v>
      </c>
      <c r="J286" s="494">
        <v>1</v>
      </c>
      <c r="K286" s="495">
        <v>5143.7099609375</v>
      </c>
    </row>
    <row r="287" spans="1:11" ht="14.4" customHeight="1" x14ac:dyDescent="0.3">
      <c r="A287" s="489" t="s">
        <v>429</v>
      </c>
      <c r="B287" s="490" t="s">
        <v>430</v>
      </c>
      <c r="C287" s="491" t="s">
        <v>437</v>
      </c>
      <c r="D287" s="492" t="s">
        <v>438</v>
      </c>
      <c r="E287" s="491" t="s">
        <v>492</v>
      </c>
      <c r="F287" s="492" t="s">
        <v>493</v>
      </c>
      <c r="G287" s="491" t="s">
        <v>1056</v>
      </c>
      <c r="H287" s="491" t="s">
        <v>1057</v>
      </c>
      <c r="I287" s="494">
        <v>1983.68994140625</v>
      </c>
      <c r="J287" s="494">
        <v>1</v>
      </c>
      <c r="K287" s="495">
        <v>1983.68994140625</v>
      </c>
    </row>
    <row r="288" spans="1:11" ht="14.4" customHeight="1" x14ac:dyDescent="0.3">
      <c r="A288" s="489" t="s">
        <v>429</v>
      </c>
      <c r="B288" s="490" t="s">
        <v>430</v>
      </c>
      <c r="C288" s="491" t="s">
        <v>437</v>
      </c>
      <c r="D288" s="492" t="s">
        <v>438</v>
      </c>
      <c r="E288" s="491" t="s">
        <v>492</v>
      </c>
      <c r="F288" s="492" t="s">
        <v>493</v>
      </c>
      <c r="G288" s="491" t="s">
        <v>1058</v>
      </c>
      <c r="H288" s="491" t="s">
        <v>1059</v>
      </c>
      <c r="I288" s="494">
        <v>6171</v>
      </c>
      <c r="J288" s="494">
        <v>29</v>
      </c>
      <c r="K288" s="495">
        <v>178959</v>
      </c>
    </row>
    <row r="289" spans="1:11" ht="14.4" customHeight="1" x14ac:dyDescent="0.3">
      <c r="A289" s="489" t="s">
        <v>429</v>
      </c>
      <c r="B289" s="490" t="s">
        <v>430</v>
      </c>
      <c r="C289" s="491" t="s">
        <v>437</v>
      </c>
      <c r="D289" s="492" t="s">
        <v>438</v>
      </c>
      <c r="E289" s="491" t="s">
        <v>492</v>
      </c>
      <c r="F289" s="492" t="s">
        <v>493</v>
      </c>
      <c r="G289" s="491" t="s">
        <v>1060</v>
      </c>
      <c r="H289" s="491" t="s">
        <v>1061</v>
      </c>
      <c r="I289" s="494">
        <v>21599</v>
      </c>
      <c r="J289" s="494">
        <v>1</v>
      </c>
      <c r="K289" s="495">
        <v>21599</v>
      </c>
    </row>
    <row r="290" spans="1:11" ht="14.4" customHeight="1" x14ac:dyDescent="0.3">
      <c r="A290" s="489" t="s">
        <v>429</v>
      </c>
      <c r="B290" s="490" t="s">
        <v>430</v>
      </c>
      <c r="C290" s="491" t="s">
        <v>437</v>
      </c>
      <c r="D290" s="492" t="s">
        <v>438</v>
      </c>
      <c r="E290" s="491" t="s">
        <v>492</v>
      </c>
      <c r="F290" s="492" t="s">
        <v>493</v>
      </c>
      <c r="G290" s="491" t="s">
        <v>1062</v>
      </c>
      <c r="H290" s="491" t="s">
        <v>1063</v>
      </c>
      <c r="I290" s="494">
        <v>372.60000610351562</v>
      </c>
      <c r="J290" s="494">
        <v>6</v>
      </c>
      <c r="K290" s="495">
        <v>2235.60009765625</v>
      </c>
    </row>
    <row r="291" spans="1:11" ht="14.4" customHeight="1" x14ac:dyDescent="0.3">
      <c r="A291" s="489" t="s">
        <v>429</v>
      </c>
      <c r="B291" s="490" t="s">
        <v>430</v>
      </c>
      <c r="C291" s="491" t="s">
        <v>437</v>
      </c>
      <c r="D291" s="492" t="s">
        <v>438</v>
      </c>
      <c r="E291" s="491" t="s">
        <v>492</v>
      </c>
      <c r="F291" s="492" t="s">
        <v>493</v>
      </c>
      <c r="G291" s="491" t="s">
        <v>1064</v>
      </c>
      <c r="H291" s="491" t="s">
        <v>1065</v>
      </c>
      <c r="I291" s="494">
        <v>22341.439453125</v>
      </c>
      <c r="J291" s="494">
        <v>1</v>
      </c>
      <c r="K291" s="495">
        <v>22341.439453125</v>
      </c>
    </row>
    <row r="292" spans="1:11" ht="14.4" customHeight="1" x14ac:dyDescent="0.3">
      <c r="A292" s="489" t="s">
        <v>429</v>
      </c>
      <c r="B292" s="490" t="s">
        <v>430</v>
      </c>
      <c r="C292" s="491" t="s">
        <v>437</v>
      </c>
      <c r="D292" s="492" t="s">
        <v>438</v>
      </c>
      <c r="E292" s="491" t="s">
        <v>492</v>
      </c>
      <c r="F292" s="492" t="s">
        <v>493</v>
      </c>
      <c r="G292" s="491" t="s">
        <v>1066</v>
      </c>
      <c r="H292" s="491" t="s">
        <v>1067</v>
      </c>
      <c r="I292" s="494">
        <v>1107</v>
      </c>
      <c r="J292" s="494">
        <v>4</v>
      </c>
      <c r="K292" s="495">
        <v>4428</v>
      </c>
    </row>
    <row r="293" spans="1:11" ht="14.4" customHeight="1" x14ac:dyDescent="0.3">
      <c r="A293" s="489" t="s">
        <v>429</v>
      </c>
      <c r="B293" s="490" t="s">
        <v>430</v>
      </c>
      <c r="C293" s="491" t="s">
        <v>437</v>
      </c>
      <c r="D293" s="492" t="s">
        <v>438</v>
      </c>
      <c r="E293" s="491" t="s">
        <v>492</v>
      </c>
      <c r="F293" s="492" t="s">
        <v>493</v>
      </c>
      <c r="G293" s="491" t="s">
        <v>1068</v>
      </c>
      <c r="H293" s="491" t="s">
        <v>1069</v>
      </c>
      <c r="I293" s="494">
        <v>2957.590087890625</v>
      </c>
      <c r="J293" s="494">
        <v>1</v>
      </c>
      <c r="K293" s="495">
        <v>2957.590087890625</v>
      </c>
    </row>
    <row r="294" spans="1:11" ht="14.4" customHeight="1" x14ac:dyDescent="0.3">
      <c r="A294" s="489" t="s">
        <v>429</v>
      </c>
      <c r="B294" s="490" t="s">
        <v>430</v>
      </c>
      <c r="C294" s="491" t="s">
        <v>437</v>
      </c>
      <c r="D294" s="492" t="s">
        <v>438</v>
      </c>
      <c r="E294" s="491" t="s">
        <v>492</v>
      </c>
      <c r="F294" s="492" t="s">
        <v>493</v>
      </c>
      <c r="G294" s="491" t="s">
        <v>1070</v>
      </c>
      <c r="H294" s="491" t="s">
        <v>1071</v>
      </c>
      <c r="I294" s="494">
        <v>5951.930989583333</v>
      </c>
      <c r="J294" s="494">
        <v>20</v>
      </c>
      <c r="K294" s="495">
        <v>119038.623046875</v>
      </c>
    </row>
    <row r="295" spans="1:11" ht="14.4" customHeight="1" x14ac:dyDescent="0.3">
      <c r="A295" s="489" t="s">
        <v>429</v>
      </c>
      <c r="B295" s="490" t="s">
        <v>430</v>
      </c>
      <c r="C295" s="491" t="s">
        <v>437</v>
      </c>
      <c r="D295" s="492" t="s">
        <v>438</v>
      </c>
      <c r="E295" s="491" t="s">
        <v>492</v>
      </c>
      <c r="F295" s="492" t="s">
        <v>493</v>
      </c>
      <c r="G295" s="491" t="s">
        <v>1072</v>
      </c>
      <c r="H295" s="491" t="s">
        <v>1073</v>
      </c>
      <c r="I295" s="494">
        <v>27.235000610351563</v>
      </c>
      <c r="J295" s="494">
        <v>48</v>
      </c>
      <c r="K295" s="495">
        <v>1307.280029296875</v>
      </c>
    </row>
    <row r="296" spans="1:11" ht="14.4" customHeight="1" x14ac:dyDescent="0.3">
      <c r="A296" s="489" t="s">
        <v>429</v>
      </c>
      <c r="B296" s="490" t="s">
        <v>430</v>
      </c>
      <c r="C296" s="491" t="s">
        <v>437</v>
      </c>
      <c r="D296" s="492" t="s">
        <v>438</v>
      </c>
      <c r="E296" s="491" t="s">
        <v>492</v>
      </c>
      <c r="F296" s="492" t="s">
        <v>493</v>
      </c>
      <c r="G296" s="491" t="s">
        <v>1074</v>
      </c>
      <c r="H296" s="491" t="s">
        <v>1075</v>
      </c>
      <c r="I296" s="494">
        <v>1203.0899658203125</v>
      </c>
      <c r="J296" s="494">
        <v>1</v>
      </c>
      <c r="K296" s="495">
        <v>1203.0899658203125</v>
      </c>
    </row>
    <row r="297" spans="1:11" ht="14.4" customHeight="1" x14ac:dyDescent="0.3">
      <c r="A297" s="489" t="s">
        <v>429</v>
      </c>
      <c r="B297" s="490" t="s">
        <v>430</v>
      </c>
      <c r="C297" s="491" t="s">
        <v>437</v>
      </c>
      <c r="D297" s="492" t="s">
        <v>438</v>
      </c>
      <c r="E297" s="491" t="s">
        <v>492</v>
      </c>
      <c r="F297" s="492" t="s">
        <v>493</v>
      </c>
      <c r="G297" s="491" t="s">
        <v>1076</v>
      </c>
      <c r="H297" s="491" t="s">
        <v>1077</v>
      </c>
      <c r="I297" s="494">
        <v>8828.3798828125</v>
      </c>
      <c r="J297" s="494">
        <v>1</v>
      </c>
      <c r="K297" s="495">
        <v>8828.3798828125</v>
      </c>
    </row>
    <row r="298" spans="1:11" ht="14.4" customHeight="1" x14ac:dyDescent="0.3">
      <c r="A298" s="489" t="s">
        <v>429</v>
      </c>
      <c r="B298" s="490" t="s">
        <v>430</v>
      </c>
      <c r="C298" s="491" t="s">
        <v>437</v>
      </c>
      <c r="D298" s="492" t="s">
        <v>438</v>
      </c>
      <c r="E298" s="491" t="s">
        <v>492</v>
      </c>
      <c r="F298" s="492" t="s">
        <v>493</v>
      </c>
      <c r="G298" s="491" t="s">
        <v>1078</v>
      </c>
      <c r="H298" s="491" t="s">
        <v>1079</v>
      </c>
      <c r="I298" s="494">
        <v>2546.72998046875</v>
      </c>
      <c r="J298" s="494">
        <v>4</v>
      </c>
      <c r="K298" s="495">
        <v>10186.900390625</v>
      </c>
    </row>
    <row r="299" spans="1:11" ht="14.4" customHeight="1" x14ac:dyDescent="0.3">
      <c r="A299" s="489" t="s">
        <v>429</v>
      </c>
      <c r="B299" s="490" t="s">
        <v>430</v>
      </c>
      <c r="C299" s="491" t="s">
        <v>437</v>
      </c>
      <c r="D299" s="492" t="s">
        <v>438</v>
      </c>
      <c r="E299" s="491" t="s">
        <v>492</v>
      </c>
      <c r="F299" s="492" t="s">
        <v>493</v>
      </c>
      <c r="G299" s="491" t="s">
        <v>1080</v>
      </c>
      <c r="H299" s="491" t="s">
        <v>1081</v>
      </c>
      <c r="I299" s="494">
        <v>2546.7224731445312</v>
      </c>
      <c r="J299" s="494">
        <v>12</v>
      </c>
      <c r="K299" s="495">
        <v>30560.6796875</v>
      </c>
    </row>
    <row r="300" spans="1:11" ht="14.4" customHeight="1" x14ac:dyDescent="0.3">
      <c r="A300" s="489" t="s">
        <v>429</v>
      </c>
      <c r="B300" s="490" t="s">
        <v>430</v>
      </c>
      <c r="C300" s="491" t="s">
        <v>437</v>
      </c>
      <c r="D300" s="492" t="s">
        <v>438</v>
      </c>
      <c r="E300" s="491" t="s">
        <v>492</v>
      </c>
      <c r="F300" s="492" t="s">
        <v>493</v>
      </c>
      <c r="G300" s="491" t="s">
        <v>1082</v>
      </c>
      <c r="H300" s="491" t="s">
        <v>1083</v>
      </c>
      <c r="I300" s="494">
        <v>2546.719970703125</v>
      </c>
      <c r="J300" s="494">
        <v>46</v>
      </c>
      <c r="K300" s="495">
        <v>117149.2783203125</v>
      </c>
    </row>
    <row r="301" spans="1:11" ht="14.4" customHeight="1" x14ac:dyDescent="0.3">
      <c r="A301" s="489" t="s">
        <v>429</v>
      </c>
      <c r="B301" s="490" t="s">
        <v>430</v>
      </c>
      <c r="C301" s="491" t="s">
        <v>437</v>
      </c>
      <c r="D301" s="492" t="s">
        <v>438</v>
      </c>
      <c r="E301" s="491" t="s">
        <v>492</v>
      </c>
      <c r="F301" s="492" t="s">
        <v>493</v>
      </c>
      <c r="G301" s="491" t="s">
        <v>1084</v>
      </c>
      <c r="H301" s="491" t="s">
        <v>1085</v>
      </c>
      <c r="I301" s="494">
        <v>2546.7233072916665</v>
      </c>
      <c r="J301" s="494">
        <v>9</v>
      </c>
      <c r="K301" s="495">
        <v>22920.509765625</v>
      </c>
    </row>
    <row r="302" spans="1:11" ht="14.4" customHeight="1" x14ac:dyDescent="0.3">
      <c r="A302" s="489" t="s">
        <v>429</v>
      </c>
      <c r="B302" s="490" t="s">
        <v>430</v>
      </c>
      <c r="C302" s="491" t="s">
        <v>437</v>
      </c>
      <c r="D302" s="492" t="s">
        <v>438</v>
      </c>
      <c r="E302" s="491" t="s">
        <v>492</v>
      </c>
      <c r="F302" s="492" t="s">
        <v>493</v>
      </c>
      <c r="G302" s="491" t="s">
        <v>1086</v>
      </c>
      <c r="H302" s="491" t="s">
        <v>1087</v>
      </c>
      <c r="I302" s="494">
        <v>12620.25</v>
      </c>
      <c r="J302" s="494">
        <v>3</v>
      </c>
      <c r="K302" s="495">
        <v>37861</v>
      </c>
    </row>
    <row r="303" spans="1:11" ht="14.4" customHeight="1" x14ac:dyDescent="0.3">
      <c r="A303" s="489" t="s">
        <v>429</v>
      </c>
      <c r="B303" s="490" t="s">
        <v>430</v>
      </c>
      <c r="C303" s="491" t="s">
        <v>437</v>
      </c>
      <c r="D303" s="492" t="s">
        <v>438</v>
      </c>
      <c r="E303" s="491" t="s">
        <v>492</v>
      </c>
      <c r="F303" s="492" t="s">
        <v>493</v>
      </c>
      <c r="G303" s="491" t="s">
        <v>1088</v>
      </c>
      <c r="H303" s="491" t="s">
        <v>1089</v>
      </c>
      <c r="I303" s="494">
        <v>2757.60009765625</v>
      </c>
      <c r="J303" s="494">
        <v>8</v>
      </c>
      <c r="K303" s="495">
        <v>22060.7998046875</v>
      </c>
    </row>
    <row r="304" spans="1:11" ht="14.4" customHeight="1" x14ac:dyDescent="0.3">
      <c r="A304" s="489" t="s">
        <v>429</v>
      </c>
      <c r="B304" s="490" t="s">
        <v>430</v>
      </c>
      <c r="C304" s="491" t="s">
        <v>437</v>
      </c>
      <c r="D304" s="492" t="s">
        <v>438</v>
      </c>
      <c r="E304" s="491" t="s">
        <v>492</v>
      </c>
      <c r="F304" s="492" t="s">
        <v>493</v>
      </c>
      <c r="G304" s="491" t="s">
        <v>1090</v>
      </c>
      <c r="H304" s="491" t="s">
        <v>1091</v>
      </c>
      <c r="I304" s="494">
        <v>26752</v>
      </c>
      <c r="J304" s="494">
        <v>1</v>
      </c>
      <c r="K304" s="495">
        <v>26752</v>
      </c>
    </row>
    <row r="305" spans="1:11" ht="14.4" customHeight="1" x14ac:dyDescent="0.3">
      <c r="A305" s="489" t="s">
        <v>429</v>
      </c>
      <c r="B305" s="490" t="s">
        <v>430</v>
      </c>
      <c r="C305" s="491" t="s">
        <v>437</v>
      </c>
      <c r="D305" s="492" t="s">
        <v>438</v>
      </c>
      <c r="E305" s="491" t="s">
        <v>492</v>
      </c>
      <c r="F305" s="492" t="s">
        <v>493</v>
      </c>
      <c r="G305" s="491" t="s">
        <v>1092</v>
      </c>
      <c r="H305" s="491" t="s">
        <v>1093</v>
      </c>
      <c r="I305" s="494">
        <v>15162.159830729166</v>
      </c>
      <c r="J305" s="494">
        <v>3</v>
      </c>
      <c r="K305" s="495">
        <v>45486.4794921875</v>
      </c>
    </row>
    <row r="306" spans="1:11" ht="14.4" customHeight="1" x14ac:dyDescent="0.3">
      <c r="A306" s="489" t="s">
        <v>429</v>
      </c>
      <c r="B306" s="490" t="s">
        <v>430</v>
      </c>
      <c r="C306" s="491" t="s">
        <v>437</v>
      </c>
      <c r="D306" s="492" t="s">
        <v>438</v>
      </c>
      <c r="E306" s="491" t="s">
        <v>492</v>
      </c>
      <c r="F306" s="492" t="s">
        <v>493</v>
      </c>
      <c r="G306" s="491" t="s">
        <v>1094</v>
      </c>
      <c r="H306" s="491" t="s">
        <v>1095</v>
      </c>
      <c r="I306" s="494">
        <v>1827</v>
      </c>
      <c r="J306" s="494">
        <v>1</v>
      </c>
      <c r="K306" s="495">
        <v>1827</v>
      </c>
    </row>
    <row r="307" spans="1:11" ht="14.4" customHeight="1" x14ac:dyDescent="0.3">
      <c r="A307" s="489" t="s">
        <v>429</v>
      </c>
      <c r="B307" s="490" t="s">
        <v>430</v>
      </c>
      <c r="C307" s="491" t="s">
        <v>437</v>
      </c>
      <c r="D307" s="492" t="s">
        <v>438</v>
      </c>
      <c r="E307" s="491" t="s">
        <v>492</v>
      </c>
      <c r="F307" s="492" t="s">
        <v>493</v>
      </c>
      <c r="G307" s="491" t="s">
        <v>1096</v>
      </c>
      <c r="H307" s="491" t="s">
        <v>1097</v>
      </c>
      <c r="I307" s="494">
        <v>2937.530029296875</v>
      </c>
      <c r="J307" s="494">
        <v>2</v>
      </c>
      <c r="K307" s="495">
        <v>5875.06005859375</v>
      </c>
    </row>
    <row r="308" spans="1:11" ht="14.4" customHeight="1" x14ac:dyDescent="0.3">
      <c r="A308" s="489" t="s">
        <v>429</v>
      </c>
      <c r="B308" s="490" t="s">
        <v>430</v>
      </c>
      <c r="C308" s="491" t="s">
        <v>437</v>
      </c>
      <c r="D308" s="492" t="s">
        <v>438</v>
      </c>
      <c r="E308" s="491" t="s">
        <v>492</v>
      </c>
      <c r="F308" s="492" t="s">
        <v>493</v>
      </c>
      <c r="G308" s="491" t="s">
        <v>1098</v>
      </c>
      <c r="H308" s="491" t="s">
        <v>1099</v>
      </c>
      <c r="I308" s="494">
        <v>2546.719970703125</v>
      </c>
      <c r="J308" s="494">
        <v>11</v>
      </c>
      <c r="K308" s="495">
        <v>28013.94921875</v>
      </c>
    </row>
    <row r="309" spans="1:11" ht="14.4" customHeight="1" x14ac:dyDescent="0.3">
      <c r="A309" s="489" t="s">
        <v>429</v>
      </c>
      <c r="B309" s="490" t="s">
        <v>430</v>
      </c>
      <c r="C309" s="491" t="s">
        <v>437</v>
      </c>
      <c r="D309" s="492" t="s">
        <v>438</v>
      </c>
      <c r="E309" s="491" t="s">
        <v>492</v>
      </c>
      <c r="F309" s="492" t="s">
        <v>493</v>
      </c>
      <c r="G309" s="491" t="s">
        <v>1100</v>
      </c>
      <c r="H309" s="491" t="s">
        <v>1101</v>
      </c>
      <c r="I309" s="494">
        <v>2546.719970703125</v>
      </c>
      <c r="J309" s="494">
        <v>34</v>
      </c>
      <c r="K309" s="495">
        <v>86588.607421875</v>
      </c>
    </row>
    <row r="310" spans="1:11" ht="14.4" customHeight="1" x14ac:dyDescent="0.3">
      <c r="A310" s="489" t="s">
        <v>429</v>
      </c>
      <c r="B310" s="490" t="s">
        <v>430</v>
      </c>
      <c r="C310" s="491" t="s">
        <v>437</v>
      </c>
      <c r="D310" s="492" t="s">
        <v>438</v>
      </c>
      <c r="E310" s="491" t="s">
        <v>492</v>
      </c>
      <c r="F310" s="492" t="s">
        <v>493</v>
      </c>
      <c r="G310" s="491" t="s">
        <v>1102</v>
      </c>
      <c r="H310" s="491" t="s">
        <v>1103</v>
      </c>
      <c r="I310" s="494">
        <v>2546.72998046875</v>
      </c>
      <c r="J310" s="494">
        <v>2</v>
      </c>
      <c r="K310" s="495">
        <v>5093.4501953125</v>
      </c>
    </row>
    <row r="311" spans="1:11" ht="14.4" customHeight="1" x14ac:dyDescent="0.3">
      <c r="A311" s="489" t="s">
        <v>429</v>
      </c>
      <c r="B311" s="490" t="s">
        <v>430</v>
      </c>
      <c r="C311" s="491" t="s">
        <v>437</v>
      </c>
      <c r="D311" s="492" t="s">
        <v>438</v>
      </c>
      <c r="E311" s="491" t="s">
        <v>492</v>
      </c>
      <c r="F311" s="492" t="s">
        <v>493</v>
      </c>
      <c r="G311" s="491" t="s">
        <v>1104</v>
      </c>
      <c r="H311" s="491" t="s">
        <v>1105</v>
      </c>
      <c r="I311" s="494">
        <v>2546.719970703125</v>
      </c>
      <c r="J311" s="494">
        <v>1</v>
      </c>
      <c r="K311" s="495">
        <v>2546.719970703125</v>
      </c>
    </row>
    <row r="312" spans="1:11" ht="14.4" customHeight="1" x14ac:dyDescent="0.3">
      <c r="A312" s="489" t="s">
        <v>429</v>
      </c>
      <c r="B312" s="490" t="s">
        <v>430</v>
      </c>
      <c r="C312" s="491" t="s">
        <v>437</v>
      </c>
      <c r="D312" s="492" t="s">
        <v>438</v>
      </c>
      <c r="E312" s="491" t="s">
        <v>492</v>
      </c>
      <c r="F312" s="492" t="s">
        <v>493</v>
      </c>
      <c r="G312" s="491" t="s">
        <v>1106</v>
      </c>
      <c r="H312" s="491" t="s">
        <v>1107</v>
      </c>
      <c r="I312" s="494">
        <v>3037.7900390625</v>
      </c>
      <c r="J312" s="494">
        <v>84</v>
      </c>
      <c r="K312" s="495">
        <v>255174.35546875</v>
      </c>
    </row>
    <row r="313" spans="1:11" ht="14.4" customHeight="1" x14ac:dyDescent="0.3">
      <c r="A313" s="489" t="s">
        <v>429</v>
      </c>
      <c r="B313" s="490" t="s">
        <v>430</v>
      </c>
      <c r="C313" s="491" t="s">
        <v>437</v>
      </c>
      <c r="D313" s="492" t="s">
        <v>438</v>
      </c>
      <c r="E313" s="491" t="s">
        <v>492</v>
      </c>
      <c r="F313" s="492" t="s">
        <v>493</v>
      </c>
      <c r="G313" s="491" t="s">
        <v>1108</v>
      </c>
      <c r="H313" s="491" t="s">
        <v>1109</v>
      </c>
      <c r="I313" s="494">
        <v>568.70001220703125</v>
      </c>
      <c r="J313" s="494">
        <v>1</v>
      </c>
      <c r="K313" s="495">
        <v>568.70001220703125</v>
      </c>
    </row>
    <row r="314" spans="1:11" ht="14.4" customHeight="1" x14ac:dyDescent="0.3">
      <c r="A314" s="489" t="s">
        <v>429</v>
      </c>
      <c r="B314" s="490" t="s">
        <v>430</v>
      </c>
      <c r="C314" s="491" t="s">
        <v>437</v>
      </c>
      <c r="D314" s="492" t="s">
        <v>438</v>
      </c>
      <c r="E314" s="491" t="s">
        <v>492</v>
      </c>
      <c r="F314" s="492" t="s">
        <v>493</v>
      </c>
      <c r="G314" s="491" t="s">
        <v>1110</v>
      </c>
      <c r="H314" s="491" t="s">
        <v>1111</v>
      </c>
      <c r="I314" s="494">
        <v>435.60000610351562</v>
      </c>
      <c r="J314" s="494">
        <v>1</v>
      </c>
      <c r="K314" s="495">
        <v>435.60000610351562</v>
      </c>
    </row>
    <row r="315" spans="1:11" ht="14.4" customHeight="1" x14ac:dyDescent="0.3">
      <c r="A315" s="489" t="s">
        <v>429</v>
      </c>
      <c r="B315" s="490" t="s">
        <v>430</v>
      </c>
      <c r="C315" s="491" t="s">
        <v>437</v>
      </c>
      <c r="D315" s="492" t="s">
        <v>438</v>
      </c>
      <c r="E315" s="491" t="s">
        <v>492</v>
      </c>
      <c r="F315" s="492" t="s">
        <v>493</v>
      </c>
      <c r="G315" s="491" t="s">
        <v>1112</v>
      </c>
      <c r="H315" s="491" t="s">
        <v>1113</v>
      </c>
      <c r="I315" s="494">
        <v>11940.509765625</v>
      </c>
      <c r="J315" s="494">
        <v>1</v>
      </c>
      <c r="K315" s="495">
        <v>11940.509765625</v>
      </c>
    </row>
    <row r="316" spans="1:11" ht="14.4" customHeight="1" x14ac:dyDescent="0.3">
      <c r="A316" s="489" t="s">
        <v>429</v>
      </c>
      <c r="B316" s="490" t="s">
        <v>430</v>
      </c>
      <c r="C316" s="491" t="s">
        <v>437</v>
      </c>
      <c r="D316" s="492" t="s">
        <v>438</v>
      </c>
      <c r="E316" s="491" t="s">
        <v>492</v>
      </c>
      <c r="F316" s="492" t="s">
        <v>493</v>
      </c>
      <c r="G316" s="491" t="s">
        <v>1114</v>
      </c>
      <c r="H316" s="491" t="s">
        <v>1115</v>
      </c>
      <c r="I316" s="494">
        <v>4938.33984375</v>
      </c>
      <c r="J316" s="494">
        <v>1</v>
      </c>
      <c r="K316" s="495">
        <v>4938.33984375</v>
      </c>
    </row>
    <row r="317" spans="1:11" ht="14.4" customHeight="1" x14ac:dyDescent="0.3">
      <c r="A317" s="489" t="s">
        <v>429</v>
      </c>
      <c r="B317" s="490" t="s">
        <v>430</v>
      </c>
      <c r="C317" s="491" t="s">
        <v>437</v>
      </c>
      <c r="D317" s="492" t="s">
        <v>438</v>
      </c>
      <c r="E317" s="491" t="s">
        <v>1116</v>
      </c>
      <c r="F317" s="492" t="s">
        <v>1117</v>
      </c>
      <c r="G317" s="491" t="s">
        <v>1118</v>
      </c>
      <c r="H317" s="491" t="s">
        <v>1119</v>
      </c>
      <c r="I317" s="494">
        <v>101.87999725341797</v>
      </c>
      <c r="J317" s="494">
        <v>1</v>
      </c>
      <c r="K317" s="495">
        <v>101.87999725341797</v>
      </c>
    </row>
    <row r="318" spans="1:11" ht="14.4" customHeight="1" x14ac:dyDescent="0.3">
      <c r="A318" s="489" t="s">
        <v>429</v>
      </c>
      <c r="B318" s="490" t="s">
        <v>430</v>
      </c>
      <c r="C318" s="491" t="s">
        <v>437</v>
      </c>
      <c r="D318" s="492" t="s">
        <v>438</v>
      </c>
      <c r="E318" s="491" t="s">
        <v>1116</v>
      </c>
      <c r="F318" s="492" t="s">
        <v>1117</v>
      </c>
      <c r="G318" s="491" t="s">
        <v>1120</v>
      </c>
      <c r="H318" s="491" t="s">
        <v>1121</v>
      </c>
      <c r="I318" s="494">
        <v>150.64999389648437</v>
      </c>
      <c r="J318" s="494">
        <v>3</v>
      </c>
      <c r="K318" s="495">
        <v>451.95001220703125</v>
      </c>
    </row>
    <row r="319" spans="1:11" ht="14.4" customHeight="1" x14ac:dyDescent="0.3">
      <c r="A319" s="489" t="s">
        <v>429</v>
      </c>
      <c r="B319" s="490" t="s">
        <v>430</v>
      </c>
      <c r="C319" s="491" t="s">
        <v>437</v>
      </c>
      <c r="D319" s="492" t="s">
        <v>438</v>
      </c>
      <c r="E319" s="491" t="s">
        <v>1116</v>
      </c>
      <c r="F319" s="492" t="s">
        <v>1117</v>
      </c>
      <c r="G319" s="491" t="s">
        <v>1122</v>
      </c>
      <c r="H319" s="491" t="s">
        <v>1123</v>
      </c>
      <c r="I319" s="494">
        <v>255.1300048828125</v>
      </c>
      <c r="J319" s="494">
        <v>40</v>
      </c>
      <c r="K319" s="495">
        <v>10205.1396484375</v>
      </c>
    </row>
    <row r="320" spans="1:11" ht="14.4" customHeight="1" x14ac:dyDescent="0.3">
      <c r="A320" s="489" t="s">
        <v>429</v>
      </c>
      <c r="B320" s="490" t="s">
        <v>430</v>
      </c>
      <c r="C320" s="491" t="s">
        <v>437</v>
      </c>
      <c r="D320" s="492" t="s">
        <v>438</v>
      </c>
      <c r="E320" s="491" t="s">
        <v>1116</v>
      </c>
      <c r="F320" s="492" t="s">
        <v>1117</v>
      </c>
      <c r="G320" s="491" t="s">
        <v>1124</v>
      </c>
      <c r="H320" s="491" t="s">
        <v>1125</v>
      </c>
      <c r="I320" s="494">
        <v>483.239990234375</v>
      </c>
      <c r="J320" s="494">
        <v>25</v>
      </c>
      <c r="K320" s="495">
        <v>12081</v>
      </c>
    </row>
    <row r="321" spans="1:11" ht="14.4" customHeight="1" x14ac:dyDescent="0.3">
      <c r="A321" s="489" t="s">
        <v>429</v>
      </c>
      <c r="B321" s="490" t="s">
        <v>430</v>
      </c>
      <c r="C321" s="491" t="s">
        <v>437</v>
      </c>
      <c r="D321" s="492" t="s">
        <v>438</v>
      </c>
      <c r="E321" s="491" t="s">
        <v>1116</v>
      </c>
      <c r="F321" s="492" t="s">
        <v>1117</v>
      </c>
      <c r="G321" s="491" t="s">
        <v>1126</v>
      </c>
      <c r="H321" s="491" t="s">
        <v>1127</v>
      </c>
      <c r="I321" s="494">
        <v>66.550003051757812</v>
      </c>
      <c r="J321" s="494">
        <v>5</v>
      </c>
      <c r="K321" s="495">
        <v>332.75</v>
      </c>
    </row>
    <row r="322" spans="1:11" ht="14.4" customHeight="1" x14ac:dyDescent="0.3">
      <c r="A322" s="489" t="s">
        <v>429</v>
      </c>
      <c r="B322" s="490" t="s">
        <v>430</v>
      </c>
      <c r="C322" s="491" t="s">
        <v>437</v>
      </c>
      <c r="D322" s="492" t="s">
        <v>438</v>
      </c>
      <c r="E322" s="491" t="s">
        <v>1116</v>
      </c>
      <c r="F322" s="492" t="s">
        <v>1117</v>
      </c>
      <c r="G322" s="491" t="s">
        <v>1128</v>
      </c>
      <c r="H322" s="491" t="s">
        <v>1129</v>
      </c>
      <c r="I322" s="494">
        <v>0.25600000023841857</v>
      </c>
      <c r="J322" s="494">
        <v>11000</v>
      </c>
      <c r="K322" s="495">
        <v>2815.4599609375</v>
      </c>
    </row>
    <row r="323" spans="1:11" ht="14.4" customHeight="1" x14ac:dyDescent="0.3">
      <c r="A323" s="489" t="s">
        <v>429</v>
      </c>
      <c r="B323" s="490" t="s">
        <v>430</v>
      </c>
      <c r="C323" s="491" t="s">
        <v>437</v>
      </c>
      <c r="D323" s="492" t="s">
        <v>438</v>
      </c>
      <c r="E323" s="491" t="s">
        <v>1116</v>
      </c>
      <c r="F323" s="492" t="s">
        <v>1117</v>
      </c>
      <c r="G323" s="491" t="s">
        <v>1130</v>
      </c>
      <c r="H323" s="491" t="s">
        <v>1131</v>
      </c>
      <c r="I323" s="494">
        <v>1.3700000047683716</v>
      </c>
      <c r="J323" s="494">
        <v>3250</v>
      </c>
      <c r="K323" s="495">
        <v>4442.1201171875</v>
      </c>
    </row>
    <row r="324" spans="1:11" ht="14.4" customHeight="1" x14ac:dyDescent="0.3">
      <c r="A324" s="489" t="s">
        <v>429</v>
      </c>
      <c r="B324" s="490" t="s">
        <v>430</v>
      </c>
      <c r="C324" s="491" t="s">
        <v>437</v>
      </c>
      <c r="D324" s="492" t="s">
        <v>438</v>
      </c>
      <c r="E324" s="491" t="s">
        <v>1116</v>
      </c>
      <c r="F324" s="492" t="s">
        <v>1117</v>
      </c>
      <c r="G324" s="491" t="s">
        <v>1132</v>
      </c>
      <c r="H324" s="491" t="s">
        <v>1133</v>
      </c>
      <c r="I324" s="494">
        <v>1.4600000381469727</v>
      </c>
      <c r="J324" s="494">
        <v>2000</v>
      </c>
      <c r="K324" s="495">
        <v>2911.280029296875</v>
      </c>
    </row>
    <row r="325" spans="1:11" ht="14.4" customHeight="1" x14ac:dyDescent="0.3">
      <c r="A325" s="489" t="s">
        <v>429</v>
      </c>
      <c r="B325" s="490" t="s">
        <v>430</v>
      </c>
      <c r="C325" s="491" t="s">
        <v>437</v>
      </c>
      <c r="D325" s="492" t="s">
        <v>438</v>
      </c>
      <c r="E325" s="491" t="s">
        <v>1116</v>
      </c>
      <c r="F325" s="492" t="s">
        <v>1117</v>
      </c>
      <c r="G325" s="491" t="s">
        <v>1134</v>
      </c>
      <c r="H325" s="491" t="s">
        <v>1135</v>
      </c>
      <c r="I325" s="494">
        <v>23.659999847412109</v>
      </c>
      <c r="J325" s="494">
        <v>50</v>
      </c>
      <c r="K325" s="495">
        <v>1182.9000244140625</v>
      </c>
    </row>
    <row r="326" spans="1:11" ht="14.4" customHeight="1" x14ac:dyDescent="0.3">
      <c r="A326" s="489" t="s">
        <v>429</v>
      </c>
      <c r="B326" s="490" t="s">
        <v>430</v>
      </c>
      <c r="C326" s="491" t="s">
        <v>437</v>
      </c>
      <c r="D326" s="492" t="s">
        <v>438</v>
      </c>
      <c r="E326" s="491" t="s">
        <v>1116</v>
      </c>
      <c r="F326" s="492" t="s">
        <v>1117</v>
      </c>
      <c r="G326" s="491" t="s">
        <v>1136</v>
      </c>
      <c r="H326" s="491" t="s">
        <v>1137</v>
      </c>
      <c r="I326" s="494">
        <v>64.860000610351563</v>
      </c>
      <c r="J326" s="494">
        <v>25</v>
      </c>
      <c r="K326" s="495">
        <v>1621.4000244140625</v>
      </c>
    </row>
    <row r="327" spans="1:11" ht="14.4" customHeight="1" x14ac:dyDescent="0.3">
      <c r="A327" s="489" t="s">
        <v>429</v>
      </c>
      <c r="B327" s="490" t="s">
        <v>430</v>
      </c>
      <c r="C327" s="491" t="s">
        <v>437</v>
      </c>
      <c r="D327" s="492" t="s">
        <v>438</v>
      </c>
      <c r="E327" s="491" t="s">
        <v>1116</v>
      </c>
      <c r="F327" s="492" t="s">
        <v>1117</v>
      </c>
      <c r="G327" s="491" t="s">
        <v>1138</v>
      </c>
      <c r="H327" s="491" t="s">
        <v>1139</v>
      </c>
      <c r="I327" s="494">
        <v>64.860000610351563</v>
      </c>
      <c r="J327" s="494">
        <v>25</v>
      </c>
      <c r="K327" s="495">
        <v>1621.4000244140625</v>
      </c>
    </row>
    <row r="328" spans="1:11" ht="14.4" customHeight="1" x14ac:dyDescent="0.3">
      <c r="A328" s="489" t="s">
        <v>429</v>
      </c>
      <c r="B328" s="490" t="s">
        <v>430</v>
      </c>
      <c r="C328" s="491" t="s">
        <v>437</v>
      </c>
      <c r="D328" s="492" t="s">
        <v>438</v>
      </c>
      <c r="E328" s="491" t="s">
        <v>1116</v>
      </c>
      <c r="F328" s="492" t="s">
        <v>1117</v>
      </c>
      <c r="G328" s="491" t="s">
        <v>1140</v>
      </c>
      <c r="H328" s="491" t="s">
        <v>1141</v>
      </c>
      <c r="I328" s="494">
        <v>1.559999942779541</v>
      </c>
      <c r="J328" s="494">
        <v>1000</v>
      </c>
      <c r="K328" s="495">
        <v>1558.8800048828125</v>
      </c>
    </row>
    <row r="329" spans="1:11" ht="14.4" customHeight="1" x14ac:dyDescent="0.3">
      <c r="A329" s="489" t="s">
        <v>429</v>
      </c>
      <c r="B329" s="490" t="s">
        <v>430</v>
      </c>
      <c r="C329" s="491" t="s">
        <v>437</v>
      </c>
      <c r="D329" s="492" t="s">
        <v>438</v>
      </c>
      <c r="E329" s="491" t="s">
        <v>1116</v>
      </c>
      <c r="F329" s="492" t="s">
        <v>1117</v>
      </c>
      <c r="G329" s="491" t="s">
        <v>1142</v>
      </c>
      <c r="H329" s="491" t="s">
        <v>1143</v>
      </c>
      <c r="I329" s="494">
        <v>0.43000000715255737</v>
      </c>
      <c r="J329" s="494">
        <v>500</v>
      </c>
      <c r="K329" s="495">
        <v>214.16999816894531</v>
      </c>
    </row>
    <row r="330" spans="1:11" ht="14.4" customHeight="1" x14ac:dyDescent="0.3">
      <c r="A330" s="489" t="s">
        <v>429</v>
      </c>
      <c r="B330" s="490" t="s">
        <v>430</v>
      </c>
      <c r="C330" s="491" t="s">
        <v>437</v>
      </c>
      <c r="D330" s="492" t="s">
        <v>438</v>
      </c>
      <c r="E330" s="491" t="s">
        <v>1116</v>
      </c>
      <c r="F330" s="492" t="s">
        <v>1117</v>
      </c>
      <c r="G330" s="491" t="s">
        <v>1144</v>
      </c>
      <c r="H330" s="491" t="s">
        <v>1145</v>
      </c>
      <c r="I330" s="494">
        <v>0.17000000178813934</v>
      </c>
      <c r="J330" s="494">
        <v>2000</v>
      </c>
      <c r="K330" s="495">
        <v>338.79998779296875</v>
      </c>
    </row>
    <row r="331" spans="1:11" ht="14.4" customHeight="1" x14ac:dyDescent="0.3">
      <c r="A331" s="489" t="s">
        <v>429</v>
      </c>
      <c r="B331" s="490" t="s">
        <v>430</v>
      </c>
      <c r="C331" s="491" t="s">
        <v>437</v>
      </c>
      <c r="D331" s="492" t="s">
        <v>438</v>
      </c>
      <c r="E331" s="491" t="s">
        <v>1116</v>
      </c>
      <c r="F331" s="492" t="s">
        <v>1117</v>
      </c>
      <c r="G331" s="491" t="s">
        <v>1146</v>
      </c>
      <c r="H331" s="491" t="s">
        <v>1147</v>
      </c>
      <c r="I331" s="494">
        <v>2.0999999046325684</v>
      </c>
      <c r="J331" s="494">
        <v>1920</v>
      </c>
      <c r="K331" s="495">
        <v>4041.39990234375</v>
      </c>
    </row>
    <row r="332" spans="1:11" ht="14.4" customHeight="1" x14ac:dyDescent="0.3">
      <c r="A332" s="489" t="s">
        <v>429</v>
      </c>
      <c r="B332" s="490" t="s">
        <v>430</v>
      </c>
      <c r="C332" s="491" t="s">
        <v>437</v>
      </c>
      <c r="D332" s="492" t="s">
        <v>438</v>
      </c>
      <c r="E332" s="491" t="s">
        <v>1116</v>
      </c>
      <c r="F332" s="492" t="s">
        <v>1117</v>
      </c>
      <c r="G332" s="491" t="s">
        <v>1148</v>
      </c>
      <c r="H332" s="491" t="s">
        <v>1149</v>
      </c>
      <c r="I332" s="494">
        <v>2.1700000762939453</v>
      </c>
      <c r="J332" s="494">
        <v>500</v>
      </c>
      <c r="K332" s="495">
        <v>1084.6400146484375</v>
      </c>
    </row>
    <row r="333" spans="1:11" ht="14.4" customHeight="1" x14ac:dyDescent="0.3">
      <c r="A333" s="489" t="s">
        <v>429</v>
      </c>
      <c r="B333" s="490" t="s">
        <v>430</v>
      </c>
      <c r="C333" s="491" t="s">
        <v>437</v>
      </c>
      <c r="D333" s="492" t="s">
        <v>438</v>
      </c>
      <c r="E333" s="491" t="s">
        <v>1116</v>
      </c>
      <c r="F333" s="492" t="s">
        <v>1117</v>
      </c>
      <c r="G333" s="491" t="s">
        <v>1150</v>
      </c>
      <c r="H333" s="491" t="s">
        <v>1151</v>
      </c>
      <c r="I333" s="494">
        <v>1.3899999856948853</v>
      </c>
      <c r="J333" s="494">
        <v>2000</v>
      </c>
      <c r="K333" s="495">
        <v>2771.8701171875</v>
      </c>
    </row>
    <row r="334" spans="1:11" ht="14.4" customHeight="1" x14ac:dyDescent="0.3">
      <c r="A334" s="489" t="s">
        <v>429</v>
      </c>
      <c r="B334" s="490" t="s">
        <v>430</v>
      </c>
      <c r="C334" s="491" t="s">
        <v>437</v>
      </c>
      <c r="D334" s="492" t="s">
        <v>438</v>
      </c>
      <c r="E334" s="491" t="s">
        <v>1116</v>
      </c>
      <c r="F334" s="492" t="s">
        <v>1117</v>
      </c>
      <c r="G334" s="491" t="s">
        <v>1152</v>
      </c>
      <c r="H334" s="491" t="s">
        <v>1153</v>
      </c>
      <c r="I334" s="494">
        <v>1.5900000333786011</v>
      </c>
      <c r="J334" s="494">
        <v>1000</v>
      </c>
      <c r="K334" s="495">
        <v>1587.760009765625</v>
      </c>
    </row>
    <row r="335" spans="1:11" ht="14.4" customHeight="1" x14ac:dyDescent="0.3">
      <c r="A335" s="489" t="s">
        <v>429</v>
      </c>
      <c r="B335" s="490" t="s">
        <v>430</v>
      </c>
      <c r="C335" s="491" t="s">
        <v>437</v>
      </c>
      <c r="D335" s="492" t="s">
        <v>438</v>
      </c>
      <c r="E335" s="491" t="s">
        <v>1116</v>
      </c>
      <c r="F335" s="492" t="s">
        <v>1117</v>
      </c>
      <c r="G335" s="491" t="s">
        <v>1154</v>
      </c>
      <c r="H335" s="491" t="s">
        <v>1155</v>
      </c>
      <c r="I335" s="494">
        <v>0.2800000011920929</v>
      </c>
      <c r="J335" s="494">
        <v>6000</v>
      </c>
      <c r="K335" s="495">
        <v>1668.0999755859375</v>
      </c>
    </row>
    <row r="336" spans="1:11" ht="14.4" customHeight="1" x14ac:dyDescent="0.3">
      <c r="A336" s="489" t="s">
        <v>429</v>
      </c>
      <c r="B336" s="490" t="s">
        <v>430</v>
      </c>
      <c r="C336" s="491" t="s">
        <v>437</v>
      </c>
      <c r="D336" s="492" t="s">
        <v>438</v>
      </c>
      <c r="E336" s="491" t="s">
        <v>1116</v>
      </c>
      <c r="F336" s="492" t="s">
        <v>1117</v>
      </c>
      <c r="G336" s="491" t="s">
        <v>1156</v>
      </c>
      <c r="H336" s="491" t="s">
        <v>1157</v>
      </c>
      <c r="I336" s="494">
        <v>2.4700000286102295</v>
      </c>
      <c r="J336" s="494">
        <v>1000</v>
      </c>
      <c r="K336" s="495">
        <v>2470.580078125</v>
      </c>
    </row>
    <row r="337" spans="1:11" ht="14.4" customHeight="1" x14ac:dyDescent="0.3">
      <c r="A337" s="489" t="s">
        <v>429</v>
      </c>
      <c r="B337" s="490" t="s">
        <v>430</v>
      </c>
      <c r="C337" s="491" t="s">
        <v>437</v>
      </c>
      <c r="D337" s="492" t="s">
        <v>438</v>
      </c>
      <c r="E337" s="491" t="s">
        <v>1116</v>
      </c>
      <c r="F337" s="492" t="s">
        <v>1117</v>
      </c>
      <c r="G337" s="491" t="s">
        <v>1158</v>
      </c>
      <c r="H337" s="491" t="s">
        <v>1159</v>
      </c>
      <c r="I337" s="494">
        <v>0.41999998688697815</v>
      </c>
      <c r="J337" s="494">
        <v>1000</v>
      </c>
      <c r="K337" s="495">
        <v>423.5</v>
      </c>
    </row>
    <row r="338" spans="1:11" ht="14.4" customHeight="1" x14ac:dyDescent="0.3">
      <c r="A338" s="489" t="s">
        <v>429</v>
      </c>
      <c r="B338" s="490" t="s">
        <v>430</v>
      </c>
      <c r="C338" s="491" t="s">
        <v>437</v>
      </c>
      <c r="D338" s="492" t="s">
        <v>438</v>
      </c>
      <c r="E338" s="491" t="s">
        <v>1116</v>
      </c>
      <c r="F338" s="492" t="s">
        <v>1117</v>
      </c>
      <c r="G338" s="491" t="s">
        <v>1160</v>
      </c>
      <c r="H338" s="491" t="s">
        <v>1161</v>
      </c>
      <c r="I338" s="494">
        <v>0.41999998688697815</v>
      </c>
      <c r="J338" s="494">
        <v>1000</v>
      </c>
      <c r="K338" s="495">
        <v>423.5</v>
      </c>
    </row>
    <row r="339" spans="1:11" ht="14.4" customHeight="1" x14ac:dyDescent="0.3">
      <c r="A339" s="489" t="s">
        <v>429</v>
      </c>
      <c r="B339" s="490" t="s">
        <v>430</v>
      </c>
      <c r="C339" s="491" t="s">
        <v>437</v>
      </c>
      <c r="D339" s="492" t="s">
        <v>438</v>
      </c>
      <c r="E339" s="491" t="s">
        <v>1116</v>
      </c>
      <c r="F339" s="492" t="s">
        <v>1117</v>
      </c>
      <c r="G339" s="491" t="s">
        <v>1162</v>
      </c>
      <c r="H339" s="491" t="s">
        <v>1163</v>
      </c>
      <c r="I339" s="494">
        <v>0.17000000178813934</v>
      </c>
      <c r="J339" s="494">
        <v>250</v>
      </c>
      <c r="K339" s="495">
        <v>42.349998474121094</v>
      </c>
    </row>
    <row r="340" spans="1:11" ht="14.4" customHeight="1" x14ac:dyDescent="0.3">
      <c r="A340" s="489" t="s">
        <v>429</v>
      </c>
      <c r="B340" s="490" t="s">
        <v>430</v>
      </c>
      <c r="C340" s="491" t="s">
        <v>437</v>
      </c>
      <c r="D340" s="492" t="s">
        <v>438</v>
      </c>
      <c r="E340" s="491" t="s">
        <v>1116</v>
      </c>
      <c r="F340" s="492" t="s">
        <v>1117</v>
      </c>
      <c r="G340" s="491" t="s">
        <v>1164</v>
      </c>
      <c r="H340" s="491" t="s">
        <v>1165</v>
      </c>
      <c r="I340" s="494">
        <v>0.15999999642372131</v>
      </c>
      <c r="J340" s="494">
        <v>10500</v>
      </c>
      <c r="K340" s="495">
        <v>1638.9400253295898</v>
      </c>
    </row>
    <row r="341" spans="1:11" ht="14.4" customHeight="1" x14ac:dyDescent="0.3">
      <c r="A341" s="489" t="s">
        <v>429</v>
      </c>
      <c r="B341" s="490" t="s">
        <v>430</v>
      </c>
      <c r="C341" s="491" t="s">
        <v>437</v>
      </c>
      <c r="D341" s="492" t="s">
        <v>438</v>
      </c>
      <c r="E341" s="491" t="s">
        <v>1116</v>
      </c>
      <c r="F341" s="492" t="s">
        <v>1117</v>
      </c>
      <c r="G341" s="491" t="s">
        <v>1166</v>
      </c>
      <c r="H341" s="491" t="s">
        <v>1167</v>
      </c>
      <c r="I341" s="494">
        <v>2.5900000333786011</v>
      </c>
      <c r="J341" s="494">
        <v>1920</v>
      </c>
      <c r="K341" s="495">
        <v>4971.72021484375</v>
      </c>
    </row>
    <row r="342" spans="1:11" ht="14.4" customHeight="1" x14ac:dyDescent="0.3">
      <c r="A342" s="489" t="s">
        <v>429</v>
      </c>
      <c r="B342" s="490" t="s">
        <v>430</v>
      </c>
      <c r="C342" s="491" t="s">
        <v>437</v>
      </c>
      <c r="D342" s="492" t="s">
        <v>438</v>
      </c>
      <c r="E342" s="491" t="s">
        <v>1116</v>
      </c>
      <c r="F342" s="492" t="s">
        <v>1117</v>
      </c>
      <c r="G342" s="491" t="s">
        <v>1168</v>
      </c>
      <c r="H342" s="491" t="s">
        <v>1169</v>
      </c>
      <c r="I342" s="494">
        <v>1.5066666603088379</v>
      </c>
      <c r="J342" s="494">
        <v>5000</v>
      </c>
      <c r="K342" s="495">
        <v>7515.18994140625</v>
      </c>
    </row>
    <row r="343" spans="1:11" ht="14.4" customHeight="1" x14ac:dyDescent="0.3">
      <c r="A343" s="489" t="s">
        <v>429</v>
      </c>
      <c r="B343" s="490" t="s">
        <v>430</v>
      </c>
      <c r="C343" s="491" t="s">
        <v>437</v>
      </c>
      <c r="D343" s="492" t="s">
        <v>438</v>
      </c>
      <c r="E343" s="491" t="s">
        <v>1116</v>
      </c>
      <c r="F343" s="492" t="s">
        <v>1117</v>
      </c>
      <c r="G343" s="491" t="s">
        <v>1170</v>
      </c>
      <c r="H343" s="491" t="s">
        <v>1171</v>
      </c>
      <c r="I343" s="494">
        <v>0.11999999731779099</v>
      </c>
      <c r="J343" s="494">
        <v>10000</v>
      </c>
      <c r="K343" s="495">
        <v>1246.2799835205078</v>
      </c>
    </row>
    <row r="344" spans="1:11" ht="14.4" customHeight="1" x14ac:dyDescent="0.3">
      <c r="A344" s="489" t="s">
        <v>429</v>
      </c>
      <c r="B344" s="490" t="s">
        <v>430</v>
      </c>
      <c r="C344" s="491" t="s">
        <v>437</v>
      </c>
      <c r="D344" s="492" t="s">
        <v>438</v>
      </c>
      <c r="E344" s="491" t="s">
        <v>1116</v>
      </c>
      <c r="F344" s="492" t="s">
        <v>1117</v>
      </c>
      <c r="G344" s="491" t="s">
        <v>1164</v>
      </c>
      <c r="H344" s="491" t="s">
        <v>1172</v>
      </c>
      <c r="I344" s="494">
        <v>0.15999999642372131</v>
      </c>
      <c r="J344" s="494">
        <v>40000</v>
      </c>
      <c r="K344" s="495">
        <v>6239.9801025390625</v>
      </c>
    </row>
    <row r="345" spans="1:11" ht="14.4" customHeight="1" x14ac:dyDescent="0.3">
      <c r="A345" s="489" t="s">
        <v>429</v>
      </c>
      <c r="B345" s="490" t="s">
        <v>430</v>
      </c>
      <c r="C345" s="491" t="s">
        <v>437</v>
      </c>
      <c r="D345" s="492" t="s">
        <v>438</v>
      </c>
      <c r="E345" s="491" t="s">
        <v>1116</v>
      </c>
      <c r="F345" s="492" t="s">
        <v>1117</v>
      </c>
      <c r="G345" s="491" t="s">
        <v>1173</v>
      </c>
      <c r="H345" s="491" t="s">
        <v>1174</v>
      </c>
      <c r="I345" s="494">
        <v>0.12714285297053202</v>
      </c>
      <c r="J345" s="494">
        <v>13000</v>
      </c>
      <c r="K345" s="495">
        <v>1658.3099975585937</v>
      </c>
    </row>
    <row r="346" spans="1:11" ht="14.4" customHeight="1" x14ac:dyDescent="0.3">
      <c r="A346" s="489" t="s">
        <v>429</v>
      </c>
      <c r="B346" s="490" t="s">
        <v>430</v>
      </c>
      <c r="C346" s="491" t="s">
        <v>437</v>
      </c>
      <c r="D346" s="492" t="s">
        <v>438</v>
      </c>
      <c r="E346" s="491" t="s">
        <v>1116</v>
      </c>
      <c r="F346" s="492" t="s">
        <v>1117</v>
      </c>
      <c r="G346" s="491" t="s">
        <v>1175</v>
      </c>
      <c r="H346" s="491" t="s">
        <v>1176</v>
      </c>
      <c r="I346" s="494">
        <v>4.380000114440918</v>
      </c>
      <c r="J346" s="494">
        <v>3840</v>
      </c>
      <c r="K346" s="495">
        <v>16823.83984375</v>
      </c>
    </row>
    <row r="347" spans="1:11" ht="14.4" customHeight="1" x14ac:dyDescent="0.3">
      <c r="A347" s="489" t="s">
        <v>429</v>
      </c>
      <c r="B347" s="490" t="s">
        <v>430</v>
      </c>
      <c r="C347" s="491" t="s">
        <v>437</v>
      </c>
      <c r="D347" s="492" t="s">
        <v>438</v>
      </c>
      <c r="E347" s="491" t="s">
        <v>1116</v>
      </c>
      <c r="F347" s="492" t="s">
        <v>1117</v>
      </c>
      <c r="G347" s="491" t="s">
        <v>1177</v>
      </c>
      <c r="H347" s="491" t="s">
        <v>1178</v>
      </c>
      <c r="I347" s="494">
        <v>1.0066666801770527</v>
      </c>
      <c r="J347" s="494">
        <v>3000</v>
      </c>
      <c r="K347" s="495">
        <v>2746.7000732421875</v>
      </c>
    </row>
    <row r="348" spans="1:11" ht="14.4" customHeight="1" x14ac:dyDescent="0.3">
      <c r="A348" s="489" t="s">
        <v>429</v>
      </c>
      <c r="B348" s="490" t="s">
        <v>430</v>
      </c>
      <c r="C348" s="491" t="s">
        <v>437</v>
      </c>
      <c r="D348" s="492" t="s">
        <v>438</v>
      </c>
      <c r="E348" s="491" t="s">
        <v>1116</v>
      </c>
      <c r="F348" s="492" t="s">
        <v>1117</v>
      </c>
      <c r="G348" s="491" t="s">
        <v>1179</v>
      </c>
      <c r="H348" s="491" t="s">
        <v>1180</v>
      </c>
      <c r="I348" s="494">
        <v>2.809999942779541</v>
      </c>
      <c r="J348" s="494">
        <v>5000</v>
      </c>
      <c r="K348" s="495">
        <v>14054.150390625</v>
      </c>
    </row>
    <row r="349" spans="1:11" ht="14.4" customHeight="1" x14ac:dyDescent="0.3">
      <c r="A349" s="489" t="s">
        <v>429</v>
      </c>
      <c r="B349" s="490" t="s">
        <v>430</v>
      </c>
      <c r="C349" s="491" t="s">
        <v>437</v>
      </c>
      <c r="D349" s="492" t="s">
        <v>438</v>
      </c>
      <c r="E349" s="491" t="s">
        <v>1116</v>
      </c>
      <c r="F349" s="492" t="s">
        <v>1117</v>
      </c>
      <c r="G349" s="491" t="s">
        <v>1181</v>
      </c>
      <c r="H349" s="491" t="s">
        <v>1182</v>
      </c>
      <c r="I349" s="494">
        <v>0.8399999737739563</v>
      </c>
      <c r="J349" s="494">
        <v>5000</v>
      </c>
      <c r="K349" s="495">
        <v>4198.699951171875</v>
      </c>
    </row>
    <row r="350" spans="1:11" ht="14.4" customHeight="1" x14ac:dyDescent="0.3">
      <c r="A350" s="489" t="s">
        <v>429</v>
      </c>
      <c r="B350" s="490" t="s">
        <v>430</v>
      </c>
      <c r="C350" s="491" t="s">
        <v>437</v>
      </c>
      <c r="D350" s="492" t="s">
        <v>438</v>
      </c>
      <c r="E350" s="491" t="s">
        <v>1116</v>
      </c>
      <c r="F350" s="492" t="s">
        <v>1117</v>
      </c>
      <c r="G350" s="491" t="s">
        <v>1183</v>
      </c>
      <c r="H350" s="491" t="s">
        <v>1184</v>
      </c>
      <c r="I350" s="494">
        <v>8.0100002288818359</v>
      </c>
      <c r="J350" s="494">
        <v>1000</v>
      </c>
      <c r="K350" s="495">
        <v>8005.35986328125</v>
      </c>
    </row>
    <row r="351" spans="1:11" ht="14.4" customHeight="1" x14ac:dyDescent="0.3">
      <c r="A351" s="489" t="s">
        <v>429</v>
      </c>
      <c r="B351" s="490" t="s">
        <v>430</v>
      </c>
      <c r="C351" s="491" t="s">
        <v>437</v>
      </c>
      <c r="D351" s="492" t="s">
        <v>438</v>
      </c>
      <c r="E351" s="491" t="s">
        <v>1116</v>
      </c>
      <c r="F351" s="492" t="s">
        <v>1117</v>
      </c>
      <c r="G351" s="491" t="s">
        <v>1185</v>
      </c>
      <c r="H351" s="491" t="s">
        <v>1186</v>
      </c>
      <c r="I351" s="494">
        <v>1.0900000333786011</v>
      </c>
      <c r="J351" s="494">
        <v>22040</v>
      </c>
      <c r="K351" s="495">
        <v>24081.569618225098</v>
      </c>
    </row>
    <row r="352" spans="1:11" ht="14.4" customHeight="1" x14ac:dyDescent="0.3">
      <c r="A352" s="489" t="s">
        <v>429</v>
      </c>
      <c r="B352" s="490" t="s">
        <v>430</v>
      </c>
      <c r="C352" s="491" t="s">
        <v>437</v>
      </c>
      <c r="D352" s="492" t="s">
        <v>438</v>
      </c>
      <c r="E352" s="491" t="s">
        <v>1116</v>
      </c>
      <c r="F352" s="492" t="s">
        <v>1117</v>
      </c>
      <c r="G352" s="491" t="s">
        <v>1187</v>
      </c>
      <c r="H352" s="491" t="s">
        <v>1188</v>
      </c>
      <c r="I352" s="494">
        <v>1.2300000190734863</v>
      </c>
      <c r="J352" s="494">
        <v>1200</v>
      </c>
      <c r="K352" s="495">
        <v>1481.0400390625</v>
      </c>
    </row>
    <row r="353" spans="1:11" ht="14.4" customHeight="1" x14ac:dyDescent="0.3">
      <c r="A353" s="489" t="s">
        <v>429</v>
      </c>
      <c r="B353" s="490" t="s">
        <v>430</v>
      </c>
      <c r="C353" s="491" t="s">
        <v>437</v>
      </c>
      <c r="D353" s="492" t="s">
        <v>438</v>
      </c>
      <c r="E353" s="491" t="s">
        <v>1116</v>
      </c>
      <c r="F353" s="492" t="s">
        <v>1117</v>
      </c>
      <c r="G353" s="491" t="s">
        <v>1189</v>
      </c>
      <c r="H353" s="491" t="s">
        <v>1190</v>
      </c>
      <c r="I353" s="494">
        <v>2.7879999637603761</v>
      </c>
      <c r="J353" s="494">
        <v>3820</v>
      </c>
      <c r="K353" s="495">
        <v>10648.920043945313</v>
      </c>
    </row>
    <row r="354" spans="1:11" ht="14.4" customHeight="1" x14ac:dyDescent="0.3">
      <c r="A354" s="489" t="s">
        <v>429</v>
      </c>
      <c r="B354" s="490" t="s">
        <v>430</v>
      </c>
      <c r="C354" s="491" t="s">
        <v>437</v>
      </c>
      <c r="D354" s="492" t="s">
        <v>438</v>
      </c>
      <c r="E354" s="491" t="s">
        <v>1116</v>
      </c>
      <c r="F354" s="492" t="s">
        <v>1117</v>
      </c>
      <c r="G354" s="491" t="s">
        <v>1191</v>
      </c>
      <c r="H354" s="491" t="s">
        <v>1192</v>
      </c>
      <c r="I354" s="494">
        <v>9.3100004196166992</v>
      </c>
      <c r="J354" s="494">
        <v>1080</v>
      </c>
      <c r="K354" s="495">
        <v>10055.89990234375</v>
      </c>
    </row>
    <row r="355" spans="1:11" ht="14.4" customHeight="1" x14ac:dyDescent="0.3">
      <c r="A355" s="489" t="s">
        <v>429</v>
      </c>
      <c r="B355" s="490" t="s">
        <v>430</v>
      </c>
      <c r="C355" s="491" t="s">
        <v>437</v>
      </c>
      <c r="D355" s="492" t="s">
        <v>438</v>
      </c>
      <c r="E355" s="491" t="s">
        <v>1193</v>
      </c>
      <c r="F355" s="492" t="s">
        <v>1194</v>
      </c>
      <c r="G355" s="491" t="s">
        <v>1195</v>
      </c>
      <c r="H355" s="491" t="s">
        <v>1196</v>
      </c>
      <c r="I355" s="494">
        <v>0.50999999046325684</v>
      </c>
      <c r="J355" s="494">
        <v>2500</v>
      </c>
      <c r="K355" s="495">
        <v>1275</v>
      </c>
    </row>
    <row r="356" spans="1:11" ht="14.4" customHeight="1" x14ac:dyDescent="0.3">
      <c r="A356" s="489" t="s">
        <v>429</v>
      </c>
      <c r="B356" s="490" t="s">
        <v>430</v>
      </c>
      <c r="C356" s="491" t="s">
        <v>437</v>
      </c>
      <c r="D356" s="492" t="s">
        <v>438</v>
      </c>
      <c r="E356" s="491" t="s">
        <v>1193</v>
      </c>
      <c r="F356" s="492" t="s">
        <v>1194</v>
      </c>
      <c r="G356" s="491" t="s">
        <v>1197</v>
      </c>
      <c r="H356" s="491" t="s">
        <v>1198</v>
      </c>
      <c r="I356" s="494">
        <v>0.86000001430511475</v>
      </c>
      <c r="J356" s="494">
        <v>100</v>
      </c>
      <c r="K356" s="495">
        <v>86</v>
      </c>
    </row>
    <row r="357" spans="1:11" ht="14.4" customHeight="1" x14ac:dyDescent="0.3">
      <c r="A357" s="489" t="s">
        <v>429</v>
      </c>
      <c r="B357" s="490" t="s">
        <v>430</v>
      </c>
      <c r="C357" s="491" t="s">
        <v>437</v>
      </c>
      <c r="D357" s="492" t="s">
        <v>438</v>
      </c>
      <c r="E357" s="491" t="s">
        <v>1193</v>
      </c>
      <c r="F357" s="492" t="s">
        <v>1194</v>
      </c>
      <c r="G357" s="491" t="s">
        <v>1199</v>
      </c>
      <c r="H357" s="491" t="s">
        <v>1200</v>
      </c>
      <c r="I357" s="494">
        <v>7.5100002288818359</v>
      </c>
      <c r="J357" s="494">
        <v>12</v>
      </c>
      <c r="K357" s="495">
        <v>90.120002746582031</v>
      </c>
    </row>
    <row r="358" spans="1:11" ht="14.4" customHeight="1" x14ac:dyDescent="0.3">
      <c r="A358" s="489" t="s">
        <v>429</v>
      </c>
      <c r="B358" s="490" t="s">
        <v>430</v>
      </c>
      <c r="C358" s="491" t="s">
        <v>437</v>
      </c>
      <c r="D358" s="492" t="s">
        <v>438</v>
      </c>
      <c r="E358" s="491" t="s">
        <v>1193</v>
      </c>
      <c r="F358" s="492" t="s">
        <v>1194</v>
      </c>
      <c r="G358" s="491" t="s">
        <v>1201</v>
      </c>
      <c r="H358" s="491" t="s">
        <v>1202</v>
      </c>
      <c r="I358" s="494">
        <v>15.029999732971191</v>
      </c>
      <c r="J358" s="494">
        <v>2</v>
      </c>
      <c r="K358" s="495">
        <v>30.059999465942383</v>
      </c>
    </row>
    <row r="359" spans="1:11" ht="14.4" customHeight="1" x14ac:dyDescent="0.3">
      <c r="A359" s="489" t="s">
        <v>429</v>
      </c>
      <c r="B359" s="490" t="s">
        <v>430</v>
      </c>
      <c r="C359" s="491" t="s">
        <v>437</v>
      </c>
      <c r="D359" s="492" t="s">
        <v>438</v>
      </c>
      <c r="E359" s="491" t="s">
        <v>1193</v>
      </c>
      <c r="F359" s="492" t="s">
        <v>1194</v>
      </c>
      <c r="G359" s="491" t="s">
        <v>1203</v>
      </c>
      <c r="H359" s="491" t="s">
        <v>1204</v>
      </c>
      <c r="I359" s="494">
        <v>0.37999999523162842</v>
      </c>
      <c r="J359" s="494">
        <v>100</v>
      </c>
      <c r="K359" s="495">
        <v>38</v>
      </c>
    </row>
    <row r="360" spans="1:11" ht="14.4" customHeight="1" x14ac:dyDescent="0.3">
      <c r="A360" s="489" t="s">
        <v>429</v>
      </c>
      <c r="B360" s="490" t="s">
        <v>430</v>
      </c>
      <c r="C360" s="491" t="s">
        <v>437</v>
      </c>
      <c r="D360" s="492" t="s">
        <v>438</v>
      </c>
      <c r="E360" s="491" t="s">
        <v>1193</v>
      </c>
      <c r="F360" s="492" t="s">
        <v>1194</v>
      </c>
      <c r="G360" s="491" t="s">
        <v>1205</v>
      </c>
      <c r="H360" s="491" t="s">
        <v>1206</v>
      </c>
      <c r="I360" s="494">
        <v>26.370000839233398</v>
      </c>
      <c r="J360" s="494">
        <v>12</v>
      </c>
      <c r="K360" s="495">
        <v>316.44000244140625</v>
      </c>
    </row>
    <row r="361" spans="1:11" ht="14.4" customHeight="1" x14ac:dyDescent="0.3">
      <c r="A361" s="489" t="s">
        <v>429</v>
      </c>
      <c r="B361" s="490" t="s">
        <v>430</v>
      </c>
      <c r="C361" s="491" t="s">
        <v>437</v>
      </c>
      <c r="D361" s="492" t="s">
        <v>438</v>
      </c>
      <c r="E361" s="491" t="s">
        <v>1193</v>
      </c>
      <c r="F361" s="492" t="s">
        <v>1194</v>
      </c>
      <c r="G361" s="491" t="s">
        <v>1207</v>
      </c>
      <c r="H361" s="491" t="s">
        <v>1208</v>
      </c>
      <c r="I361" s="494">
        <v>7.5900001525878906</v>
      </c>
      <c r="J361" s="494">
        <v>20</v>
      </c>
      <c r="K361" s="495">
        <v>151.80000305175781</v>
      </c>
    </row>
    <row r="362" spans="1:11" ht="14.4" customHeight="1" x14ac:dyDescent="0.3">
      <c r="A362" s="489" t="s">
        <v>429</v>
      </c>
      <c r="B362" s="490" t="s">
        <v>430</v>
      </c>
      <c r="C362" s="491" t="s">
        <v>437</v>
      </c>
      <c r="D362" s="492" t="s">
        <v>438</v>
      </c>
      <c r="E362" s="491" t="s">
        <v>1193</v>
      </c>
      <c r="F362" s="492" t="s">
        <v>1194</v>
      </c>
      <c r="G362" s="491" t="s">
        <v>1209</v>
      </c>
      <c r="H362" s="491" t="s">
        <v>1210</v>
      </c>
      <c r="I362" s="494">
        <v>2.880000114440918</v>
      </c>
      <c r="J362" s="494">
        <v>10</v>
      </c>
      <c r="K362" s="495">
        <v>28.799999237060547</v>
      </c>
    </row>
    <row r="363" spans="1:11" ht="14.4" customHeight="1" x14ac:dyDescent="0.3">
      <c r="A363" s="489" t="s">
        <v>429</v>
      </c>
      <c r="B363" s="490" t="s">
        <v>430</v>
      </c>
      <c r="C363" s="491" t="s">
        <v>437</v>
      </c>
      <c r="D363" s="492" t="s">
        <v>438</v>
      </c>
      <c r="E363" s="491" t="s">
        <v>1193</v>
      </c>
      <c r="F363" s="492" t="s">
        <v>1194</v>
      </c>
      <c r="G363" s="491" t="s">
        <v>1211</v>
      </c>
      <c r="H363" s="491" t="s">
        <v>1212</v>
      </c>
      <c r="I363" s="494">
        <v>42.439998626708984</v>
      </c>
      <c r="J363" s="494">
        <v>57</v>
      </c>
      <c r="K363" s="495">
        <v>2419.0799407958984</v>
      </c>
    </row>
    <row r="364" spans="1:11" ht="14.4" customHeight="1" x14ac:dyDescent="0.3">
      <c r="A364" s="489" t="s">
        <v>429</v>
      </c>
      <c r="B364" s="490" t="s">
        <v>430</v>
      </c>
      <c r="C364" s="491" t="s">
        <v>437</v>
      </c>
      <c r="D364" s="492" t="s">
        <v>438</v>
      </c>
      <c r="E364" s="491" t="s">
        <v>1193</v>
      </c>
      <c r="F364" s="492" t="s">
        <v>1194</v>
      </c>
      <c r="G364" s="491" t="s">
        <v>1213</v>
      </c>
      <c r="H364" s="491" t="s">
        <v>1214</v>
      </c>
      <c r="I364" s="494">
        <v>17.620000839233398</v>
      </c>
      <c r="J364" s="494">
        <v>2</v>
      </c>
      <c r="K364" s="495">
        <v>35.240001678466797</v>
      </c>
    </row>
    <row r="365" spans="1:11" ht="14.4" customHeight="1" x14ac:dyDescent="0.3">
      <c r="A365" s="489" t="s">
        <v>429</v>
      </c>
      <c r="B365" s="490" t="s">
        <v>430</v>
      </c>
      <c r="C365" s="491" t="s">
        <v>437</v>
      </c>
      <c r="D365" s="492" t="s">
        <v>438</v>
      </c>
      <c r="E365" s="491" t="s">
        <v>1193</v>
      </c>
      <c r="F365" s="492" t="s">
        <v>1194</v>
      </c>
      <c r="G365" s="491" t="s">
        <v>1215</v>
      </c>
      <c r="H365" s="491" t="s">
        <v>1216</v>
      </c>
      <c r="I365" s="494">
        <v>22.309999465942383</v>
      </c>
      <c r="J365" s="494">
        <v>2</v>
      </c>
      <c r="K365" s="495">
        <v>44.619998931884766</v>
      </c>
    </row>
    <row r="366" spans="1:11" ht="14.4" customHeight="1" x14ac:dyDescent="0.3">
      <c r="A366" s="489" t="s">
        <v>429</v>
      </c>
      <c r="B366" s="490" t="s">
        <v>430</v>
      </c>
      <c r="C366" s="491" t="s">
        <v>437</v>
      </c>
      <c r="D366" s="492" t="s">
        <v>438</v>
      </c>
      <c r="E366" s="491" t="s">
        <v>1193</v>
      </c>
      <c r="F366" s="492" t="s">
        <v>1194</v>
      </c>
      <c r="G366" s="491" t="s">
        <v>1217</v>
      </c>
      <c r="H366" s="491" t="s">
        <v>1218</v>
      </c>
      <c r="I366" s="494">
        <v>0.41999998688697815</v>
      </c>
      <c r="J366" s="494">
        <v>1000</v>
      </c>
      <c r="K366" s="495">
        <v>420</v>
      </c>
    </row>
    <row r="367" spans="1:11" ht="14.4" customHeight="1" x14ac:dyDescent="0.3">
      <c r="A367" s="489" t="s">
        <v>429</v>
      </c>
      <c r="B367" s="490" t="s">
        <v>430</v>
      </c>
      <c r="C367" s="491" t="s">
        <v>437</v>
      </c>
      <c r="D367" s="492" t="s">
        <v>438</v>
      </c>
      <c r="E367" s="491" t="s">
        <v>1193</v>
      </c>
      <c r="F367" s="492" t="s">
        <v>1194</v>
      </c>
      <c r="G367" s="491" t="s">
        <v>1219</v>
      </c>
      <c r="H367" s="491" t="s">
        <v>1220</v>
      </c>
      <c r="I367" s="494">
        <v>27.870000839233398</v>
      </c>
      <c r="J367" s="494">
        <v>1</v>
      </c>
      <c r="K367" s="495">
        <v>27.870000839233398</v>
      </c>
    </row>
    <row r="368" spans="1:11" ht="14.4" customHeight="1" x14ac:dyDescent="0.3">
      <c r="A368" s="489" t="s">
        <v>429</v>
      </c>
      <c r="B368" s="490" t="s">
        <v>430</v>
      </c>
      <c r="C368" s="491" t="s">
        <v>437</v>
      </c>
      <c r="D368" s="492" t="s">
        <v>438</v>
      </c>
      <c r="E368" s="491" t="s">
        <v>1193</v>
      </c>
      <c r="F368" s="492" t="s">
        <v>1194</v>
      </c>
      <c r="G368" s="491" t="s">
        <v>1221</v>
      </c>
      <c r="H368" s="491" t="s">
        <v>1222</v>
      </c>
      <c r="I368" s="494">
        <v>28.736666361490887</v>
      </c>
      <c r="J368" s="494">
        <v>144</v>
      </c>
      <c r="K368" s="495">
        <v>4137.840087890625</v>
      </c>
    </row>
    <row r="369" spans="1:11" ht="14.4" customHeight="1" x14ac:dyDescent="0.3">
      <c r="A369" s="489" t="s">
        <v>429</v>
      </c>
      <c r="B369" s="490" t="s">
        <v>430</v>
      </c>
      <c r="C369" s="491" t="s">
        <v>437</v>
      </c>
      <c r="D369" s="492" t="s">
        <v>438</v>
      </c>
      <c r="E369" s="491" t="s">
        <v>1193</v>
      </c>
      <c r="F369" s="492" t="s">
        <v>1194</v>
      </c>
      <c r="G369" s="491" t="s">
        <v>1223</v>
      </c>
      <c r="H369" s="491" t="s">
        <v>1224</v>
      </c>
      <c r="I369" s="494">
        <v>9.3299999237060547</v>
      </c>
      <c r="J369" s="494">
        <v>2</v>
      </c>
      <c r="K369" s="495">
        <v>18.649999618530273</v>
      </c>
    </row>
    <row r="370" spans="1:11" ht="14.4" customHeight="1" x14ac:dyDescent="0.3">
      <c r="A370" s="489" t="s">
        <v>429</v>
      </c>
      <c r="B370" s="490" t="s">
        <v>430</v>
      </c>
      <c r="C370" s="491" t="s">
        <v>437</v>
      </c>
      <c r="D370" s="492" t="s">
        <v>438</v>
      </c>
      <c r="E370" s="491" t="s">
        <v>1225</v>
      </c>
      <c r="F370" s="492" t="s">
        <v>1226</v>
      </c>
      <c r="G370" s="491" t="s">
        <v>1227</v>
      </c>
      <c r="H370" s="491" t="s">
        <v>1228</v>
      </c>
      <c r="I370" s="494">
        <v>8.4899997711181641</v>
      </c>
      <c r="J370" s="494">
        <v>4000</v>
      </c>
      <c r="K370" s="495">
        <v>33967.119750976563</v>
      </c>
    </row>
    <row r="371" spans="1:11" ht="14.4" customHeight="1" x14ac:dyDescent="0.3">
      <c r="A371" s="489" t="s">
        <v>429</v>
      </c>
      <c r="B371" s="490" t="s">
        <v>430</v>
      </c>
      <c r="C371" s="491" t="s">
        <v>437</v>
      </c>
      <c r="D371" s="492" t="s">
        <v>438</v>
      </c>
      <c r="E371" s="491" t="s">
        <v>1225</v>
      </c>
      <c r="F371" s="492" t="s">
        <v>1226</v>
      </c>
      <c r="G371" s="491" t="s">
        <v>1229</v>
      </c>
      <c r="H371" s="491" t="s">
        <v>1230</v>
      </c>
      <c r="I371" s="494">
        <v>1.333333303531011E-2</v>
      </c>
      <c r="J371" s="494">
        <v>900</v>
      </c>
      <c r="K371" s="495">
        <v>13</v>
      </c>
    </row>
    <row r="372" spans="1:11" ht="14.4" customHeight="1" x14ac:dyDescent="0.3">
      <c r="A372" s="489" t="s">
        <v>429</v>
      </c>
      <c r="B372" s="490" t="s">
        <v>430</v>
      </c>
      <c r="C372" s="491" t="s">
        <v>437</v>
      </c>
      <c r="D372" s="492" t="s">
        <v>438</v>
      </c>
      <c r="E372" s="491" t="s">
        <v>1225</v>
      </c>
      <c r="F372" s="492" t="s">
        <v>1226</v>
      </c>
      <c r="G372" s="491" t="s">
        <v>1231</v>
      </c>
      <c r="H372" s="491" t="s">
        <v>1232</v>
      </c>
      <c r="I372" s="494">
        <v>1.4299999475479126</v>
      </c>
      <c r="J372" s="494">
        <v>1000</v>
      </c>
      <c r="K372" s="495">
        <v>1429.6199951171875</v>
      </c>
    </row>
    <row r="373" spans="1:11" ht="14.4" customHeight="1" x14ac:dyDescent="0.3">
      <c r="A373" s="489" t="s">
        <v>429</v>
      </c>
      <c r="B373" s="490" t="s">
        <v>430</v>
      </c>
      <c r="C373" s="491" t="s">
        <v>437</v>
      </c>
      <c r="D373" s="492" t="s">
        <v>438</v>
      </c>
      <c r="E373" s="491" t="s">
        <v>1225</v>
      </c>
      <c r="F373" s="492" t="s">
        <v>1226</v>
      </c>
      <c r="G373" s="491" t="s">
        <v>1233</v>
      </c>
      <c r="H373" s="491" t="s">
        <v>1234</v>
      </c>
      <c r="I373" s="494">
        <v>10.510000228881836</v>
      </c>
      <c r="J373" s="494">
        <v>2200</v>
      </c>
      <c r="K373" s="495">
        <v>23130.359375</v>
      </c>
    </row>
    <row r="374" spans="1:11" ht="14.4" customHeight="1" x14ac:dyDescent="0.3">
      <c r="A374" s="489" t="s">
        <v>429</v>
      </c>
      <c r="B374" s="490" t="s">
        <v>430</v>
      </c>
      <c r="C374" s="491" t="s">
        <v>437</v>
      </c>
      <c r="D374" s="492" t="s">
        <v>438</v>
      </c>
      <c r="E374" s="491" t="s">
        <v>1225</v>
      </c>
      <c r="F374" s="492" t="s">
        <v>1226</v>
      </c>
      <c r="G374" s="491" t="s">
        <v>1235</v>
      </c>
      <c r="H374" s="491" t="s">
        <v>1236</v>
      </c>
      <c r="I374" s="494">
        <v>32.869998931884766</v>
      </c>
      <c r="J374" s="494">
        <v>240</v>
      </c>
      <c r="K374" s="495">
        <v>7889.2001953125</v>
      </c>
    </row>
    <row r="375" spans="1:11" ht="14.4" customHeight="1" x14ac:dyDescent="0.3">
      <c r="A375" s="489" t="s">
        <v>429</v>
      </c>
      <c r="B375" s="490" t="s">
        <v>430</v>
      </c>
      <c r="C375" s="491" t="s">
        <v>437</v>
      </c>
      <c r="D375" s="492" t="s">
        <v>438</v>
      </c>
      <c r="E375" s="491" t="s">
        <v>1225</v>
      </c>
      <c r="F375" s="492" t="s">
        <v>1226</v>
      </c>
      <c r="G375" s="491" t="s">
        <v>1237</v>
      </c>
      <c r="H375" s="491" t="s">
        <v>1238</v>
      </c>
      <c r="I375" s="494">
        <v>6.070000171661377</v>
      </c>
      <c r="J375" s="494">
        <v>500</v>
      </c>
      <c r="K375" s="495">
        <v>3037.10009765625</v>
      </c>
    </row>
    <row r="376" spans="1:11" ht="14.4" customHeight="1" x14ac:dyDescent="0.3">
      <c r="A376" s="489" t="s">
        <v>429</v>
      </c>
      <c r="B376" s="490" t="s">
        <v>430</v>
      </c>
      <c r="C376" s="491" t="s">
        <v>437</v>
      </c>
      <c r="D376" s="492" t="s">
        <v>438</v>
      </c>
      <c r="E376" s="491" t="s">
        <v>1225</v>
      </c>
      <c r="F376" s="492" t="s">
        <v>1226</v>
      </c>
      <c r="G376" s="491" t="s">
        <v>1239</v>
      </c>
      <c r="H376" s="491" t="s">
        <v>1240</v>
      </c>
      <c r="I376" s="494">
        <v>1.75</v>
      </c>
      <c r="J376" s="494">
        <v>960</v>
      </c>
      <c r="K376" s="495">
        <v>1684.3199462890625</v>
      </c>
    </row>
    <row r="377" spans="1:11" ht="14.4" customHeight="1" x14ac:dyDescent="0.3">
      <c r="A377" s="489" t="s">
        <v>429</v>
      </c>
      <c r="B377" s="490" t="s">
        <v>430</v>
      </c>
      <c r="C377" s="491" t="s">
        <v>437</v>
      </c>
      <c r="D377" s="492" t="s">
        <v>438</v>
      </c>
      <c r="E377" s="491" t="s">
        <v>1225</v>
      </c>
      <c r="F377" s="492" t="s">
        <v>1226</v>
      </c>
      <c r="G377" s="491" t="s">
        <v>1241</v>
      </c>
      <c r="H377" s="491" t="s">
        <v>1242</v>
      </c>
      <c r="I377" s="494">
        <v>11.739999771118164</v>
      </c>
      <c r="J377" s="494">
        <v>150</v>
      </c>
      <c r="K377" s="495">
        <v>1761</v>
      </c>
    </row>
    <row r="378" spans="1:11" ht="14.4" customHeight="1" x14ac:dyDescent="0.3">
      <c r="A378" s="489" t="s">
        <v>429</v>
      </c>
      <c r="B378" s="490" t="s">
        <v>430</v>
      </c>
      <c r="C378" s="491" t="s">
        <v>437</v>
      </c>
      <c r="D378" s="492" t="s">
        <v>438</v>
      </c>
      <c r="E378" s="491" t="s">
        <v>1225</v>
      </c>
      <c r="F378" s="492" t="s">
        <v>1226</v>
      </c>
      <c r="G378" s="491" t="s">
        <v>1243</v>
      </c>
      <c r="H378" s="491" t="s">
        <v>1244</v>
      </c>
      <c r="I378" s="494">
        <v>25.532000732421874</v>
      </c>
      <c r="J378" s="494">
        <v>74</v>
      </c>
      <c r="K378" s="495">
        <v>1889.3200149536133</v>
      </c>
    </row>
    <row r="379" spans="1:11" ht="14.4" customHeight="1" x14ac:dyDescent="0.3">
      <c r="A379" s="489" t="s">
        <v>429</v>
      </c>
      <c r="B379" s="490" t="s">
        <v>430</v>
      </c>
      <c r="C379" s="491" t="s">
        <v>437</v>
      </c>
      <c r="D379" s="492" t="s">
        <v>438</v>
      </c>
      <c r="E379" s="491" t="s">
        <v>1225</v>
      </c>
      <c r="F379" s="492" t="s">
        <v>1226</v>
      </c>
      <c r="G379" s="491" t="s">
        <v>1245</v>
      </c>
      <c r="H379" s="491" t="s">
        <v>1246</v>
      </c>
      <c r="I379" s="494">
        <v>70.180000305175781</v>
      </c>
      <c r="J379" s="494">
        <v>60</v>
      </c>
      <c r="K379" s="495">
        <v>4210.7999267578125</v>
      </c>
    </row>
    <row r="380" spans="1:11" ht="14.4" customHeight="1" x14ac:dyDescent="0.3">
      <c r="A380" s="489" t="s">
        <v>429</v>
      </c>
      <c r="B380" s="490" t="s">
        <v>430</v>
      </c>
      <c r="C380" s="491" t="s">
        <v>437</v>
      </c>
      <c r="D380" s="492" t="s">
        <v>438</v>
      </c>
      <c r="E380" s="491" t="s">
        <v>1225</v>
      </c>
      <c r="F380" s="492" t="s">
        <v>1226</v>
      </c>
      <c r="G380" s="491" t="s">
        <v>1247</v>
      </c>
      <c r="H380" s="491" t="s">
        <v>1248</v>
      </c>
      <c r="I380" s="494">
        <v>90.209999084472656</v>
      </c>
      <c r="J380" s="494">
        <v>12.5</v>
      </c>
      <c r="K380" s="495">
        <v>1127.5999755859375</v>
      </c>
    </row>
    <row r="381" spans="1:11" ht="14.4" customHeight="1" x14ac:dyDescent="0.3">
      <c r="A381" s="489" t="s">
        <v>429</v>
      </c>
      <c r="B381" s="490" t="s">
        <v>430</v>
      </c>
      <c r="C381" s="491" t="s">
        <v>437</v>
      </c>
      <c r="D381" s="492" t="s">
        <v>438</v>
      </c>
      <c r="E381" s="491" t="s">
        <v>1225</v>
      </c>
      <c r="F381" s="492" t="s">
        <v>1226</v>
      </c>
      <c r="G381" s="491" t="s">
        <v>1249</v>
      </c>
      <c r="H381" s="491" t="s">
        <v>1250</v>
      </c>
      <c r="I381" s="494">
        <v>0.61166667938232422</v>
      </c>
      <c r="J381" s="494">
        <v>7000</v>
      </c>
      <c r="K381" s="495">
        <v>4275.6599731445312</v>
      </c>
    </row>
    <row r="382" spans="1:11" ht="14.4" customHeight="1" x14ac:dyDescent="0.3">
      <c r="A382" s="489" t="s">
        <v>429</v>
      </c>
      <c r="B382" s="490" t="s">
        <v>430</v>
      </c>
      <c r="C382" s="491" t="s">
        <v>437</v>
      </c>
      <c r="D382" s="492" t="s">
        <v>438</v>
      </c>
      <c r="E382" s="491" t="s">
        <v>1225</v>
      </c>
      <c r="F382" s="492" t="s">
        <v>1226</v>
      </c>
      <c r="G382" s="491" t="s">
        <v>1251</v>
      </c>
      <c r="H382" s="491" t="s">
        <v>1252</v>
      </c>
      <c r="I382" s="494">
        <v>37.220001220703125</v>
      </c>
      <c r="J382" s="494">
        <v>80</v>
      </c>
      <c r="K382" s="495">
        <v>2977.570068359375</v>
      </c>
    </row>
    <row r="383" spans="1:11" ht="14.4" customHeight="1" x14ac:dyDescent="0.3">
      <c r="A383" s="489" t="s">
        <v>429</v>
      </c>
      <c r="B383" s="490" t="s">
        <v>430</v>
      </c>
      <c r="C383" s="491" t="s">
        <v>437</v>
      </c>
      <c r="D383" s="492" t="s">
        <v>438</v>
      </c>
      <c r="E383" s="491" t="s">
        <v>1225</v>
      </c>
      <c r="F383" s="492" t="s">
        <v>1226</v>
      </c>
      <c r="G383" s="491" t="s">
        <v>1253</v>
      </c>
      <c r="H383" s="491" t="s">
        <v>1254</v>
      </c>
      <c r="I383" s="494">
        <v>1.0900000333786011</v>
      </c>
      <c r="J383" s="494">
        <v>30</v>
      </c>
      <c r="K383" s="495">
        <v>32.700000762939453</v>
      </c>
    </row>
    <row r="384" spans="1:11" ht="14.4" customHeight="1" x14ac:dyDescent="0.3">
      <c r="A384" s="489" t="s">
        <v>429</v>
      </c>
      <c r="B384" s="490" t="s">
        <v>430</v>
      </c>
      <c r="C384" s="491" t="s">
        <v>437</v>
      </c>
      <c r="D384" s="492" t="s">
        <v>438</v>
      </c>
      <c r="E384" s="491" t="s">
        <v>1225</v>
      </c>
      <c r="F384" s="492" t="s">
        <v>1226</v>
      </c>
      <c r="G384" s="491" t="s">
        <v>1255</v>
      </c>
      <c r="H384" s="491" t="s">
        <v>1256</v>
      </c>
      <c r="I384" s="494">
        <v>1.6699999570846558</v>
      </c>
      <c r="J384" s="494">
        <v>30</v>
      </c>
      <c r="K384" s="495">
        <v>50.099998474121094</v>
      </c>
    </row>
    <row r="385" spans="1:11" ht="14.4" customHeight="1" x14ac:dyDescent="0.3">
      <c r="A385" s="489" t="s">
        <v>429</v>
      </c>
      <c r="B385" s="490" t="s">
        <v>430</v>
      </c>
      <c r="C385" s="491" t="s">
        <v>437</v>
      </c>
      <c r="D385" s="492" t="s">
        <v>438</v>
      </c>
      <c r="E385" s="491" t="s">
        <v>1225</v>
      </c>
      <c r="F385" s="492" t="s">
        <v>1226</v>
      </c>
      <c r="G385" s="491" t="s">
        <v>1257</v>
      </c>
      <c r="H385" s="491" t="s">
        <v>1258</v>
      </c>
      <c r="I385" s="494">
        <v>0.67000001668930054</v>
      </c>
      <c r="J385" s="494">
        <v>30</v>
      </c>
      <c r="K385" s="495">
        <v>20.100000381469727</v>
      </c>
    </row>
    <row r="386" spans="1:11" ht="14.4" customHeight="1" x14ac:dyDescent="0.3">
      <c r="A386" s="489" t="s">
        <v>429</v>
      </c>
      <c r="B386" s="490" t="s">
        <v>430</v>
      </c>
      <c r="C386" s="491" t="s">
        <v>437</v>
      </c>
      <c r="D386" s="492" t="s">
        <v>438</v>
      </c>
      <c r="E386" s="491" t="s">
        <v>1225</v>
      </c>
      <c r="F386" s="492" t="s">
        <v>1226</v>
      </c>
      <c r="G386" s="491" t="s">
        <v>1259</v>
      </c>
      <c r="H386" s="491" t="s">
        <v>1260</v>
      </c>
      <c r="I386" s="494">
        <v>5.4699997901916504</v>
      </c>
      <c r="J386" s="494">
        <v>2400</v>
      </c>
      <c r="K386" s="495">
        <v>13132.049743652344</v>
      </c>
    </row>
    <row r="387" spans="1:11" ht="14.4" customHeight="1" x14ac:dyDescent="0.3">
      <c r="A387" s="489" t="s">
        <v>429</v>
      </c>
      <c r="B387" s="490" t="s">
        <v>430</v>
      </c>
      <c r="C387" s="491" t="s">
        <v>437</v>
      </c>
      <c r="D387" s="492" t="s">
        <v>438</v>
      </c>
      <c r="E387" s="491" t="s">
        <v>1225</v>
      </c>
      <c r="F387" s="492" t="s">
        <v>1226</v>
      </c>
      <c r="G387" s="491" t="s">
        <v>1261</v>
      </c>
      <c r="H387" s="491" t="s">
        <v>1262</v>
      </c>
      <c r="I387" s="494">
        <v>0.31000000238418579</v>
      </c>
      <c r="J387" s="494">
        <v>14000</v>
      </c>
      <c r="K387" s="495">
        <v>4362.0499877929687</v>
      </c>
    </row>
    <row r="388" spans="1:11" ht="14.4" customHeight="1" x14ac:dyDescent="0.3">
      <c r="A388" s="489" t="s">
        <v>429</v>
      </c>
      <c r="B388" s="490" t="s">
        <v>430</v>
      </c>
      <c r="C388" s="491" t="s">
        <v>437</v>
      </c>
      <c r="D388" s="492" t="s">
        <v>438</v>
      </c>
      <c r="E388" s="491" t="s">
        <v>1225</v>
      </c>
      <c r="F388" s="492" t="s">
        <v>1226</v>
      </c>
      <c r="G388" s="491" t="s">
        <v>1263</v>
      </c>
      <c r="H388" s="491" t="s">
        <v>1264</v>
      </c>
      <c r="I388" s="494">
        <v>0.31000000238418579</v>
      </c>
      <c r="J388" s="494">
        <v>11000</v>
      </c>
      <c r="K388" s="495">
        <v>3420.1900024414063</v>
      </c>
    </row>
    <row r="389" spans="1:11" ht="14.4" customHeight="1" x14ac:dyDescent="0.3">
      <c r="A389" s="489" t="s">
        <v>429</v>
      </c>
      <c r="B389" s="490" t="s">
        <v>430</v>
      </c>
      <c r="C389" s="491" t="s">
        <v>437</v>
      </c>
      <c r="D389" s="492" t="s">
        <v>438</v>
      </c>
      <c r="E389" s="491" t="s">
        <v>1225</v>
      </c>
      <c r="F389" s="492" t="s">
        <v>1226</v>
      </c>
      <c r="G389" s="491" t="s">
        <v>1261</v>
      </c>
      <c r="H389" s="491" t="s">
        <v>1265</v>
      </c>
      <c r="I389" s="494">
        <v>0.31000000238418579</v>
      </c>
      <c r="J389" s="494">
        <v>6000</v>
      </c>
      <c r="K389" s="495">
        <v>1871.8699951171875</v>
      </c>
    </row>
    <row r="390" spans="1:11" ht="14.4" customHeight="1" x14ac:dyDescent="0.3">
      <c r="A390" s="489" t="s">
        <v>429</v>
      </c>
      <c r="B390" s="490" t="s">
        <v>430</v>
      </c>
      <c r="C390" s="491" t="s">
        <v>437</v>
      </c>
      <c r="D390" s="492" t="s">
        <v>438</v>
      </c>
      <c r="E390" s="491" t="s">
        <v>1225</v>
      </c>
      <c r="F390" s="492" t="s">
        <v>1226</v>
      </c>
      <c r="G390" s="491" t="s">
        <v>1266</v>
      </c>
      <c r="H390" s="491" t="s">
        <v>1267</v>
      </c>
      <c r="I390" s="494">
        <v>0.34999999403953552</v>
      </c>
      <c r="J390" s="494">
        <v>1000</v>
      </c>
      <c r="K390" s="495">
        <v>350.89999389648437</v>
      </c>
    </row>
    <row r="391" spans="1:11" ht="14.4" customHeight="1" x14ac:dyDescent="0.3">
      <c r="A391" s="489" t="s">
        <v>429</v>
      </c>
      <c r="B391" s="490" t="s">
        <v>430</v>
      </c>
      <c r="C391" s="491" t="s">
        <v>437</v>
      </c>
      <c r="D391" s="492" t="s">
        <v>438</v>
      </c>
      <c r="E391" s="491" t="s">
        <v>1225</v>
      </c>
      <c r="F391" s="492" t="s">
        <v>1226</v>
      </c>
      <c r="G391" s="491" t="s">
        <v>1268</v>
      </c>
      <c r="H391" s="491" t="s">
        <v>1269</v>
      </c>
      <c r="I391" s="494">
        <v>2.059999942779541</v>
      </c>
      <c r="J391" s="494">
        <v>869</v>
      </c>
      <c r="K391" s="495">
        <v>1787.81005859375</v>
      </c>
    </row>
    <row r="392" spans="1:11" ht="14.4" customHeight="1" x14ac:dyDescent="0.3">
      <c r="A392" s="489" t="s">
        <v>429</v>
      </c>
      <c r="B392" s="490" t="s">
        <v>430</v>
      </c>
      <c r="C392" s="491" t="s">
        <v>437</v>
      </c>
      <c r="D392" s="492" t="s">
        <v>438</v>
      </c>
      <c r="E392" s="491" t="s">
        <v>1225</v>
      </c>
      <c r="F392" s="492" t="s">
        <v>1226</v>
      </c>
      <c r="G392" s="491" t="s">
        <v>1270</v>
      </c>
      <c r="H392" s="491" t="s">
        <v>1271</v>
      </c>
      <c r="I392" s="494">
        <v>2.0899999141693115</v>
      </c>
      <c r="J392" s="494">
        <v>100</v>
      </c>
      <c r="K392" s="495">
        <v>209</v>
      </c>
    </row>
    <row r="393" spans="1:11" ht="14.4" customHeight="1" x14ac:dyDescent="0.3">
      <c r="A393" s="489" t="s">
        <v>429</v>
      </c>
      <c r="B393" s="490" t="s">
        <v>430</v>
      </c>
      <c r="C393" s="491" t="s">
        <v>437</v>
      </c>
      <c r="D393" s="492" t="s">
        <v>438</v>
      </c>
      <c r="E393" s="491" t="s">
        <v>1225</v>
      </c>
      <c r="F393" s="492" t="s">
        <v>1226</v>
      </c>
      <c r="G393" s="491" t="s">
        <v>1272</v>
      </c>
      <c r="H393" s="491" t="s">
        <v>1273</v>
      </c>
      <c r="I393" s="494">
        <v>4.0999999046325684</v>
      </c>
      <c r="J393" s="494">
        <v>50</v>
      </c>
      <c r="K393" s="495">
        <v>205.10000610351562</v>
      </c>
    </row>
    <row r="394" spans="1:11" ht="14.4" customHeight="1" x14ac:dyDescent="0.3">
      <c r="A394" s="489" t="s">
        <v>429</v>
      </c>
      <c r="B394" s="490" t="s">
        <v>430</v>
      </c>
      <c r="C394" s="491" t="s">
        <v>437</v>
      </c>
      <c r="D394" s="492" t="s">
        <v>438</v>
      </c>
      <c r="E394" s="491" t="s">
        <v>1225</v>
      </c>
      <c r="F394" s="492" t="s">
        <v>1226</v>
      </c>
      <c r="G394" s="491" t="s">
        <v>1274</v>
      </c>
      <c r="H394" s="491" t="s">
        <v>1275</v>
      </c>
      <c r="I394" s="494">
        <v>2.0499999523162842</v>
      </c>
      <c r="J394" s="494">
        <v>50</v>
      </c>
      <c r="K394" s="495">
        <v>102.5</v>
      </c>
    </row>
    <row r="395" spans="1:11" ht="14.4" customHeight="1" x14ac:dyDescent="0.3">
      <c r="A395" s="489" t="s">
        <v>429</v>
      </c>
      <c r="B395" s="490" t="s">
        <v>430</v>
      </c>
      <c r="C395" s="491" t="s">
        <v>437</v>
      </c>
      <c r="D395" s="492" t="s">
        <v>438</v>
      </c>
      <c r="E395" s="491" t="s">
        <v>1225</v>
      </c>
      <c r="F395" s="492" t="s">
        <v>1226</v>
      </c>
      <c r="G395" s="491" t="s">
        <v>1276</v>
      </c>
      <c r="H395" s="491" t="s">
        <v>1277</v>
      </c>
      <c r="I395" s="494">
        <v>2.0357142516544888</v>
      </c>
      <c r="J395" s="494">
        <v>500</v>
      </c>
      <c r="K395" s="495">
        <v>1018.5</v>
      </c>
    </row>
    <row r="396" spans="1:11" ht="14.4" customHeight="1" x14ac:dyDescent="0.3">
      <c r="A396" s="489" t="s">
        <v>429</v>
      </c>
      <c r="B396" s="490" t="s">
        <v>430</v>
      </c>
      <c r="C396" s="491" t="s">
        <v>437</v>
      </c>
      <c r="D396" s="492" t="s">
        <v>438</v>
      </c>
      <c r="E396" s="491" t="s">
        <v>1225</v>
      </c>
      <c r="F396" s="492" t="s">
        <v>1226</v>
      </c>
      <c r="G396" s="491" t="s">
        <v>1278</v>
      </c>
      <c r="H396" s="491" t="s">
        <v>1279</v>
      </c>
      <c r="I396" s="494">
        <v>3.8199999332427979</v>
      </c>
      <c r="J396" s="494">
        <v>50</v>
      </c>
      <c r="K396" s="495">
        <v>190.75999450683594</v>
      </c>
    </row>
    <row r="397" spans="1:11" ht="14.4" customHeight="1" x14ac:dyDescent="0.3">
      <c r="A397" s="489" t="s">
        <v>429</v>
      </c>
      <c r="B397" s="490" t="s">
        <v>430</v>
      </c>
      <c r="C397" s="491" t="s">
        <v>437</v>
      </c>
      <c r="D397" s="492" t="s">
        <v>438</v>
      </c>
      <c r="E397" s="491" t="s">
        <v>1225</v>
      </c>
      <c r="F397" s="492" t="s">
        <v>1226</v>
      </c>
      <c r="G397" s="491" t="s">
        <v>1280</v>
      </c>
      <c r="H397" s="491" t="s">
        <v>1281</v>
      </c>
      <c r="I397" s="494">
        <v>1.9199999570846558</v>
      </c>
      <c r="J397" s="494">
        <v>100</v>
      </c>
      <c r="K397" s="495">
        <v>192</v>
      </c>
    </row>
    <row r="398" spans="1:11" ht="14.4" customHeight="1" x14ac:dyDescent="0.3">
      <c r="A398" s="489" t="s">
        <v>429</v>
      </c>
      <c r="B398" s="490" t="s">
        <v>430</v>
      </c>
      <c r="C398" s="491" t="s">
        <v>437</v>
      </c>
      <c r="D398" s="492" t="s">
        <v>438</v>
      </c>
      <c r="E398" s="491" t="s">
        <v>1225</v>
      </c>
      <c r="F398" s="492" t="s">
        <v>1226</v>
      </c>
      <c r="G398" s="491" t="s">
        <v>1282</v>
      </c>
      <c r="H398" s="491" t="s">
        <v>1283</v>
      </c>
      <c r="I398" s="494">
        <v>0.5179999947547913</v>
      </c>
      <c r="J398" s="494">
        <v>6000</v>
      </c>
      <c r="K398" s="495">
        <v>3122.1600036621094</v>
      </c>
    </row>
    <row r="399" spans="1:11" ht="14.4" customHeight="1" x14ac:dyDescent="0.3">
      <c r="A399" s="489" t="s">
        <v>429</v>
      </c>
      <c r="B399" s="490" t="s">
        <v>430</v>
      </c>
      <c r="C399" s="491" t="s">
        <v>437</v>
      </c>
      <c r="D399" s="492" t="s">
        <v>438</v>
      </c>
      <c r="E399" s="491" t="s">
        <v>1225</v>
      </c>
      <c r="F399" s="492" t="s">
        <v>1226</v>
      </c>
      <c r="G399" s="491" t="s">
        <v>1284</v>
      </c>
      <c r="H399" s="491" t="s">
        <v>1285</v>
      </c>
      <c r="I399" s="494">
        <v>0.57714283466339111</v>
      </c>
      <c r="J399" s="494">
        <v>21000</v>
      </c>
      <c r="K399" s="495">
        <v>12172.480102539063</v>
      </c>
    </row>
    <row r="400" spans="1:11" ht="14.4" customHeight="1" x14ac:dyDescent="0.3">
      <c r="A400" s="489" t="s">
        <v>429</v>
      </c>
      <c r="B400" s="490" t="s">
        <v>430</v>
      </c>
      <c r="C400" s="491" t="s">
        <v>437</v>
      </c>
      <c r="D400" s="492" t="s">
        <v>438</v>
      </c>
      <c r="E400" s="491" t="s">
        <v>1225</v>
      </c>
      <c r="F400" s="492" t="s">
        <v>1226</v>
      </c>
      <c r="G400" s="491" t="s">
        <v>1286</v>
      </c>
      <c r="H400" s="491" t="s">
        <v>1287</v>
      </c>
      <c r="I400" s="494">
        <v>4.7699999809265137</v>
      </c>
      <c r="J400" s="494">
        <v>150</v>
      </c>
      <c r="K400" s="495">
        <v>715.28997802734375</v>
      </c>
    </row>
    <row r="401" spans="1:11" ht="14.4" customHeight="1" x14ac:dyDescent="0.3">
      <c r="A401" s="489" t="s">
        <v>429</v>
      </c>
      <c r="B401" s="490" t="s">
        <v>430</v>
      </c>
      <c r="C401" s="491" t="s">
        <v>437</v>
      </c>
      <c r="D401" s="492" t="s">
        <v>438</v>
      </c>
      <c r="E401" s="491" t="s">
        <v>1225</v>
      </c>
      <c r="F401" s="492" t="s">
        <v>1226</v>
      </c>
      <c r="G401" s="491" t="s">
        <v>1288</v>
      </c>
      <c r="H401" s="491" t="s">
        <v>1289</v>
      </c>
      <c r="I401" s="494">
        <v>2.8199999332427979</v>
      </c>
      <c r="J401" s="494">
        <v>200</v>
      </c>
      <c r="K401" s="495">
        <v>564</v>
      </c>
    </row>
    <row r="402" spans="1:11" ht="14.4" customHeight="1" x14ac:dyDescent="0.3">
      <c r="A402" s="489" t="s">
        <v>429</v>
      </c>
      <c r="B402" s="490" t="s">
        <v>430</v>
      </c>
      <c r="C402" s="491" t="s">
        <v>437</v>
      </c>
      <c r="D402" s="492" t="s">
        <v>438</v>
      </c>
      <c r="E402" s="491" t="s">
        <v>1290</v>
      </c>
      <c r="F402" s="492" t="s">
        <v>1291</v>
      </c>
      <c r="G402" s="491" t="s">
        <v>1292</v>
      </c>
      <c r="H402" s="491" t="s">
        <v>1293</v>
      </c>
      <c r="I402" s="494">
        <v>3.0299999713897705</v>
      </c>
      <c r="J402" s="494">
        <v>100</v>
      </c>
      <c r="K402" s="495">
        <v>302.510009765625</v>
      </c>
    </row>
    <row r="403" spans="1:11" ht="14.4" customHeight="1" x14ac:dyDescent="0.3">
      <c r="A403" s="489" t="s">
        <v>429</v>
      </c>
      <c r="B403" s="490" t="s">
        <v>430</v>
      </c>
      <c r="C403" s="491" t="s">
        <v>437</v>
      </c>
      <c r="D403" s="492" t="s">
        <v>438</v>
      </c>
      <c r="E403" s="491" t="s">
        <v>1290</v>
      </c>
      <c r="F403" s="492" t="s">
        <v>1291</v>
      </c>
      <c r="G403" s="491" t="s">
        <v>1294</v>
      </c>
      <c r="H403" s="491" t="s">
        <v>1295</v>
      </c>
      <c r="I403" s="494">
        <v>0.54000002145767212</v>
      </c>
      <c r="J403" s="494">
        <v>100</v>
      </c>
      <c r="K403" s="495">
        <v>54</v>
      </c>
    </row>
    <row r="404" spans="1:11" ht="14.4" customHeight="1" x14ac:dyDescent="0.3">
      <c r="A404" s="489" t="s">
        <v>429</v>
      </c>
      <c r="B404" s="490" t="s">
        <v>430</v>
      </c>
      <c r="C404" s="491" t="s">
        <v>437</v>
      </c>
      <c r="D404" s="492" t="s">
        <v>438</v>
      </c>
      <c r="E404" s="491" t="s">
        <v>1290</v>
      </c>
      <c r="F404" s="492" t="s">
        <v>1291</v>
      </c>
      <c r="G404" s="491" t="s">
        <v>1296</v>
      </c>
      <c r="H404" s="491" t="s">
        <v>1297</v>
      </c>
      <c r="I404" s="494">
        <v>1.7999999523162842</v>
      </c>
      <c r="J404" s="494">
        <v>100</v>
      </c>
      <c r="K404" s="495">
        <v>180</v>
      </c>
    </row>
    <row r="405" spans="1:11" ht="14.4" customHeight="1" x14ac:dyDescent="0.3">
      <c r="A405" s="489" t="s">
        <v>429</v>
      </c>
      <c r="B405" s="490" t="s">
        <v>430</v>
      </c>
      <c r="C405" s="491" t="s">
        <v>437</v>
      </c>
      <c r="D405" s="492" t="s">
        <v>438</v>
      </c>
      <c r="E405" s="491" t="s">
        <v>1290</v>
      </c>
      <c r="F405" s="492" t="s">
        <v>1291</v>
      </c>
      <c r="G405" s="491" t="s">
        <v>1298</v>
      </c>
      <c r="H405" s="491" t="s">
        <v>1299</v>
      </c>
      <c r="I405" s="494">
        <v>1.7999999523162842</v>
      </c>
      <c r="J405" s="494">
        <v>900</v>
      </c>
      <c r="K405" s="495">
        <v>1620</v>
      </c>
    </row>
    <row r="406" spans="1:11" ht="14.4" customHeight="1" x14ac:dyDescent="0.3">
      <c r="A406" s="489" t="s">
        <v>429</v>
      </c>
      <c r="B406" s="490" t="s">
        <v>430</v>
      </c>
      <c r="C406" s="491" t="s">
        <v>437</v>
      </c>
      <c r="D406" s="492" t="s">
        <v>438</v>
      </c>
      <c r="E406" s="491" t="s">
        <v>1300</v>
      </c>
      <c r="F406" s="492" t="s">
        <v>1301</v>
      </c>
      <c r="G406" s="491" t="s">
        <v>1302</v>
      </c>
      <c r="H406" s="491" t="s">
        <v>1303</v>
      </c>
      <c r="I406" s="494">
        <v>0.68999999761581421</v>
      </c>
      <c r="J406" s="494">
        <v>1000</v>
      </c>
      <c r="K406" s="495">
        <v>690</v>
      </c>
    </row>
    <row r="407" spans="1:11" ht="14.4" customHeight="1" x14ac:dyDescent="0.3">
      <c r="A407" s="489" t="s">
        <v>429</v>
      </c>
      <c r="B407" s="490" t="s">
        <v>430</v>
      </c>
      <c r="C407" s="491" t="s">
        <v>437</v>
      </c>
      <c r="D407" s="492" t="s">
        <v>438</v>
      </c>
      <c r="E407" s="491" t="s">
        <v>1300</v>
      </c>
      <c r="F407" s="492" t="s">
        <v>1301</v>
      </c>
      <c r="G407" s="491" t="s">
        <v>1304</v>
      </c>
      <c r="H407" s="491" t="s">
        <v>1305</v>
      </c>
      <c r="I407" s="494">
        <v>0.68999999761581421</v>
      </c>
      <c r="J407" s="494">
        <v>13400</v>
      </c>
      <c r="K407" s="495">
        <v>9246</v>
      </c>
    </row>
    <row r="408" spans="1:11" ht="14.4" customHeight="1" thickBot="1" x14ac:dyDescent="0.35">
      <c r="A408" s="547" t="s">
        <v>429</v>
      </c>
      <c r="B408" s="548" t="s">
        <v>430</v>
      </c>
      <c r="C408" s="551" t="s">
        <v>437</v>
      </c>
      <c r="D408" s="567" t="s">
        <v>438</v>
      </c>
      <c r="E408" s="551" t="s">
        <v>1300</v>
      </c>
      <c r="F408" s="567" t="s">
        <v>1301</v>
      </c>
      <c r="G408" s="551" t="s">
        <v>1306</v>
      </c>
      <c r="H408" s="551" t="s">
        <v>1307</v>
      </c>
      <c r="I408" s="568">
        <v>0.68999999761581421</v>
      </c>
      <c r="J408" s="568">
        <v>6000</v>
      </c>
      <c r="K408" s="569">
        <v>4140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421" t="s">
        <v>106</v>
      </c>
      <c r="B1" s="421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24"/>
    </row>
    <row r="2" spans="1:13" ht="15" thickBot="1" x14ac:dyDescent="0.35">
      <c r="A2" s="224" t="s">
        <v>249</v>
      </c>
      <c r="B2" s="225"/>
      <c r="C2" s="225"/>
      <c r="D2" s="225"/>
      <c r="E2" s="225"/>
      <c r="F2" s="225"/>
      <c r="G2" s="225"/>
      <c r="H2" s="225"/>
      <c r="I2" s="225"/>
      <c r="J2" s="225"/>
      <c r="M2" s="324"/>
    </row>
    <row r="3" spans="1:13" x14ac:dyDescent="0.3">
      <c r="A3" s="245" t="s">
        <v>184</v>
      </c>
      <c r="B3" s="419" t="s">
        <v>167</v>
      </c>
      <c r="C3" s="226">
        <v>0</v>
      </c>
      <c r="D3" s="227">
        <v>30</v>
      </c>
      <c r="E3" s="248">
        <v>101</v>
      </c>
      <c r="F3" s="248">
        <v>303</v>
      </c>
      <c r="G3" s="248">
        <v>409</v>
      </c>
      <c r="H3" s="248">
        <v>422</v>
      </c>
      <c r="I3" s="248">
        <v>526</v>
      </c>
      <c r="J3" s="227">
        <v>630</v>
      </c>
      <c r="K3" s="227">
        <v>642</v>
      </c>
      <c r="L3" s="228">
        <v>746</v>
      </c>
      <c r="M3" s="324"/>
    </row>
    <row r="4" spans="1:13" ht="36.6" outlineLevel="1" thickBot="1" x14ac:dyDescent="0.35">
      <c r="A4" s="246">
        <v>2017</v>
      </c>
      <c r="B4" s="420"/>
      <c r="C4" s="229" t="s">
        <v>168</v>
      </c>
      <c r="D4" s="230" t="s">
        <v>186</v>
      </c>
      <c r="E4" s="249" t="s">
        <v>212</v>
      </c>
      <c r="F4" s="249" t="s">
        <v>213</v>
      </c>
      <c r="G4" s="249" t="s">
        <v>191</v>
      </c>
      <c r="H4" s="249" t="s">
        <v>241</v>
      </c>
      <c r="I4" s="249" t="s">
        <v>192</v>
      </c>
      <c r="J4" s="230" t="s">
        <v>195</v>
      </c>
      <c r="K4" s="230" t="s">
        <v>193</v>
      </c>
      <c r="L4" s="231" t="s">
        <v>194</v>
      </c>
      <c r="M4" s="324"/>
    </row>
    <row r="5" spans="1:13" x14ac:dyDescent="0.3">
      <c r="A5" s="232" t="s">
        <v>169</v>
      </c>
      <c r="B5" s="270"/>
      <c r="C5" s="271"/>
      <c r="D5" s="272"/>
      <c r="E5" s="272"/>
      <c r="F5" s="272"/>
      <c r="G5" s="272"/>
      <c r="H5" s="272"/>
      <c r="I5" s="272"/>
      <c r="J5" s="272"/>
      <c r="K5" s="272"/>
      <c r="L5" s="273"/>
      <c r="M5" s="324"/>
    </row>
    <row r="6" spans="1:13" ht="15" collapsed="1" thickBot="1" x14ac:dyDescent="0.35">
      <c r="A6" s="233" t="s">
        <v>73</v>
      </c>
      <c r="B6" s="274">
        <f xml:space="preserve">
TRUNC(IF($A$4&lt;=12,SUMIFS('ON Data'!F:F,'ON Data'!$D:$D,$A$4,'ON Data'!$E:$E,1),SUMIFS('ON Data'!F:F,'ON Data'!$E:$E,1)/'ON Data'!$D$3),1)</f>
        <v>26.4</v>
      </c>
      <c r="C6" s="275">
        <f xml:space="preserve">
TRUNC(IF($A$4&lt;=12,SUMIFS('ON Data'!G:G,'ON Data'!$D:$D,$A$4,'ON Data'!$E:$E,1),SUMIFS('ON Data'!G:G,'ON Data'!$E:$E,1)/'ON Data'!$D$3),1)</f>
        <v>0</v>
      </c>
      <c r="D6" s="276">
        <f xml:space="preserve">
TRUNC(IF($A$4&lt;=12,SUMIFS('ON Data'!I:I,'ON Data'!$D:$D,$A$4,'ON Data'!$E:$E,1),SUMIFS('ON Data'!I:I,'ON Data'!$E:$E,1)/'ON Data'!$D$3),1)</f>
        <v>0.6</v>
      </c>
      <c r="E6" s="276">
        <f xml:space="preserve">
TRUNC(IF($A$4&lt;=12,SUMIFS('ON Data'!L:L,'ON Data'!$D:$D,$A$4,'ON Data'!$E:$E,1),SUMIFS('ON Data'!L:L,'ON Data'!$E:$E,1)/'ON Data'!$D$3),1)</f>
        <v>2.8</v>
      </c>
      <c r="F6" s="276">
        <f xml:space="preserve">
TRUNC(IF($A$4&lt;=12,SUMIFS('ON Data'!Q:Q,'ON Data'!$D:$D,$A$4,'ON Data'!$E:$E,1),SUMIFS('ON Data'!Q:Q,'ON Data'!$E:$E,1)/'ON Data'!$D$3),1)</f>
        <v>0.8</v>
      </c>
      <c r="G6" s="276">
        <f xml:space="preserve">
TRUNC(IF($A$4&lt;=12,SUMIFS('ON Data'!W:W,'ON Data'!$D:$D,$A$4,'ON Data'!$E:$E,1),SUMIFS('ON Data'!W:W,'ON Data'!$E:$E,1)/'ON Data'!$D$3),1)</f>
        <v>10</v>
      </c>
      <c r="H6" s="276">
        <f xml:space="preserve">
TRUNC(IF($A$4&lt;=12,SUMIFS('ON Data'!AE:AE,'ON Data'!$D:$D,$A$4,'ON Data'!$E:$E,1),SUMIFS('ON Data'!AE:AE,'ON Data'!$E:$E,1)/'ON Data'!$D$3),1)</f>
        <v>0.3</v>
      </c>
      <c r="I6" s="276">
        <f xml:space="preserve">
TRUNC(IF($A$4&lt;=12,SUMIFS('ON Data'!AL:AL,'ON Data'!$D:$D,$A$4,'ON Data'!$E:$E,1),SUMIFS('ON Data'!AL:AL,'ON Data'!$E:$E,1)/'ON Data'!$D$3),1)</f>
        <v>8.1</v>
      </c>
      <c r="J6" s="276">
        <f xml:space="preserve">
TRUNC(IF($A$4&lt;=12,SUMIFS('ON Data'!AP:AP,'ON Data'!$D:$D,$A$4,'ON Data'!$E:$E,1),SUMIFS('ON Data'!AP:AP,'ON Data'!$E:$E,1)/'ON Data'!$D$3),1)</f>
        <v>1.7</v>
      </c>
      <c r="K6" s="276">
        <f xml:space="preserve">
TRUNC(IF($A$4&lt;=12,SUMIFS('ON Data'!AT:AT,'ON Data'!$D:$D,$A$4,'ON Data'!$E:$E,1),SUMIFS('ON Data'!AT:AT,'ON Data'!$E:$E,1)/'ON Data'!$D$3),1)</f>
        <v>1.7</v>
      </c>
      <c r="L6" s="277">
        <f xml:space="preserve">
TRUNC(IF($A$4&lt;=12,SUMIFS('ON Data'!AW:AW,'ON Data'!$D:$D,$A$4,'ON Data'!$E:$E,1),SUMIFS('ON Data'!AW:AW,'ON Data'!$E:$E,1)/'ON Data'!$D$3),1)</f>
        <v>0.2</v>
      </c>
      <c r="M6" s="324"/>
    </row>
    <row r="7" spans="1:13" ht="15" hidden="1" outlineLevel="1" thickBot="1" x14ac:dyDescent="0.35">
      <c r="A7" s="233" t="s">
        <v>107</v>
      </c>
      <c r="B7" s="274"/>
      <c r="C7" s="278"/>
      <c r="D7" s="276"/>
      <c r="E7" s="276"/>
      <c r="F7" s="276"/>
      <c r="G7" s="276"/>
      <c r="H7" s="276"/>
      <c r="I7" s="276"/>
      <c r="J7" s="276"/>
      <c r="K7" s="276"/>
      <c r="L7" s="277"/>
      <c r="M7" s="324"/>
    </row>
    <row r="8" spans="1:13" ht="15" hidden="1" outlineLevel="1" thickBot="1" x14ac:dyDescent="0.35">
      <c r="A8" s="233" t="s">
        <v>75</v>
      </c>
      <c r="B8" s="274"/>
      <c r="C8" s="278"/>
      <c r="D8" s="276"/>
      <c r="E8" s="276"/>
      <c r="F8" s="276"/>
      <c r="G8" s="276"/>
      <c r="H8" s="276"/>
      <c r="I8" s="276"/>
      <c r="J8" s="276"/>
      <c r="K8" s="276"/>
      <c r="L8" s="277"/>
      <c r="M8" s="324"/>
    </row>
    <row r="9" spans="1:13" ht="15" hidden="1" outlineLevel="1" thickBot="1" x14ac:dyDescent="0.35">
      <c r="A9" s="234" t="s">
        <v>68</v>
      </c>
      <c r="B9" s="279"/>
      <c r="C9" s="280"/>
      <c r="D9" s="281"/>
      <c r="E9" s="281"/>
      <c r="F9" s="281"/>
      <c r="G9" s="281"/>
      <c r="H9" s="281"/>
      <c r="I9" s="281"/>
      <c r="J9" s="281"/>
      <c r="K9" s="281"/>
      <c r="L9" s="282"/>
      <c r="M9" s="324"/>
    </row>
    <row r="10" spans="1:13" x14ac:dyDescent="0.3">
      <c r="A10" s="235" t="s">
        <v>170</v>
      </c>
      <c r="B10" s="250"/>
      <c r="C10" s="251"/>
      <c r="D10" s="252"/>
      <c r="E10" s="252"/>
      <c r="F10" s="252"/>
      <c r="G10" s="252"/>
      <c r="H10" s="252"/>
      <c r="I10" s="252"/>
      <c r="J10" s="252"/>
      <c r="K10" s="252"/>
      <c r="L10" s="253"/>
      <c r="M10" s="324"/>
    </row>
    <row r="11" spans="1:13" x14ac:dyDescent="0.3">
      <c r="A11" s="236" t="s">
        <v>171</v>
      </c>
      <c r="B11" s="254">
        <f xml:space="preserve">
IF($A$4&lt;=12,SUMIFS('ON Data'!F:F,'ON Data'!$D:$D,$A$4,'ON Data'!$E:$E,2),SUMIFS('ON Data'!F:F,'ON Data'!$E:$E,2))</f>
        <v>29964.600000000002</v>
      </c>
      <c r="C11" s="255">
        <f xml:space="preserve">
IF($A$4&lt;=12,SUMIFS('ON Data'!G:G,'ON Data'!$D:$D,$A$4,'ON Data'!$E:$E,2),SUMIFS('ON Data'!G:G,'ON Data'!$E:$E,2))</f>
        <v>0</v>
      </c>
      <c r="D11" s="256">
        <f xml:space="preserve">
IF($A$4&lt;=12,SUMIFS('ON Data'!I:I,'ON Data'!$D:$D,$A$4,'ON Data'!$E:$E,2),SUMIFS('ON Data'!I:I,'ON Data'!$E:$E,2))</f>
        <v>787.2</v>
      </c>
      <c r="E11" s="256">
        <f xml:space="preserve">
IF($A$4&lt;=12,SUMIFS('ON Data'!L:L,'ON Data'!$D:$D,$A$4,'ON Data'!$E:$E,2),SUMIFS('ON Data'!L:L,'ON Data'!$E:$E,2))</f>
        <v>2736</v>
      </c>
      <c r="F11" s="256">
        <f xml:space="preserve">
IF($A$4&lt;=12,SUMIFS('ON Data'!Q:Q,'ON Data'!$D:$D,$A$4,'ON Data'!$E:$E,2),SUMIFS('ON Data'!Q:Q,'ON Data'!$E:$E,2))</f>
        <v>952</v>
      </c>
      <c r="G11" s="256">
        <f xml:space="preserve">
IF($A$4&lt;=12,SUMIFS('ON Data'!W:W,'ON Data'!$D:$D,$A$4,'ON Data'!$E:$E,2),SUMIFS('ON Data'!W:W,'ON Data'!$E:$E,2))</f>
        <v>11632</v>
      </c>
      <c r="H11" s="256">
        <f xml:space="preserve">
IF($A$4&lt;=12,SUMIFS('ON Data'!AE:AE,'ON Data'!$D:$D,$A$4,'ON Data'!$E:$E,2),SUMIFS('ON Data'!AE:AE,'ON Data'!$E:$E,2))</f>
        <v>452.8</v>
      </c>
      <c r="I11" s="256">
        <f xml:space="preserve">
IF($A$4&lt;=12,SUMIFS('ON Data'!AL:AL,'ON Data'!$D:$D,$A$4,'ON Data'!$E:$E,2),SUMIFS('ON Data'!AL:AL,'ON Data'!$E:$E,2))</f>
        <v>10140.599999999999</v>
      </c>
      <c r="J11" s="256">
        <f xml:space="preserve">
IF($A$4&lt;=12,SUMIFS('ON Data'!AP:AP,'ON Data'!$D:$D,$A$4,'ON Data'!$E:$E,2),SUMIFS('ON Data'!AP:AP,'ON Data'!$E:$E,2))</f>
        <v>1112</v>
      </c>
      <c r="K11" s="256">
        <f xml:space="preserve">
IF($A$4&lt;=12,SUMIFS('ON Data'!AT:AT,'ON Data'!$D:$D,$A$4,'ON Data'!$E:$E,2),SUMIFS('ON Data'!AT:AT,'ON Data'!$E:$E,2))</f>
        <v>1872</v>
      </c>
      <c r="L11" s="257">
        <f xml:space="preserve">
IF($A$4&lt;=12,SUMIFS('ON Data'!AW:AW,'ON Data'!$D:$D,$A$4,'ON Data'!$E:$E,2),SUMIFS('ON Data'!AW:AW,'ON Data'!$E:$E,2))</f>
        <v>280</v>
      </c>
      <c r="M11" s="324"/>
    </row>
    <row r="12" spans="1:13" x14ac:dyDescent="0.3">
      <c r="A12" s="236" t="s">
        <v>172</v>
      </c>
      <c r="B12" s="254">
        <f xml:space="preserve">
IF($A$4&lt;=12,SUMIFS('ON Data'!F:F,'ON Data'!$D:$D,$A$4,'ON Data'!$E:$E,3),SUMIFS('ON Data'!F:F,'ON Data'!$E:$E,3))</f>
        <v>243</v>
      </c>
      <c r="C12" s="255">
        <f xml:space="preserve">
IF($A$4&lt;=12,SUMIFS('ON Data'!G:G,'ON Data'!$D:$D,$A$4,'ON Data'!$E:$E,3),SUMIFS('ON Data'!G:G,'ON Data'!$E:$E,3))</f>
        <v>0</v>
      </c>
      <c r="D12" s="256">
        <f xml:space="preserve">
IF($A$4&lt;=12,SUMIFS('ON Data'!I:I,'ON Data'!$D:$D,$A$4,'ON Data'!$E:$E,3),SUMIFS('ON Data'!I:I,'ON Data'!$E:$E,3))</f>
        <v>0</v>
      </c>
      <c r="E12" s="256">
        <f xml:space="preserve">
IF($A$4&lt;=12,SUMIFS('ON Data'!L:L,'ON Data'!$D:$D,$A$4,'ON Data'!$E:$E,3),SUMIFS('ON Data'!L:L,'ON Data'!$E:$E,3))</f>
        <v>0</v>
      </c>
      <c r="F12" s="256">
        <f xml:space="preserve">
IF($A$4&lt;=12,SUMIFS('ON Data'!Q:Q,'ON Data'!$D:$D,$A$4,'ON Data'!$E:$E,3),SUMIFS('ON Data'!Q:Q,'ON Data'!$E:$E,3))</f>
        <v>0</v>
      </c>
      <c r="G12" s="256">
        <f xml:space="preserve">
IF($A$4&lt;=12,SUMIFS('ON Data'!W:W,'ON Data'!$D:$D,$A$4,'ON Data'!$E:$E,3),SUMIFS('ON Data'!W:W,'ON Data'!$E:$E,3))</f>
        <v>29</v>
      </c>
      <c r="H12" s="256">
        <f xml:space="preserve">
IF($A$4&lt;=12,SUMIFS('ON Data'!AE:AE,'ON Data'!$D:$D,$A$4,'ON Data'!$E:$E,3),SUMIFS('ON Data'!AE:AE,'ON Data'!$E:$E,3))</f>
        <v>0</v>
      </c>
      <c r="I12" s="256">
        <f xml:space="preserve">
IF($A$4&lt;=12,SUMIFS('ON Data'!AL:AL,'ON Data'!$D:$D,$A$4,'ON Data'!$E:$E,3),SUMIFS('ON Data'!AL:AL,'ON Data'!$E:$E,3))</f>
        <v>214</v>
      </c>
      <c r="J12" s="256">
        <f xml:space="preserve">
IF($A$4&lt;=12,SUMIFS('ON Data'!AP:AP,'ON Data'!$D:$D,$A$4,'ON Data'!$E:$E,3),SUMIFS('ON Data'!AP:AP,'ON Data'!$E:$E,3))</f>
        <v>0</v>
      </c>
      <c r="K12" s="256">
        <f xml:space="preserve">
IF($A$4&lt;=12,SUMIFS('ON Data'!AT:AT,'ON Data'!$D:$D,$A$4,'ON Data'!$E:$E,3),SUMIFS('ON Data'!AT:AT,'ON Data'!$E:$E,3))</f>
        <v>0</v>
      </c>
      <c r="L12" s="257">
        <f xml:space="preserve">
IF($A$4&lt;=12,SUMIFS('ON Data'!AW:AW,'ON Data'!$D:$D,$A$4,'ON Data'!$E:$E,3),SUMIFS('ON Data'!AW:AW,'ON Data'!$E:$E,3))</f>
        <v>0</v>
      </c>
      <c r="M12" s="324"/>
    </row>
    <row r="13" spans="1:13" x14ac:dyDescent="0.3">
      <c r="A13" s="236" t="s">
        <v>179</v>
      </c>
      <c r="B13" s="254">
        <f xml:space="preserve">
IF($A$4&lt;=12,SUMIFS('ON Data'!F:F,'ON Data'!$D:$D,$A$4,'ON Data'!$E:$E,4),SUMIFS('ON Data'!F:F,'ON Data'!$E:$E,4))</f>
        <v>268.5</v>
      </c>
      <c r="C13" s="255">
        <f xml:space="preserve">
IF($A$4&lt;=12,SUMIFS('ON Data'!G:G,'ON Data'!$D:$D,$A$4,'ON Data'!$E:$E,4),SUMIFS('ON Data'!G:G,'ON Data'!$E:$E,4))</f>
        <v>0</v>
      </c>
      <c r="D13" s="256">
        <f xml:space="preserve">
IF($A$4&lt;=12,SUMIFS('ON Data'!I:I,'ON Data'!$D:$D,$A$4,'ON Data'!$E:$E,4),SUMIFS('ON Data'!I:I,'ON Data'!$E:$E,4))</f>
        <v>0</v>
      </c>
      <c r="E13" s="256">
        <f xml:space="preserve">
IF($A$4&lt;=12,SUMIFS('ON Data'!L:L,'ON Data'!$D:$D,$A$4,'ON Data'!$E:$E,4),SUMIFS('ON Data'!L:L,'ON Data'!$E:$E,4))</f>
        <v>14</v>
      </c>
      <c r="F13" s="256">
        <f xml:space="preserve">
IF($A$4&lt;=12,SUMIFS('ON Data'!Q:Q,'ON Data'!$D:$D,$A$4,'ON Data'!$E:$E,4),SUMIFS('ON Data'!Q:Q,'ON Data'!$E:$E,4))</f>
        <v>0</v>
      </c>
      <c r="G13" s="256">
        <f xml:space="preserve">
IF($A$4&lt;=12,SUMIFS('ON Data'!W:W,'ON Data'!$D:$D,$A$4,'ON Data'!$E:$E,4),SUMIFS('ON Data'!W:W,'ON Data'!$E:$E,4))</f>
        <v>221.5</v>
      </c>
      <c r="H13" s="256">
        <f xml:space="preserve">
IF($A$4&lt;=12,SUMIFS('ON Data'!AE:AE,'ON Data'!$D:$D,$A$4,'ON Data'!$E:$E,4),SUMIFS('ON Data'!AE:AE,'ON Data'!$E:$E,4))</f>
        <v>0</v>
      </c>
      <c r="I13" s="256">
        <f xml:space="preserve">
IF($A$4&lt;=12,SUMIFS('ON Data'!AL:AL,'ON Data'!$D:$D,$A$4,'ON Data'!$E:$E,4),SUMIFS('ON Data'!AL:AL,'ON Data'!$E:$E,4))</f>
        <v>33</v>
      </c>
      <c r="J13" s="256">
        <f xml:space="preserve">
IF($A$4&lt;=12,SUMIFS('ON Data'!AP:AP,'ON Data'!$D:$D,$A$4,'ON Data'!$E:$E,4),SUMIFS('ON Data'!AP:AP,'ON Data'!$E:$E,4))</f>
        <v>0</v>
      </c>
      <c r="K13" s="256">
        <f xml:space="preserve">
IF($A$4&lt;=12,SUMIFS('ON Data'!AT:AT,'ON Data'!$D:$D,$A$4,'ON Data'!$E:$E,4),SUMIFS('ON Data'!AT:AT,'ON Data'!$E:$E,4))</f>
        <v>0</v>
      </c>
      <c r="L13" s="257">
        <f xml:space="preserve">
IF($A$4&lt;=12,SUMIFS('ON Data'!AW:AW,'ON Data'!$D:$D,$A$4,'ON Data'!$E:$E,4),SUMIFS('ON Data'!AW:AW,'ON Data'!$E:$E,4))</f>
        <v>0</v>
      </c>
      <c r="M13" s="324"/>
    </row>
    <row r="14" spans="1:13" ht="15" thickBot="1" x14ac:dyDescent="0.35">
      <c r="A14" s="237" t="s">
        <v>173</v>
      </c>
      <c r="B14" s="258">
        <f xml:space="preserve">
IF($A$4&lt;=12,SUMIFS('ON Data'!F:F,'ON Data'!$D:$D,$A$4,'ON Data'!$E:$E,5),SUMIFS('ON Data'!F:F,'ON Data'!$E:$E,5))</f>
        <v>700</v>
      </c>
      <c r="C14" s="259">
        <f xml:space="preserve">
IF($A$4&lt;=12,SUMIFS('ON Data'!G:G,'ON Data'!$D:$D,$A$4,'ON Data'!$E:$E,5),SUMIFS('ON Data'!G:G,'ON Data'!$E:$E,5))</f>
        <v>700</v>
      </c>
      <c r="D14" s="260">
        <f xml:space="preserve">
IF($A$4&lt;=12,SUMIFS('ON Data'!I:I,'ON Data'!$D:$D,$A$4,'ON Data'!$E:$E,5),SUMIFS('ON Data'!I:I,'ON Data'!$E:$E,5))</f>
        <v>0</v>
      </c>
      <c r="E14" s="260">
        <f xml:space="preserve">
IF($A$4&lt;=12,SUMIFS('ON Data'!L:L,'ON Data'!$D:$D,$A$4,'ON Data'!$E:$E,5),SUMIFS('ON Data'!L:L,'ON Data'!$E:$E,5))</f>
        <v>0</v>
      </c>
      <c r="F14" s="260">
        <f xml:space="preserve">
IF($A$4&lt;=12,SUMIFS('ON Data'!Q:Q,'ON Data'!$D:$D,$A$4,'ON Data'!$E:$E,5),SUMIFS('ON Data'!Q:Q,'ON Data'!$E:$E,5))</f>
        <v>0</v>
      </c>
      <c r="G14" s="260">
        <f xml:space="preserve">
IF($A$4&lt;=12,SUMIFS('ON Data'!W:W,'ON Data'!$D:$D,$A$4,'ON Data'!$E:$E,5),SUMIFS('ON Data'!W:W,'ON Data'!$E:$E,5))</f>
        <v>0</v>
      </c>
      <c r="H14" s="260">
        <f xml:space="preserve">
IF($A$4&lt;=12,SUMIFS('ON Data'!AE:AE,'ON Data'!$D:$D,$A$4,'ON Data'!$E:$E,5),SUMIFS('ON Data'!AE:AE,'ON Data'!$E:$E,5))</f>
        <v>0</v>
      </c>
      <c r="I14" s="260">
        <f xml:space="preserve">
IF($A$4&lt;=12,SUMIFS('ON Data'!AL:AL,'ON Data'!$D:$D,$A$4,'ON Data'!$E:$E,5),SUMIFS('ON Data'!AL:AL,'ON Data'!$E:$E,5))</f>
        <v>0</v>
      </c>
      <c r="J14" s="260">
        <f xml:space="preserve">
IF($A$4&lt;=12,SUMIFS('ON Data'!AP:AP,'ON Data'!$D:$D,$A$4,'ON Data'!$E:$E,5),SUMIFS('ON Data'!AP:AP,'ON Data'!$E:$E,5))</f>
        <v>0</v>
      </c>
      <c r="K14" s="260">
        <f xml:space="preserve">
IF($A$4&lt;=12,SUMIFS('ON Data'!AT:AT,'ON Data'!$D:$D,$A$4,'ON Data'!$E:$E,5),SUMIFS('ON Data'!AT:AT,'ON Data'!$E:$E,5))</f>
        <v>0</v>
      </c>
      <c r="L14" s="261">
        <f xml:space="preserve">
IF($A$4&lt;=12,SUMIFS('ON Data'!AW:AW,'ON Data'!$D:$D,$A$4,'ON Data'!$E:$E,5),SUMIFS('ON Data'!AW:AW,'ON Data'!$E:$E,5))</f>
        <v>0</v>
      </c>
      <c r="M14" s="324"/>
    </row>
    <row r="15" spans="1:13" x14ac:dyDescent="0.3">
      <c r="A15" s="151" t="s">
        <v>183</v>
      </c>
      <c r="B15" s="262"/>
      <c r="C15" s="263"/>
      <c r="D15" s="264"/>
      <c r="E15" s="264"/>
      <c r="F15" s="264"/>
      <c r="G15" s="264"/>
      <c r="H15" s="264"/>
      <c r="I15" s="264"/>
      <c r="J15" s="264"/>
      <c r="K15" s="264"/>
      <c r="L15" s="265"/>
      <c r="M15" s="324"/>
    </row>
    <row r="16" spans="1:13" x14ac:dyDescent="0.3">
      <c r="A16" s="238" t="s">
        <v>174</v>
      </c>
      <c r="B16" s="254">
        <f xml:space="preserve">
IF($A$4&lt;=12,SUMIFS('ON Data'!F:F,'ON Data'!$D:$D,$A$4,'ON Data'!$E:$E,7),SUMIFS('ON Data'!F:F,'ON Data'!$E:$E,7))</f>
        <v>0</v>
      </c>
      <c r="C16" s="255">
        <f xml:space="preserve">
IF($A$4&lt;=12,SUMIFS('ON Data'!G:G,'ON Data'!$D:$D,$A$4,'ON Data'!$E:$E,7),SUMIFS('ON Data'!G:G,'ON Data'!$E:$E,7))</f>
        <v>0</v>
      </c>
      <c r="D16" s="256">
        <f xml:space="preserve">
IF($A$4&lt;=12,SUMIFS('ON Data'!I:I,'ON Data'!$D:$D,$A$4,'ON Data'!$E:$E,7),SUMIFS('ON Data'!I:I,'ON Data'!$E:$E,7))</f>
        <v>0</v>
      </c>
      <c r="E16" s="256">
        <f xml:space="preserve">
IF($A$4&lt;=12,SUMIFS('ON Data'!L:L,'ON Data'!$D:$D,$A$4,'ON Data'!$E:$E,7),SUMIFS('ON Data'!L:L,'ON Data'!$E:$E,7))</f>
        <v>0</v>
      </c>
      <c r="F16" s="256">
        <f xml:space="preserve">
IF($A$4&lt;=12,SUMIFS('ON Data'!Q:Q,'ON Data'!$D:$D,$A$4,'ON Data'!$E:$E,7),SUMIFS('ON Data'!Q:Q,'ON Data'!$E:$E,7))</f>
        <v>0</v>
      </c>
      <c r="G16" s="256">
        <f xml:space="preserve">
IF($A$4&lt;=12,SUMIFS('ON Data'!W:W,'ON Data'!$D:$D,$A$4,'ON Data'!$E:$E,7),SUMIFS('ON Data'!W:W,'ON Data'!$E:$E,7))</f>
        <v>0</v>
      </c>
      <c r="H16" s="256">
        <f xml:space="preserve">
IF($A$4&lt;=12,SUMIFS('ON Data'!AE:AE,'ON Data'!$D:$D,$A$4,'ON Data'!$E:$E,7),SUMIFS('ON Data'!AE:AE,'ON Data'!$E:$E,7))</f>
        <v>0</v>
      </c>
      <c r="I16" s="256">
        <f xml:space="preserve">
IF($A$4&lt;=12,SUMIFS('ON Data'!AL:AL,'ON Data'!$D:$D,$A$4,'ON Data'!$E:$E,7),SUMIFS('ON Data'!AL:AL,'ON Data'!$E:$E,7))</f>
        <v>0</v>
      </c>
      <c r="J16" s="256">
        <f xml:space="preserve">
IF($A$4&lt;=12,SUMIFS('ON Data'!AP:AP,'ON Data'!$D:$D,$A$4,'ON Data'!$E:$E,7),SUMIFS('ON Data'!AP:AP,'ON Data'!$E:$E,7))</f>
        <v>0</v>
      </c>
      <c r="K16" s="256">
        <f xml:space="preserve">
IF($A$4&lt;=12,SUMIFS('ON Data'!AT:AT,'ON Data'!$D:$D,$A$4,'ON Data'!$E:$E,7),SUMIFS('ON Data'!AT:AT,'ON Data'!$E:$E,7))</f>
        <v>0</v>
      </c>
      <c r="L16" s="257">
        <f xml:space="preserve">
IF($A$4&lt;=12,SUMIFS('ON Data'!AW:AW,'ON Data'!$D:$D,$A$4,'ON Data'!$E:$E,7),SUMIFS('ON Data'!AW:AW,'ON Data'!$E:$E,7))</f>
        <v>0</v>
      </c>
      <c r="M16" s="324"/>
    </row>
    <row r="17" spans="1:46" x14ac:dyDescent="0.3">
      <c r="A17" s="238" t="s">
        <v>175</v>
      </c>
      <c r="B17" s="254">
        <f xml:space="preserve">
IF($A$4&lt;=12,SUMIFS('ON Data'!F:F,'ON Data'!$D:$D,$A$4,'ON Data'!$E:$E,8),SUMIFS('ON Data'!F:F,'ON Data'!$E:$E,8))</f>
        <v>0</v>
      </c>
      <c r="C17" s="255">
        <f xml:space="preserve">
IF($A$4&lt;=12,SUMIFS('ON Data'!G:G,'ON Data'!$D:$D,$A$4,'ON Data'!$E:$E,8),SUMIFS('ON Data'!G:G,'ON Data'!$E:$E,8))</f>
        <v>0</v>
      </c>
      <c r="D17" s="256">
        <f xml:space="preserve">
IF($A$4&lt;=12,SUMIFS('ON Data'!I:I,'ON Data'!$D:$D,$A$4,'ON Data'!$E:$E,8),SUMIFS('ON Data'!I:I,'ON Data'!$E:$E,8))</f>
        <v>0</v>
      </c>
      <c r="E17" s="256">
        <f xml:space="preserve">
IF($A$4&lt;=12,SUMIFS('ON Data'!L:L,'ON Data'!$D:$D,$A$4,'ON Data'!$E:$E,8),SUMIFS('ON Data'!L:L,'ON Data'!$E:$E,8))</f>
        <v>0</v>
      </c>
      <c r="F17" s="256">
        <f xml:space="preserve">
IF($A$4&lt;=12,SUMIFS('ON Data'!Q:Q,'ON Data'!$D:$D,$A$4,'ON Data'!$E:$E,8),SUMIFS('ON Data'!Q:Q,'ON Data'!$E:$E,8))</f>
        <v>0</v>
      </c>
      <c r="G17" s="256">
        <f xml:space="preserve">
IF($A$4&lt;=12,SUMIFS('ON Data'!W:W,'ON Data'!$D:$D,$A$4,'ON Data'!$E:$E,8),SUMIFS('ON Data'!W:W,'ON Data'!$E:$E,8))</f>
        <v>0</v>
      </c>
      <c r="H17" s="256">
        <f xml:space="preserve">
IF($A$4&lt;=12,SUMIFS('ON Data'!AE:AE,'ON Data'!$D:$D,$A$4,'ON Data'!$E:$E,8),SUMIFS('ON Data'!AE:AE,'ON Data'!$E:$E,8))</f>
        <v>0</v>
      </c>
      <c r="I17" s="256">
        <f xml:space="preserve">
IF($A$4&lt;=12,SUMIFS('ON Data'!AL:AL,'ON Data'!$D:$D,$A$4,'ON Data'!$E:$E,8),SUMIFS('ON Data'!AL:AL,'ON Data'!$E:$E,8))</f>
        <v>0</v>
      </c>
      <c r="J17" s="256">
        <f xml:space="preserve">
IF($A$4&lt;=12,SUMIFS('ON Data'!AP:AP,'ON Data'!$D:$D,$A$4,'ON Data'!$E:$E,8),SUMIFS('ON Data'!AP:AP,'ON Data'!$E:$E,8))</f>
        <v>0</v>
      </c>
      <c r="K17" s="256">
        <f xml:space="preserve">
IF($A$4&lt;=12,SUMIFS('ON Data'!AT:AT,'ON Data'!$D:$D,$A$4,'ON Data'!$E:$E,8),SUMIFS('ON Data'!AT:AT,'ON Data'!$E:$E,8))</f>
        <v>0</v>
      </c>
      <c r="L17" s="257">
        <f xml:space="preserve">
IF($A$4&lt;=12,SUMIFS('ON Data'!AW:AW,'ON Data'!$D:$D,$A$4,'ON Data'!$E:$E,8),SUMIFS('ON Data'!AW:AW,'ON Data'!$E:$E,8))</f>
        <v>0</v>
      </c>
      <c r="M17" s="324"/>
    </row>
    <row r="18" spans="1:46" x14ac:dyDescent="0.3">
      <c r="A18" s="238" t="s">
        <v>176</v>
      </c>
      <c r="B18" s="254">
        <f xml:space="preserve">
B19-B16-B17</f>
        <v>701294</v>
      </c>
      <c r="C18" s="255">
        <f t="shared" ref="C18:L18" si="0" xml:space="preserve">
C19-C16-C17</f>
        <v>0</v>
      </c>
      <c r="D18" s="256">
        <f t="shared" si="0"/>
        <v>3720</v>
      </c>
      <c r="E18" s="256">
        <f t="shared" si="0"/>
        <v>121162</v>
      </c>
      <c r="F18" s="256">
        <f t="shared" si="0"/>
        <v>14608</v>
      </c>
      <c r="G18" s="256">
        <f t="shared" si="0"/>
        <v>204980</v>
      </c>
      <c r="H18" s="256">
        <f t="shared" si="0"/>
        <v>0</v>
      </c>
      <c r="I18" s="256">
        <f t="shared" si="0"/>
        <v>303200</v>
      </c>
      <c r="J18" s="256">
        <f t="shared" si="0"/>
        <v>27068</v>
      </c>
      <c r="K18" s="256">
        <f t="shared" si="0"/>
        <v>19204</v>
      </c>
      <c r="L18" s="257">
        <f t="shared" si="0"/>
        <v>7352</v>
      </c>
      <c r="M18" s="324"/>
    </row>
    <row r="19" spans="1:46" ht="15" thickBot="1" x14ac:dyDescent="0.35">
      <c r="A19" s="239" t="s">
        <v>177</v>
      </c>
      <c r="B19" s="266">
        <f xml:space="preserve">
IF($A$4&lt;=12,SUMIFS('ON Data'!F:F,'ON Data'!$D:$D,$A$4,'ON Data'!$E:$E,9),SUMIFS('ON Data'!F:F,'ON Data'!$E:$E,9))</f>
        <v>701294</v>
      </c>
      <c r="C19" s="267">
        <f xml:space="preserve">
IF($A$4&lt;=12,SUMIFS('ON Data'!G:G,'ON Data'!$D:$D,$A$4,'ON Data'!$E:$E,9),SUMIFS('ON Data'!G:G,'ON Data'!$E:$E,9))</f>
        <v>0</v>
      </c>
      <c r="D19" s="268">
        <f xml:space="preserve">
IF($A$4&lt;=12,SUMIFS('ON Data'!I:I,'ON Data'!$D:$D,$A$4,'ON Data'!$E:$E,9),SUMIFS('ON Data'!I:I,'ON Data'!$E:$E,9))</f>
        <v>3720</v>
      </c>
      <c r="E19" s="268">
        <f xml:space="preserve">
IF($A$4&lt;=12,SUMIFS('ON Data'!L:L,'ON Data'!$D:$D,$A$4,'ON Data'!$E:$E,9),SUMIFS('ON Data'!L:L,'ON Data'!$E:$E,9))</f>
        <v>121162</v>
      </c>
      <c r="F19" s="268">
        <f xml:space="preserve">
IF($A$4&lt;=12,SUMIFS('ON Data'!Q:Q,'ON Data'!$D:$D,$A$4,'ON Data'!$E:$E,9),SUMIFS('ON Data'!Q:Q,'ON Data'!$E:$E,9))</f>
        <v>14608</v>
      </c>
      <c r="G19" s="268">
        <f xml:space="preserve">
IF($A$4&lt;=12,SUMIFS('ON Data'!W:W,'ON Data'!$D:$D,$A$4,'ON Data'!$E:$E,9),SUMIFS('ON Data'!W:W,'ON Data'!$E:$E,9))</f>
        <v>204980</v>
      </c>
      <c r="H19" s="268">
        <f xml:space="preserve">
IF($A$4&lt;=12,SUMIFS('ON Data'!AE:AE,'ON Data'!$D:$D,$A$4,'ON Data'!$E:$E,9),SUMIFS('ON Data'!AE:AE,'ON Data'!$E:$E,9))</f>
        <v>0</v>
      </c>
      <c r="I19" s="268">
        <f xml:space="preserve">
IF($A$4&lt;=12,SUMIFS('ON Data'!AL:AL,'ON Data'!$D:$D,$A$4,'ON Data'!$E:$E,9),SUMIFS('ON Data'!AL:AL,'ON Data'!$E:$E,9))</f>
        <v>303200</v>
      </c>
      <c r="J19" s="268">
        <f xml:space="preserve">
IF($A$4&lt;=12,SUMIFS('ON Data'!AP:AP,'ON Data'!$D:$D,$A$4,'ON Data'!$E:$E,9),SUMIFS('ON Data'!AP:AP,'ON Data'!$E:$E,9))</f>
        <v>27068</v>
      </c>
      <c r="K19" s="268">
        <f xml:space="preserve">
IF($A$4&lt;=12,SUMIFS('ON Data'!AT:AT,'ON Data'!$D:$D,$A$4,'ON Data'!$E:$E,9),SUMIFS('ON Data'!AT:AT,'ON Data'!$E:$E,9))</f>
        <v>19204</v>
      </c>
      <c r="L19" s="269">
        <f xml:space="preserve">
IF($A$4&lt;=12,SUMIFS('ON Data'!AW:AW,'ON Data'!$D:$D,$A$4,'ON Data'!$E:$E,9),SUMIFS('ON Data'!AW:AW,'ON Data'!$E:$E,9))</f>
        <v>7352</v>
      </c>
      <c r="M19" s="324"/>
    </row>
    <row r="20" spans="1:46" ht="15" collapsed="1" thickBot="1" x14ac:dyDescent="0.35">
      <c r="A20" s="240" t="s">
        <v>73</v>
      </c>
      <c r="B20" s="351">
        <f xml:space="preserve">
IF($A$4&lt;=12,SUMIFS('ON Data'!F:F,'ON Data'!$D:$D,$A$4,'ON Data'!$E:$E,6),SUMIFS('ON Data'!F:F,'ON Data'!$E:$E,6))</f>
        <v>7960402</v>
      </c>
      <c r="C20" s="352">
        <f xml:space="preserve">
IF($A$4&lt;=12,SUMIFS('ON Data'!G:G,'ON Data'!$D:$D,$A$4,'ON Data'!$E:$E,6),SUMIFS('ON Data'!G:G,'ON Data'!$E:$E,6))</f>
        <v>0</v>
      </c>
      <c r="D20" s="353">
        <f xml:space="preserve">
IF($A$4&lt;=12,SUMIFS('ON Data'!I:I,'ON Data'!$D:$D,$A$4,'ON Data'!$E:$E,6),SUMIFS('ON Data'!I:I,'ON Data'!$E:$E,6))</f>
        <v>90078</v>
      </c>
      <c r="E20" s="353">
        <f xml:space="preserve">
IF($A$4&lt;=12,SUMIFS('ON Data'!L:L,'ON Data'!$D:$D,$A$4,'ON Data'!$E:$E,6),SUMIFS('ON Data'!L:L,'ON Data'!$E:$E,6))</f>
        <v>1400841</v>
      </c>
      <c r="F20" s="353">
        <f xml:space="preserve">
IF($A$4&lt;=12,SUMIFS('ON Data'!Q:Q,'ON Data'!$D:$D,$A$4,'ON Data'!$E:$E,6),SUMIFS('ON Data'!Q:Q,'ON Data'!$E:$E,6))</f>
        <v>215976</v>
      </c>
      <c r="G20" s="353">
        <f xml:space="preserve">
IF($A$4&lt;=12,SUMIFS('ON Data'!W:W,'ON Data'!$D:$D,$A$4,'ON Data'!$E:$E,6),SUMIFS('ON Data'!W:W,'ON Data'!$E:$E,6))</f>
        <v>2821805</v>
      </c>
      <c r="H20" s="353">
        <f xml:space="preserve">
IF($A$4&lt;=12,SUMIFS('ON Data'!AE:AE,'ON Data'!$D:$D,$A$4,'ON Data'!$E:$E,6),SUMIFS('ON Data'!AE:AE,'ON Data'!$E:$E,6))</f>
        <v>-130</v>
      </c>
      <c r="I20" s="353">
        <f xml:space="preserve">
IF($A$4&lt;=12,SUMIFS('ON Data'!AL:AL,'ON Data'!$D:$D,$A$4,'ON Data'!$E:$E,6),SUMIFS('ON Data'!AL:AL,'ON Data'!$E:$E,6))</f>
        <v>2956054</v>
      </c>
      <c r="J20" s="353">
        <f xml:space="preserve">
IF($A$4&lt;=12,SUMIFS('ON Data'!AP:AP,'ON Data'!$D:$D,$A$4,'ON Data'!$E:$E,6),SUMIFS('ON Data'!AP:AP,'ON Data'!$E:$E,6))</f>
        <v>182431</v>
      </c>
      <c r="K20" s="353">
        <f xml:space="preserve">
IF($A$4&lt;=12,SUMIFS('ON Data'!AT:AT,'ON Data'!$D:$D,$A$4,'ON Data'!$E:$E,6),SUMIFS('ON Data'!AT:AT,'ON Data'!$E:$E,6))</f>
        <v>242264</v>
      </c>
      <c r="L20" s="354">
        <f xml:space="preserve">
IF($A$4&lt;=12,SUMIFS('ON Data'!AW:AW,'ON Data'!$D:$D,$A$4,'ON Data'!$E:$E,6),SUMIFS('ON Data'!AW:AW,'ON Data'!$E:$E,6))</f>
        <v>51083</v>
      </c>
      <c r="M20" s="324"/>
    </row>
    <row r="21" spans="1:46" ht="15" hidden="1" outlineLevel="1" thickBot="1" x14ac:dyDescent="0.35">
      <c r="A21" s="233" t="s">
        <v>107</v>
      </c>
      <c r="B21" s="345">
        <f xml:space="preserve">
IF($A$4&lt;=12,SUMIFS('ON Data'!F:F,'ON Data'!$D:$D,$A$4,'ON Data'!$E:$E,12),SUMIFS('ON Data'!F:F,'ON Data'!$E:$E,12))</f>
        <v>0</v>
      </c>
      <c r="C21" s="344">
        <f xml:space="preserve">
IF($A$4&lt;=12,SUMIFS('ON Data'!G:G,'ON Data'!$D:$D,$A$4,'ON Data'!$E:$E,12),SUMIFS('ON Data'!G:G,'ON Data'!$E:$E,12))</f>
        <v>0</v>
      </c>
      <c r="D21" s="329"/>
      <c r="E21" s="329">
        <f xml:space="preserve">
IF($A$4&lt;=12,SUMIFS('ON Data'!L:L,'ON Data'!$D:$D,$A$4,'ON Data'!$E:$E,12),SUMIFS('ON Data'!L:L,'ON Data'!$E:$E,12))</f>
        <v>0</v>
      </c>
      <c r="F21" s="329">
        <f xml:space="preserve">
IF($A$4&lt;=12,SUMIFS('ON Data'!Q:Q,'ON Data'!$D:$D,$A$4,'ON Data'!$E:$E,12),SUMIFS('ON Data'!Q:Q,'ON Data'!$E:$E,12))</f>
        <v>0</v>
      </c>
      <c r="G21" s="329">
        <f xml:space="preserve">
IF($A$4&lt;=12,SUMIFS('ON Data'!W:W,'ON Data'!$D:$D,$A$4,'ON Data'!$E:$E,12),SUMIFS('ON Data'!W:W,'ON Data'!$E:$E,12))</f>
        <v>0</v>
      </c>
      <c r="H21" s="329"/>
      <c r="I21" s="329">
        <f xml:space="preserve">
IF($A$4&lt;=12,SUMIFS('ON Data'!AL:AL,'ON Data'!$D:$D,$A$4,'ON Data'!$E:$E,12),SUMIFS('ON Data'!AL:AL,'ON Data'!$E:$E,12))</f>
        <v>0</v>
      </c>
      <c r="J21" s="329">
        <f xml:space="preserve">
IF($A$4&lt;=12,SUMIFS('ON Data'!AP:AP,'ON Data'!$D:$D,$A$4,'ON Data'!$E:$E,12),SUMIFS('ON Data'!AP:AP,'ON Data'!$E:$E,12))</f>
        <v>0</v>
      </c>
      <c r="K21" s="329"/>
      <c r="L21" s="330"/>
      <c r="M21" s="324"/>
    </row>
    <row r="22" spans="1:46" ht="15" hidden="1" outlineLevel="1" thickBot="1" x14ac:dyDescent="0.35">
      <c r="A22" s="233" t="s">
        <v>75</v>
      </c>
      <c r="B22" s="346" t="str">
        <f xml:space="preserve">
IF(OR(B21="",B21=0),"",B20/B21)</f>
        <v/>
      </c>
      <c r="C22" s="313" t="str">
        <f t="shared" ref="C22:E22" si="1" xml:space="preserve">
IF(OR(C21="",C21=0),"",C20/C21)</f>
        <v/>
      </c>
      <c r="D22" s="314"/>
      <c r="E22" s="314" t="str">
        <f t="shared" si="1"/>
        <v/>
      </c>
      <c r="F22" s="314" t="str">
        <f t="shared" ref="F22:J22" si="2" xml:space="preserve">
IF(OR(F21="",F21=0),"",F20/F21)</f>
        <v/>
      </c>
      <c r="G22" s="314" t="str">
        <f t="shared" si="2"/>
        <v/>
      </c>
      <c r="H22" s="314"/>
      <c r="I22" s="314" t="str">
        <f t="shared" si="2"/>
        <v/>
      </c>
      <c r="J22" s="314" t="str">
        <f t="shared" si="2"/>
        <v/>
      </c>
      <c r="K22" s="314"/>
      <c r="L22" s="315"/>
      <c r="M22" s="324"/>
    </row>
    <row r="23" spans="1:46" ht="15" hidden="1" outlineLevel="1" thickBot="1" x14ac:dyDescent="0.35">
      <c r="A23" s="241" t="s">
        <v>68</v>
      </c>
      <c r="B23" s="347">
        <f xml:space="preserve">
IF(B21="","",B20-B21)</f>
        <v>7960402</v>
      </c>
      <c r="C23" s="259">
        <f t="shared" ref="C23:E23" si="3" xml:space="preserve">
IF(C21="","",C20-C21)</f>
        <v>0</v>
      </c>
      <c r="D23" s="260"/>
      <c r="E23" s="260">
        <f t="shared" si="3"/>
        <v>1400841</v>
      </c>
      <c r="F23" s="260">
        <f t="shared" ref="F23:J23" si="4" xml:space="preserve">
IF(F21="","",F20-F21)</f>
        <v>215976</v>
      </c>
      <c r="G23" s="260">
        <f t="shared" si="4"/>
        <v>2821805</v>
      </c>
      <c r="H23" s="260"/>
      <c r="I23" s="260">
        <f t="shared" si="4"/>
        <v>2956054</v>
      </c>
      <c r="J23" s="260">
        <f t="shared" si="4"/>
        <v>182431</v>
      </c>
      <c r="K23" s="260"/>
      <c r="L23" s="261"/>
      <c r="M23" s="324"/>
    </row>
    <row r="24" spans="1:46" x14ac:dyDescent="0.3">
      <c r="A24" s="235" t="s">
        <v>178</v>
      </c>
      <c r="B24" s="287" t="s">
        <v>3</v>
      </c>
      <c r="C24" s="341" t="s">
        <v>246</v>
      </c>
      <c r="D24" s="342" t="s">
        <v>247</v>
      </c>
      <c r="E24" s="342" t="s">
        <v>248</v>
      </c>
      <c r="F24" s="343" t="s">
        <v>189</v>
      </c>
      <c r="AT24" s="324"/>
    </row>
    <row r="25" spans="1:46" x14ac:dyDescent="0.3">
      <c r="A25" s="236" t="s">
        <v>73</v>
      </c>
      <c r="B25" s="254">
        <f xml:space="preserve">
SUM(C25:F25)</f>
        <v>31613</v>
      </c>
      <c r="C25" s="332">
        <f xml:space="preserve">
IF($A$4&lt;=12,SUMIFS('ON Data'!$G:$G,'ON Data'!$D:$D,$A$4,'ON Data'!$E:$E,10),SUMIFS('ON Data'!$G:$G,'ON Data'!$E:$E,10))</f>
        <v>0</v>
      </c>
      <c r="D25" s="333">
        <f xml:space="preserve">
IF($A$4&lt;=12,SUMIFS('ON Data'!$J:$J,'ON Data'!$D:$D,$A$4,'ON Data'!$E:$E,10),SUMIFS('ON Data'!$J:$J,'ON Data'!$E:$E,10))</f>
        <v>29950</v>
      </c>
      <c r="E25" s="333">
        <f xml:space="preserve">
IF($A$4&lt;=12,SUMIFS('ON Data'!$H:$H,'ON Data'!$D:$D,$A$4,'ON Data'!$E:$E,10),SUMIFS('ON Data'!$H:$H,'ON Data'!$E:$E,10))</f>
        <v>1663</v>
      </c>
      <c r="F25" s="334">
        <f xml:space="preserve">
IF($A$4&lt;=12,SUMIFS('ON Data'!$I:$I,'ON Data'!$D:$D,$A$4,'ON Data'!$E:$E,10),SUMIFS('ON Data'!$I:$I,'ON Data'!$E:$E,10))</f>
        <v>0</v>
      </c>
    </row>
    <row r="26" spans="1:46" x14ac:dyDescent="0.3">
      <c r="A26" s="242" t="s">
        <v>188</v>
      </c>
      <c r="B26" s="266">
        <f xml:space="preserve">
SUM(C26:F26)</f>
        <v>31498.256357914433</v>
      </c>
      <c r="C26" s="332">
        <f xml:space="preserve">
IF($A$4&lt;=12,SUMIFS('ON Data'!$G:$G,'ON Data'!$D:$D,$A$4,'ON Data'!$E:$E,11),SUMIFS('ON Data'!$G:$G,'ON Data'!$E:$E,11))</f>
        <v>6498.2563579144326</v>
      </c>
      <c r="D26" s="333">
        <f xml:space="preserve">
IF($A$4&lt;=12,SUMIFS('ON Data'!$J:$J,'ON Data'!$D:$D,$A$4,'ON Data'!$E:$E,11),SUMIFS('ON Data'!$J:$J,'ON Data'!$E:$E,11))</f>
        <v>18333.333333333332</v>
      </c>
      <c r="E26" s="333">
        <f xml:space="preserve">
IF($A$4&lt;=12,SUMIFS('ON Data'!$H:$H,'ON Data'!$D:$D,$A$4,'ON Data'!$E:$E,11),SUMIFS('ON Data'!$H:$H,'ON Data'!$E:$E,11))</f>
        <v>6666.6666666666661</v>
      </c>
      <c r="F26" s="334">
        <f xml:space="preserve">
IF($A$4&lt;=12,SUMIFS('ON Data'!$I:$I,'ON Data'!$D:$D,$A$4,'ON Data'!$E:$E,11),SUMIFS('ON Data'!$I:$I,'ON Data'!$E:$E,11))</f>
        <v>0</v>
      </c>
    </row>
    <row r="27" spans="1:46" x14ac:dyDescent="0.3">
      <c r="A27" s="242" t="s">
        <v>75</v>
      </c>
      <c r="B27" s="288">
        <f xml:space="preserve">
IF(B26=0,0,B25/B26)</f>
        <v>1.0036428569499765</v>
      </c>
      <c r="C27" s="335">
        <f xml:space="preserve">
IF(C26=0,0,C25/C26)</f>
        <v>0</v>
      </c>
      <c r="D27" s="336">
        <f t="shared" ref="D27:E27" si="5" xml:space="preserve">
IF(D26=0,0,D25/D26)</f>
        <v>1.6336363636363638</v>
      </c>
      <c r="E27" s="336">
        <f t="shared" si="5"/>
        <v>0.24945000000000003</v>
      </c>
      <c r="F27" s="337">
        <f xml:space="preserve">
IF(F26=0,0,F25/F26)</f>
        <v>0</v>
      </c>
    </row>
    <row r="28" spans="1:46" ht="15" thickBot="1" x14ac:dyDescent="0.35">
      <c r="A28" s="242" t="s">
        <v>187</v>
      </c>
      <c r="B28" s="266">
        <f xml:space="preserve">
SUM(C28:F28)</f>
        <v>-114.74364208556926</v>
      </c>
      <c r="C28" s="338">
        <f xml:space="preserve">
C26-C25</f>
        <v>6498.2563579144326</v>
      </c>
      <c r="D28" s="339">
        <f t="shared" ref="D28:E28" si="6" xml:space="preserve">
D26-D25</f>
        <v>-11616.666666666668</v>
      </c>
      <c r="E28" s="339">
        <f t="shared" si="6"/>
        <v>5003.6666666666661</v>
      </c>
      <c r="F28" s="340">
        <f xml:space="preserve">
F26-F25</f>
        <v>0</v>
      </c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</row>
    <row r="29" spans="1:46" x14ac:dyDescent="0.3">
      <c r="A29" s="243"/>
      <c r="B29" s="243"/>
      <c r="C29" s="244"/>
      <c r="D29" s="243"/>
      <c r="E29" s="243"/>
      <c r="F29" s="243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143"/>
      <c r="AJ29" s="143"/>
      <c r="AK29" s="143"/>
      <c r="AL29" s="143"/>
      <c r="AM29" s="143"/>
    </row>
    <row r="30" spans="1:46" x14ac:dyDescent="0.3">
      <c r="A30" s="102" t="s">
        <v>149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39"/>
      <c r="AL30" s="139"/>
      <c r="AM30" s="139"/>
    </row>
    <row r="31" spans="1:46" x14ac:dyDescent="0.3">
      <c r="A31" s="103" t="s">
        <v>185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39"/>
      <c r="AL31" s="139"/>
      <c r="AM31" s="139"/>
    </row>
    <row r="32" spans="1:46" ht="14.4" customHeight="1" x14ac:dyDescent="0.3">
      <c r="A32" s="284" t="s">
        <v>182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</row>
    <row r="33" spans="1:1" x14ac:dyDescent="0.3">
      <c r="A33" s="286" t="s">
        <v>242</v>
      </c>
    </row>
    <row r="34" spans="1:1" x14ac:dyDescent="0.3">
      <c r="A34" s="286" t="s">
        <v>243</v>
      </c>
    </row>
    <row r="35" spans="1:1" x14ac:dyDescent="0.3">
      <c r="A35" s="286" t="s">
        <v>244</v>
      </c>
    </row>
    <row r="36" spans="1:1" x14ac:dyDescent="0.3">
      <c r="A36" s="286" t="s">
        <v>245</v>
      </c>
    </row>
    <row r="37" spans="1:1" x14ac:dyDescent="0.3">
      <c r="A37" s="286" t="s">
        <v>190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L22">
    <cfRule type="cellIs" dxfId="8" priority="15" operator="greaterThan">
      <formula>1</formula>
    </cfRule>
  </conditionalFormatting>
  <conditionalFormatting sqref="B23:L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5"/>
  <sheetViews>
    <sheetView showGridLines="0" workbookViewId="0"/>
  </sheetViews>
  <sheetFormatPr defaultRowHeight="14.4" x14ac:dyDescent="0.3"/>
  <cols>
    <col min="1" max="16384" width="8.88671875" style="220"/>
  </cols>
  <sheetData>
    <row r="1" spans="1:49" x14ac:dyDescent="0.3">
      <c r="A1" s="220" t="s">
        <v>1309</v>
      </c>
    </row>
    <row r="2" spans="1:49" x14ac:dyDescent="0.3">
      <c r="A2" s="224" t="s">
        <v>249</v>
      </c>
    </row>
    <row r="3" spans="1:49" x14ac:dyDescent="0.3">
      <c r="A3" s="220" t="s">
        <v>154</v>
      </c>
      <c r="B3" s="247">
        <v>2017</v>
      </c>
      <c r="D3" s="221">
        <f>MAX(D5:D1048576)</f>
        <v>8</v>
      </c>
      <c r="F3" s="221">
        <f>SUMIF($E5:$E1048576,"&lt;10",F5:F1048576)</f>
        <v>8693084.0500000007</v>
      </c>
      <c r="G3" s="221">
        <f t="shared" ref="G3:AW3" si="0">SUMIF($E5:$E1048576,"&lt;10",G5:G1048576)</f>
        <v>700</v>
      </c>
      <c r="H3" s="221">
        <f t="shared" si="0"/>
        <v>0</v>
      </c>
      <c r="I3" s="221">
        <f t="shared" si="0"/>
        <v>94590.099999999991</v>
      </c>
      <c r="J3" s="221">
        <f t="shared" si="0"/>
        <v>0</v>
      </c>
      <c r="K3" s="221">
        <f t="shared" si="0"/>
        <v>0</v>
      </c>
      <c r="L3" s="221">
        <f t="shared" si="0"/>
        <v>1524775.4</v>
      </c>
      <c r="M3" s="221">
        <f t="shared" si="0"/>
        <v>0</v>
      </c>
      <c r="N3" s="221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231543</v>
      </c>
      <c r="R3" s="221">
        <f t="shared" si="0"/>
        <v>0</v>
      </c>
      <c r="S3" s="221">
        <f t="shared" si="0"/>
        <v>0</v>
      </c>
      <c r="T3" s="221">
        <f t="shared" si="0"/>
        <v>0</v>
      </c>
      <c r="U3" s="221">
        <f t="shared" si="0"/>
        <v>0</v>
      </c>
      <c r="V3" s="221">
        <f t="shared" si="0"/>
        <v>0</v>
      </c>
      <c r="W3" s="221">
        <f t="shared" si="0"/>
        <v>3038747.5</v>
      </c>
      <c r="X3" s="221">
        <f t="shared" si="0"/>
        <v>0</v>
      </c>
      <c r="Y3" s="221">
        <f t="shared" si="0"/>
        <v>0</v>
      </c>
      <c r="Z3" s="221">
        <f t="shared" si="0"/>
        <v>0</v>
      </c>
      <c r="AA3" s="221">
        <f t="shared" si="0"/>
        <v>0</v>
      </c>
      <c r="AB3" s="221">
        <f t="shared" si="0"/>
        <v>0</v>
      </c>
      <c r="AC3" s="221">
        <f t="shared" si="0"/>
        <v>0</v>
      </c>
      <c r="AD3" s="221">
        <f t="shared" si="0"/>
        <v>0</v>
      </c>
      <c r="AE3" s="221">
        <f t="shared" si="0"/>
        <v>325.59999999999854</v>
      </c>
      <c r="AF3" s="221">
        <f t="shared" si="0"/>
        <v>0</v>
      </c>
      <c r="AG3" s="221">
        <f t="shared" si="0"/>
        <v>0</v>
      </c>
      <c r="AH3" s="221">
        <f t="shared" si="0"/>
        <v>0</v>
      </c>
      <c r="AI3" s="221">
        <f t="shared" si="0"/>
        <v>0</v>
      </c>
      <c r="AJ3" s="221">
        <f t="shared" si="0"/>
        <v>0</v>
      </c>
      <c r="AK3" s="221">
        <f t="shared" si="0"/>
        <v>0</v>
      </c>
      <c r="AL3" s="221">
        <f t="shared" si="0"/>
        <v>3269706.4499999997</v>
      </c>
      <c r="AM3" s="221">
        <f t="shared" si="0"/>
        <v>0</v>
      </c>
      <c r="AN3" s="221">
        <f t="shared" si="0"/>
        <v>0</v>
      </c>
      <c r="AO3" s="221">
        <f t="shared" si="0"/>
        <v>0</v>
      </c>
      <c r="AP3" s="221">
        <f t="shared" si="0"/>
        <v>210625</v>
      </c>
      <c r="AQ3" s="221">
        <f t="shared" si="0"/>
        <v>0</v>
      </c>
      <c r="AR3" s="221">
        <f t="shared" si="0"/>
        <v>0</v>
      </c>
      <c r="AS3" s="221">
        <f t="shared" si="0"/>
        <v>0</v>
      </c>
      <c r="AT3" s="221">
        <f t="shared" si="0"/>
        <v>263354</v>
      </c>
      <c r="AU3" s="221">
        <f t="shared" si="0"/>
        <v>0</v>
      </c>
      <c r="AV3" s="221">
        <f t="shared" si="0"/>
        <v>0</v>
      </c>
      <c r="AW3" s="221">
        <f t="shared" si="0"/>
        <v>58717</v>
      </c>
    </row>
    <row r="4" spans="1:49" x14ac:dyDescent="0.3">
      <c r="A4" s="220" t="s">
        <v>155</v>
      </c>
      <c r="B4" s="247">
        <v>1</v>
      </c>
      <c r="C4" s="222" t="s">
        <v>5</v>
      </c>
      <c r="D4" s="223" t="s">
        <v>67</v>
      </c>
      <c r="E4" s="223" t="s">
        <v>153</v>
      </c>
      <c r="F4" s="223" t="s">
        <v>3</v>
      </c>
      <c r="G4" s="223">
        <v>0</v>
      </c>
      <c r="H4" s="223">
        <v>25</v>
      </c>
      <c r="I4" s="223">
        <v>30</v>
      </c>
      <c r="J4" s="223">
        <v>99</v>
      </c>
      <c r="K4" s="223">
        <v>100</v>
      </c>
      <c r="L4" s="223">
        <v>101</v>
      </c>
      <c r="M4" s="223">
        <v>102</v>
      </c>
      <c r="N4" s="223">
        <v>103</v>
      </c>
      <c r="O4" s="223">
        <v>203</v>
      </c>
      <c r="P4" s="223">
        <v>302</v>
      </c>
      <c r="Q4" s="223">
        <v>303</v>
      </c>
      <c r="R4" s="223">
        <v>304</v>
      </c>
      <c r="S4" s="223">
        <v>305</v>
      </c>
      <c r="T4" s="223">
        <v>306</v>
      </c>
      <c r="U4" s="223">
        <v>407</v>
      </c>
      <c r="V4" s="223">
        <v>408</v>
      </c>
      <c r="W4" s="223">
        <v>409</v>
      </c>
      <c r="X4" s="223">
        <v>410</v>
      </c>
      <c r="Y4" s="223">
        <v>415</v>
      </c>
      <c r="Z4" s="223">
        <v>416</v>
      </c>
      <c r="AA4" s="223">
        <v>418</v>
      </c>
      <c r="AB4" s="223">
        <v>419</v>
      </c>
      <c r="AC4" s="223">
        <v>420</v>
      </c>
      <c r="AD4" s="223">
        <v>421</v>
      </c>
      <c r="AE4" s="223">
        <v>422</v>
      </c>
      <c r="AF4" s="223">
        <v>520</v>
      </c>
      <c r="AG4" s="223">
        <v>521</v>
      </c>
      <c r="AH4" s="223">
        <v>522</v>
      </c>
      <c r="AI4" s="223">
        <v>523</v>
      </c>
      <c r="AJ4" s="223">
        <v>524</v>
      </c>
      <c r="AK4" s="223">
        <v>525</v>
      </c>
      <c r="AL4" s="223">
        <v>526</v>
      </c>
      <c r="AM4" s="223">
        <v>527</v>
      </c>
      <c r="AN4" s="223">
        <v>528</v>
      </c>
      <c r="AO4" s="223">
        <v>629</v>
      </c>
      <c r="AP4" s="223">
        <v>630</v>
      </c>
      <c r="AQ4" s="223">
        <v>636</v>
      </c>
      <c r="AR4" s="223">
        <v>637</v>
      </c>
      <c r="AS4" s="223">
        <v>640</v>
      </c>
      <c r="AT4" s="223">
        <v>642</v>
      </c>
      <c r="AU4" s="223">
        <v>743</v>
      </c>
      <c r="AV4" s="223">
        <v>745</v>
      </c>
      <c r="AW4" s="223">
        <v>746</v>
      </c>
    </row>
    <row r="5" spans="1:49" x14ac:dyDescent="0.3">
      <c r="A5" s="220" t="s">
        <v>156</v>
      </c>
      <c r="B5" s="247">
        <v>2</v>
      </c>
      <c r="C5" s="220">
        <v>41</v>
      </c>
      <c r="D5" s="220">
        <v>1</v>
      </c>
      <c r="E5" s="220">
        <v>1</v>
      </c>
      <c r="F5" s="220">
        <v>31.099999999999998</v>
      </c>
      <c r="G5" s="220">
        <v>0</v>
      </c>
      <c r="H5" s="220">
        <v>0</v>
      </c>
      <c r="I5" s="220">
        <v>0.7</v>
      </c>
      <c r="J5" s="220">
        <v>0</v>
      </c>
      <c r="K5" s="220">
        <v>0</v>
      </c>
      <c r="L5" s="220">
        <v>3.2</v>
      </c>
      <c r="M5" s="220">
        <v>0</v>
      </c>
      <c r="N5" s="220">
        <v>0</v>
      </c>
      <c r="O5" s="220">
        <v>0</v>
      </c>
      <c r="P5" s="220">
        <v>0</v>
      </c>
      <c r="Q5" s="220">
        <v>1</v>
      </c>
      <c r="R5" s="220">
        <v>0</v>
      </c>
      <c r="S5" s="220">
        <v>0</v>
      </c>
      <c r="T5" s="220">
        <v>0</v>
      </c>
      <c r="U5" s="220">
        <v>0</v>
      </c>
      <c r="V5" s="220">
        <v>0</v>
      </c>
      <c r="W5" s="220">
        <v>12.25</v>
      </c>
      <c r="X5" s="220">
        <v>0</v>
      </c>
      <c r="Y5" s="220">
        <v>0</v>
      </c>
      <c r="Z5" s="220">
        <v>0</v>
      </c>
      <c r="AA5" s="220">
        <v>0</v>
      </c>
      <c r="AB5" s="220">
        <v>0</v>
      </c>
      <c r="AC5" s="220">
        <v>0</v>
      </c>
      <c r="AD5" s="220">
        <v>0</v>
      </c>
      <c r="AE5" s="220">
        <v>0.4</v>
      </c>
      <c r="AF5" s="220">
        <v>0</v>
      </c>
      <c r="AG5" s="220">
        <v>0</v>
      </c>
      <c r="AH5" s="220">
        <v>0</v>
      </c>
      <c r="AI5" s="220">
        <v>0</v>
      </c>
      <c r="AJ5" s="220">
        <v>0</v>
      </c>
      <c r="AK5" s="220">
        <v>0</v>
      </c>
      <c r="AL5" s="220">
        <v>9.5500000000000007</v>
      </c>
      <c r="AM5" s="220">
        <v>0</v>
      </c>
      <c r="AN5" s="220">
        <v>0</v>
      </c>
      <c r="AO5" s="220">
        <v>0</v>
      </c>
      <c r="AP5" s="220">
        <v>2</v>
      </c>
      <c r="AQ5" s="220">
        <v>0</v>
      </c>
      <c r="AR5" s="220">
        <v>0</v>
      </c>
      <c r="AS5" s="220">
        <v>0</v>
      </c>
      <c r="AT5" s="220">
        <v>2</v>
      </c>
      <c r="AU5" s="220">
        <v>0</v>
      </c>
      <c r="AV5" s="220">
        <v>0</v>
      </c>
      <c r="AW5" s="220">
        <v>0</v>
      </c>
    </row>
    <row r="6" spans="1:49" x14ac:dyDescent="0.3">
      <c r="A6" s="220" t="s">
        <v>157</v>
      </c>
      <c r="B6" s="247">
        <v>3</v>
      </c>
      <c r="C6" s="220">
        <v>41</v>
      </c>
      <c r="D6" s="220">
        <v>1</v>
      </c>
      <c r="E6" s="220">
        <v>2</v>
      </c>
      <c r="F6" s="220">
        <v>4753</v>
      </c>
      <c r="G6" s="220">
        <v>0</v>
      </c>
      <c r="H6" s="220">
        <v>0</v>
      </c>
      <c r="I6" s="220">
        <v>115.2</v>
      </c>
      <c r="J6" s="220">
        <v>0</v>
      </c>
      <c r="K6" s="220">
        <v>0</v>
      </c>
      <c r="L6" s="220">
        <v>479.2</v>
      </c>
      <c r="M6" s="220">
        <v>0</v>
      </c>
      <c r="N6" s="220">
        <v>0</v>
      </c>
      <c r="O6" s="220">
        <v>0</v>
      </c>
      <c r="P6" s="220">
        <v>0</v>
      </c>
      <c r="Q6" s="220">
        <v>176</v>
      </c>
      <c r="R6" s="220">
        <v>0</v>
      </c>
      <c r="S6" s="220">
        <v>0</v>
      </c>
      <c r="T6" s="220">
        <v>0</v>
      </c>
      <c r="U6" s="220">
        <v>0</v>
      </c>
      <c r="V6" s="220">
        <v>0</v>
      </c>
      <c r="W6" s="220">
        <v>1808</v>
      </c>
      <c r="X6" s="220">
        <v>0</v>
      </c>
      <c r="Y6" s="220">
        <v>0</v>
      </c>
      <c r="Z6" s="220">
        <v>0</v>
      </c>
      <c r="AA6" s="220">
        <v>0</v>
      </c>
      <c r="AB6" s="220">
        <v>0</v>
      </c>
      <c r="AC6" s="220">
        <v>0</v>
      </c>
      <c r="AD6" s="220">
        <v>0</v>
      </c>
      <c r="AE6" s="220">
        <v>70.400000000000006</v>
      </c>
      <c r="AF6" s="220">
        <v>0</v>
      </c>
      <c r="AG6" s="220">
        <v>0</v>
      </c>
      <c r="AH6" s="220">
        <v>0</v>
      </c>
      <c r="AI6" s="220">
        <v>0</v>
      </c>
      <c r="AJ6" s="220">
        <v>0</v>
      </c>
      <c r="AK6" s="220">
        <v>0</v>
      </c>
      <c r="AL6" s="220">
        <v>1644.2</v>
      </c>
      <c r="AM6" s="220">
        <v>0</v>
      </c>
      <c r="AN6" s="220">
        <v>0</v>
      </c>
      <c r="AO6" s="220">
        <v>0</v>
      </c>
      <c r="AP6" s="220">
        <v>120</v>
      </c>
      <c r="AQ6" s="220">
        <v>0</v>
      </c>
      <c r="AR6" s="220">
        <v>0</v>
      </c>
      <c r="AS6" s="220">
        <v>0</v>
      </c>
      <c r="AT6" s="220">
        <v>340</v>
      </c>
      <c r="AU6" s="220">
        <v>0</v>
      </c>
      <c r="AV6" s="220">
        <v>0</v>
      </c>
      <c r="AW6" s="220">
        <v>0</v>
      </c>
    </row>
    <row r="7" spans="1:49" x14ac:dyDescent="0.3">
      <c r="A7" s="220" t="s">
        <v>158</v>
      </c>
      <c r="B7" s="247">
        <v>4</v>
      </c>
      <c r="C7" s="220">
        <v>41</v>
      </c>
      <c r="D7" s="220">
        <v>1</v>
      </c>
      <c r="E7" s="220">
        <v>3</v>
      </c>
      <c r="F7" s="220">
        <v>38</v>
      </c>
      <c r="G7" s="220">
        <v>0</v>
      </c>
      <c r="H7" s="220">
        <v>0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4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  <c r="AH7" s="220">
        <v>0</v>
      </c>
      <c r="AI7" s="220">
        <v>0</v>
      </c>
      <c r="AJ7" s="220">
        <v>0</v>
      </c>
      <c r="AK7" s="220">
        <v>0</v>
      </c>
      <c r="AL7" s="220">
        <v>34</v>
      </c>
      <c r="AM7" s="220">
        <v>0</v>
      </c>
      <c r="AN7" s="220">
        <v>0</v>
      </c>
      <c r="AO7" s="220">
        <v>0</v>
      </c>
      <c r="AP7" s="220">
        <v>0</v>
      </c>
      <c r="AQ7" s="220">
        <v>0</v>
      </c>
      <c r="AR7" s="220">
        <v>0</v>
      </c>
      <c r="AS7" s="220">
        <v>0</v>
      </c>
      <c r="AT7" s="220">
        <v>0</v>
      </c>
      <c r="AU7" s="220">
        <v>0</v>
      </c>
      <c r="AV7" s="220">
        <v>0</v>
      </c>
      <c r="AW7" s="220">
        <v>0</v>
      </c>
    </row>
    <row r="8" spans="1:49" x14ac:dyDescent="0.3">
      <c r="A8" s="220" t="s">
        <v>159</v>
      </c>
      <c r="B8" s="247">
        <v>5</v>
      </c>
      <c r="C8" s="220">
        <v>41</v>
      </c>
      <c r="D8" s="220">
        <v>1</v>
      </c>
      <c r="E8" s="220">
        <v>4</v>
      </c>
      <c r="F8" s="220">
        <v>56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v>4</v>
      </c>
      <c r="M8" s="220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48</v>
      </c>
      <c r="X8" s="220">
        <v>0</v>
      </c>
      <c r="Y8" s="220">
        <v>0</v>
      </c>
      <c r="Z8" s="220">
        <v>0</v>
      </c>
      <c r="AA8" s="220">
        <v>0</v>
      </c>
      <c r="AB8" s="220">
        <v>0</v>
      </c>
      <c r="AC8" s="220">
        <v>0</v>
      </c>
      <c r="AD8" s="220">
        <v>0</v>
      </c>
      <c r="AE8" s="220">
        <v>0</v>
      </c>
      <c r="AF8" s="220">
        <v>0</v>
      </c>
      <c r="AG8" s="220">
        <v>0</v>
      </c>
      <c r="AH8" s="220">
        <v>0</v>
      </c>
      <c r="AI8" s="220">
        <v>0</v>
      </c>
      <c r="AJ8" s="220">
        <v>0</v>
      </c>
      <c r="AK8" s="220">
        <v>0</v>
      </c>
      <c r="AL8" s="220">
        <v>4</v>
      </c>
      <c r="AM8" s="220">
        <v>0</v>
      </c>
      <c r="AN8" s="220">
        <v>0</v>
      </c>
      <c r="AO8" s="220">
        <v>0</v>
      </c>
      <c r="AP8" s="220">
        <v>0</v>
      </c>
      <c r="AQ8" s="220">
        <v>0</v>
      </c>
      <c r="AR8" s="220">
        <v>0</v>
      </c>
      <c r="AS8" s="220">
        <v>0</v>
      </c>
      <c r="AT8" s="220">
        <v>0</v>
      </c>
      <c r="AU8" s="220">
        <v>0</v>
      </c>
      <c r="AV8" s="220">
        <v>0</v>
      </c>
      <c r="AW8" s="220">
        <v>0</v>
      </c>
    </row>
    <row r="9" spans="1:49" x14ac:dyDescent="0.3">
      <c r="A9" s="220" t="s">
        <v>160</v>
      </c>
      <c r="B9" s="247">
        <v>6</v>
      </c>
      <c r="C9" s="220">
        <v>41</v>
      </c>
      <c r="D9" s="220">
        <v>1</v>
      </c>
      <c r="E9" s="220">
        <v>5</v>
      </c>
      <c r="F9" s="220">
        <v>100</v>
      </c>
      <c r="G9" s="220">
        <v>100</v>
      </c>
      <c r="H9" s="220">
        <v>0</v>
      </c>
      <c r="I9" s="220">
        <v>0</v>
      </c>
      <c r="J9" s="220">
        <v>0</v>
      </c>
      <c r="K9" s="220">
        <v>0</v>
      </c>
      <c r="L9" s="220">
        <v>0</v>
      </c>
      <c r="M9" s="220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  <c r="AB9" s="220">
        <v>0</v>
      </c>
      <c r="AC9" s="220">
        <v>0</v>
      </c>
      <c r="AD9" s="220">
        <v>0</v>
      </c>
      <c r="AE9" s="220">
        <v>0</v>
      </c>
      <c r="AF9" s="220">
        <v>0</v>
      </c>
      <c r="AG9" s="220">
        <v>0</v>
      </c>
      <c r="AH9" s="220">
        <v>0</v>
      </c>
      <c r="AI9" s="220">
        <v>0</v>
      </c>
      <c r="AJ9" s="220">
        <v>0</v>
      </c>
      <c r="AK9" s="220">
        <v>0</v>
      </c>
      <c r="AL9" s="220">
        <v>0</v>
      </c>
      <c r="AM9" s="220">
        <v>0</v>
      </c>
      <c r="AN9" s="220">
        <v>0</v>
      </c>
      <c r="AO9" s="220">
        <v>0</v>
      </c>
      <c r="AP9" s="220">
        <v>0</v>
      </c>
      <c r="AQ9" s="220">
        <v>0</v>
      </c>
      <c r="AR9" s="220">
        <v>0</v>
      </c>
      <c r="AS9" s="220">
        <v>0</v>
      </c>
      <c r="AT9" s="220">
        <v>0</v>
      </c>
      <c r="AU9" s="220">
        <v>0</v>
      </c>
      <c r="AV9" s="220">
        <v>0</v>
      </c>
      <c r="AW9" s="220">
        <v>0</v>
      </c>
    </row>
    <row r="10" spans="1:49" x14ac:dyDescent="0.3">
      <c r="A10" s="220" t="s">
        <v>161</v>
      </c>
      <c r="B10" s="247">
        <v>7</v>
      </c>
      <c r="C10" s="220">
        <v>41</v>
      </c>
      <c r="D10" s="220">
        <v>1</v>
      </c>
      <c r="E10" s="220">
        <v>6</v>
      </c>
      <c r="F10" s="220">
        <v>1171156</v>
      </c>
      <c r="G10" s="220">
        <v>0</v>
      </c>
      <c r="H10" s="220">
        <v>0</v>
      </c>
      <c r="I10" s="220">
        <v>19218</v>
      </c>
      <c r="J10" s="220">
        <v>0</v>
      </c>
      <c r="K10" s="220">
        <v>0</v>
      </c>
      <c r="L10" s="220">
        <v>225220</v>
      </c>
      <c r="M10" s="220">
        <v>0</v>
      </c>
      <c r="N10" s="220">
        <v>0</v>
      </c>
      <c r="O10" s="220">
        <v>0</v>
      </c>
      <c r="P10" s="220">
        <v>0</v>
      </c>
      <c r="Q10" s="220">
        <v>30880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416749</v>
      </c>
      <c r="X10" s="220">
        <v>0</v>
      </c>
      <c r="Y10" s="220">
        <v>0</v>
      </c>
      <c r="Z10" s="220">
        <v>0</v>
      </c>
      <c r="AA10" s="220">
        <v>0</v>
      </c>
      <c r="AB10" s="220">
        <v>0</v>
      </c>
      <c r="AC10" s="220">
        <v>0</v>
      </c>
      <c r="AD10" s="220">
        <v>0</v>
      </c>
      <c r="AE10" s="220">
        <v>10079</v>
      </c>
      <c r="AF10" s="220">
        <v>0</v>
      </c>
      <c r="AG10" s="220">
        <v>0</v>
      </c>
      <c r="AH10" s="220">
        <v>0</v>
      </c>
      <c r="AI10" s="220">
        <v>0</v>
      </c>
      <c r="AJ10" s="220">
        <v>0</v>
      </c>
      <c r="AK10" s="220">
        <v>0</v>
      </c>
      <c r="AL10" s="220">
        <v>406881</v>
      </c>
      <c r="AM10" s="220">
        <v>0</v>
      </c>
      <c r="AN10" s="220">
        <v>0</v>
      </c>
      <c r="AO10" s="220">
        <v>0</v>
      </c>
      <c r="AP10" s="220">
        <v>26710</v>
      </c>
      <c r="AQ10" s="220">
        <v>0</v>
      </c>
      <c r="AR10" s="220">
        <v>0</v>
      </c>
      <c r="AS10" s="220">
        <v>0</v>
      </c>
      <c r="AT10" s="220">
        <v>35419</v>
      </c>
      <c r="AU10" s="220">
        <v>0</v>
      </c>
      <c r="AV10" s="220">
        <v>0</v>
      </c>
      <c r="AW10" s="220">
        <v>0</v>
      </c>
    </row>
    <row r="11" spans="1:49" x14ac:dyDescent="0.3">
      <c r="A11" s="220" t="s">
        <v>162</v>
      </c>
      <c r="B11" s="247">
        <v>8</v>
      </c>
      <c r="C11" s="220">
        <v>41</v>
      </c>
      <c r="D11" s="220">
        <v>1</v>
      </c>
      <c r="E11" s="220">
        <v>9</v>
      </c>
      <c r="F11" s="220">
        <v>6788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3000</v>
      </c>
      <c r="X11" s="220">
        <v>0</v>
      </c>
      <c r="Y11" s="220">
        <v>0</v>
      </c>
      <c r="Z11" s="220">
        <v>0</v>
      </c>
      <c r="AA11" s="220">
        <v>0</v>
      </c>
      <c r="AB11" s="220">
        <v>0</v>
      </c>
      <c r="AC11" s="220">
        <v>0</v>
      </c>
      <c r="AD11" s="220">
        <v>0</v>
      </c>
      <c r="AE11" s="220">
        <v>0</v>
      </c>
      <c r="AF11" s="220">
        <v>0</v>
      </c>
      <c r="AG11" s="220">
        <v>0</v>
      </c>
      <c r="AH11" s="220">
        <v>0</v>
      </c>
      <c r="AI11" s="220">
        <v>0</v>
      </c>
      <c r="AJ11" s="220">
        <v>0</v>
      </c>
      <c r="AK11" s="220">
        <v>0</v>
      </c>
      <c r="AL11" s="220">
        <v>0</v>
      </c>
      <c r="AM11" s="220">
        <v>0</v>
      </c>
      <c r="AN11" s="220">
        <v>0</v>
      </c>
      <c r="AO11" s="220">
        <v>0</v>
      </c>
      <c r="AP11" s="220">
        <v>3788</v>
      </c>
      <c r="AQ11" s="220">
        <v>0</v>
      </c>
      <c r="AR11" s="220">
        <v>0</v>
      </c>
      <c r="AS11" s="220">
        <v>0</v>
      </c>
      <c r="AT11" s="220">
        <v>0</v>
      </c>
      <c r="AU11" s="220">
        <v>0</v>
      </c>
      <c r="AV11" s="220">
        <v>0</v>
      </c>
      <c r="AW11" s="220">
        <v>0</v>
      </c>
    </row>
    <row r="12" spans="1:49" x14ac:dyDescent="0.3">
      <c r="A12" s="220" t="s">
        <v>163</v>
      </c>
      <c r="B12" s="247">
        <v>9</v>
      </c>
      <c r="C12" s="220">
        <v>41</v>
      </c>
      <c r="D12" s="220">
        <v>1</v>
      </c>
      <c r="E12" s="220">
        <v>11</v>
      </c>
      <c r="F12" s="220">
        <v>3937.2820447393042</v>
      </c>
      <c r="G12" s="220">
        <v>812.28204473930407</v>
      </c>
      <c r="H12" s="220">
        <v>833.33333333333337</v>
      </c>
      <c r="I12" s="220">
        <v>0</v>
      </c>
      <c r="J12" s="220">
        <v>2291.6666666666665</v>
      </c>
      <c r="K12" s="220">
        <v>0</v>
      </c>
      <c r="L12" s="220">
        <v>0</v>
      </c>
      <c r="M12" s="220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0</v>
      </c>
      <c r="AA12" s="220">
        <v>0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0</v>
      </c>
      <c r="AI12" s="220">
        <v>0</v>
      </c>
      <c r="AJ12" s="220">
        <v>0</v>
      </c>
      <c r="AK12" s="220">
        <v>0</v>
      </c>
      <c r="AL12" s="220">
        <v>0</v>
      </c>
      <c r="AM12" s="220">
        <v>0</v>
      </c>
      <c r="AN12" s="220">
        <v>0</v>
      </c>
      <c r="AO12" s="220">
        <v>0</v>
      </c>
      <c r="AP12" s="220">
        <v>0</v>
      </c>
      <c r="AQ12" s="220">
        <v>0</v>
      </c>
      <c r="AR12" s="220">
        <v>0</v>
      </c>
      <c r="AS12" s="220">
        <v>0</v>
      </c>
      <c r="AT12" s="220">
        <v>0</v>
      </c>
      <c r="AU12" s="220">
        <v>0</v>
      </c>
      <c r="AV12" s="220">
        <v>0</v>
      </c>
      <c r="AW12" s="220">
        <v>0</v>
      </c>
    </row>
    <row r="13" spans="1:49" x14ac:dyDescent="0.3">
      <c r="A13" s="220" t="s">
        <v>164</v>
      </c>
      <c r="B13" s="247">
        <v>10</v>
      </c>
      <c r="C13" s="220">
        <v>41</v>
      </c>
      <c r="D13" s="220">
        <v>2</v>
      </c>
      <c r="E13" s="220">
        <v>1</v>
      </c>
      <c r="F13" s="220">
        <v>30.099999999999998</v>
      </c>
      <c r="G13" s="220">
        <v>0</v>
      </c>
      <c r="H13" s="220">
        <v>0</v>
      </c>
      <c r="I13" s="220">
        <v>0.7</v>
      </c>
      <c r="J13" s="220">
        <v>0</v>
      </c>
      <c r="K13" s="220">
        <v>0</v>
      </c>
      <c r="L13" s="220">
        <v>3.2</v>
      </c>
      <c r="M13" s="220">
        <v>0</v>
      </c>
      <c r="N13" s="220">
        <v>0</v>
      </c>
      <c r="O13" s="220">
        <v>0</v>
      </c>
      <c r="P13" s="220">
        <v>0</v>
      </c>
      <c r="Q13" s="220">
        <v>1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11.25</v>
      </c>
      <c r="X13" s="220">
        <v>0</v>
      </c>
      <c r="Y13" s="220">
        <v>0</v>
      </c>
      <c r="Z13" s="220">
        <v>0</v>
      </c>
      <c r="AA13" s="220">
        <v>0</v>
      </c>
      <c r="AB13" s="220">
        <v>0</v>
      </c>
      <c r="AC13" s="220">
        <v>0</v>
      </c>
      <c r="AD13" s="220">
        <v>0</v>
      </c>
      <c r="AE13" s="220">
        <v>0.4</v>
      </c>
      <c r="AF13" s="220">
        <v>0</v>
      </c>
      <c r="AG13" s="220">
        <v>0</v>
      </c>
      <c r="AH13" s="220">
        <v>0</v>
      </c>
      <c r="AI13" s="220">
        <v>0</v>
      </c>
      <c r="AJ13" s="220">
        <v>0</v>
      </c>
      <c r="AK13" s="220">
        <v>0</v>
      </c>
      <c r="AL13" s="220">
        <v>9.5500000000000007</v>
      </c>
      <c r="AM13" s="220">
        <v>0</v>
      </c>
      <c r="AN13" s="220">
        <v>0</v>
      </c>
      <c r="AO13" s="220">
        <v>0</v>
      </c>
      <c r="AP13" s="220">
        <v>2</v>
      </c>
      <c r="AQ13" s="220">
        <v>0</v>
      </c>
      <c r="AR13" s="220">
        <v>0</v>
      </c>
      <c r="AS13" s="220">
        <v>0</v>
      </c>
      <c r="AT13" s="220">
        <v>2</v>
      </c>
      <c r="AU13" s="220">
        <v>0</v>
      </c>
      <c r="AV13" s="220">
        <v>0</v>
      </c>
      <c r="AW13" s="220">
        <v>0</v>
      </c>
    </row>
    <row r="14" spans="1:49" x14ac:dyDescent="0.3">
      <c r="A14" s="220" t="s">
        <v>165</v>
      </c>
      <c r="B14" s="247">
        <v>11</v>
      </c>
      <c r="C14" s="220">
        <v>41</v>
      </c>
      <c r="D14" s="220">
        <v>2</v>
      </c>
      <c r="E14" s="220">
        <v>2</v>
      </c>
      <c r="F14" s="220">
        <v>4100.3999999999996</v>
      </c>
      <c r="G14" s="220">
        <v>0</v>
      </c>
      <c r="H14" s="220">
        <v>0</v>
      </c>
      <c r="I14" s="220">
        <v>108</v>
      </c>
      <c r="J14" s="220">
        <v>0</v>
      </c>
      <c r="K14" s="220">
        <v>0</v>
      </c>
      <c r="L14" s="220">
        <v>438.40000000000003</v>
      </c>
      <c r="M14" s="220">
        <v>0</v>
      </c>
      <c r="N14" s="220">
        <v>0</v>
      </c>
      <c r="O14" s="220">
        <v>0</v>
      </c>
      <c r="P14" s="220">
        <v>0</v>
      </c>
      <c r="Q14" s="220">
        <v>120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1468</v>
      </c>
      <c r="X14" s="220">
        <v>0</v>
      </c>
      <c r="Y14" s="220">
        <v>0</v>
      </c>
      <c r="Z14" s="220">
        <v>0</v>
      </c>
      <c r="AA14" s="220">
        <v>0</v>
      </c>
      <c r="AB14" s="220">
        <v>0</v>
      </c>
      <c r="AC14" s="220">
        <v>0</v>
      </c>
      <c r="AD14" s="220">
        <v>0</v>
      </c>
      <c r="AE14" s="220">
        <v>64</v>
      </c>
      <c r="AF14" s="220">
        <v>0</v>
      </c>
      <c r="AG14" s="220">
        <v>0</v>
      </c>
      <c r="AH14" s="220">
        <v>0</v>
      </c>
      <c r="AI14" s="220">
        <v>0</v>
      </c>
      <c r="AJ14" s="220">
        <v>0</v>
      </c>
      <c r="AK14" s="220">
        <v>0</v>
      </c>
      <c r="AL14" s="220">
        <v>1478</v>
      </c>
      <c r="AM14" s="220">
        <v>0</v>
      </c>
      <c r="AN14" s="220">
        <v>0</v>
      </c>
      <c r="AO14" s="220">
        <v>0</v>
      </c>
      <c r="AP14" s="220">
        <v>136</v>
      </c>
      <c r="AQ14" s="220">
        <v>0</v>
      </c>
      <c r="AR14" s="220">
        <v>0</v>
      </c>
      <c r="AS14" s="220">
        <v>0</v>
      </c>
      <c r="AT14" s="220">
        <v>288</v>
      </c>
      <c r="AU14" s="220">
        <v>0</v>
      </c>
      <c r="AV14" s="220">
        <v>0</v>
      </c>
      <c r="AW14" s="220">
        <v>0</v>
      </c>
    </row>
    <row r="15" spans="1:49" x14ac:dyDescent="0.3">
      <c r="A15" s="220" t="s">
        <v>166</v>
      </c>
      <c r="B15" s="247">
        <v>12</v>
      </c>
      <c r="C15" s="220">
        <v>41</v>
      </c>
      <c r="D15" s="220">
        <v>2</v>
      </c>
      <c r="E15" s="220">
        <v>3</v>
      </c>
      <c r="F15" s="220">
        <v>34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  <c r="AH15" s="220">
        <v>0</v>
      </c>
      <c r="AI15" s="220">
        <v>0</v>
      </c>
      <c r="AJ15" s="220">
        <v>0</v>
      </c>
      <c r="AK15" s="220">
        <v>0</v>
      </c>
      <c r="AL15" s="220">
        <v>34</v>
      </c>
      <c r="AM15" s="220">
        <v>0</v>
      </c>
      <c r="AN15" s="220">
        <v>0</v>
      </c>
      <c r="AO15" s="220">
        <v>0</v>
      </c>
      <c r="AP15" s="220">
        <v>0</v>
      </c>
      <c r="AQ15" s="220">
        <v>0</v>
      </c>
      <c r="AR15" s="220">
        <v>0</v>
      </c>
      <c r="AS15" s="220">
        <v>0</v>
      </c>
      <c r="AT15" s="220">
        <v>0</v>
      </c>
      <c r="AU15" s="220">
        <v>0</v>
      </c>
      <c r="AV15" s="220">
        <v>0</v>
      </c>
      <c r="AW15" s="220">
        <v>0</v>
      </c>
    </row>
    <row r="16" spans="1:49" x14ac:dyDescent="0.3">
      <c r="A16" s="220" t="s">
        <v>154</v>
      </c>
      <c r="B16" s="247">
        <v>2017</v>
      </c>
      <c r="C16" s="220">
        <v>41</v>
      </c>
      <c r="D16" s="220">
        <v>2</v>
      </c>
      <c r="E16" s="220">
        <v>4</v>
      </c>
      <c r="F16" s="220">
        <v>32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24</v>
      </c>
      <c r="X16" s="220">
        <v>0</v>
      </c>
      <c r="Y16" s="220">
        <v>0</v>
      </c>
      <c r="Z16" s="220">
        <v>0</v>
      </c>
      <c r="AA16" s="220">
        <v>0</v>
      </c>
      <c r="AB16" s="220">
        <v>0</v>
      </c>
      <c r="AC16" s="220">
        <v>0</v>
      </c>
      <c r="AD16" s="220">
        <v>0</v>
      </c>
      <c r="AE16" s="220">
        <v>0</v>
      </c>
      <c r="AF16" s="220">
        <v>0</v>
      </c>
      <c r="AG16" s="220">
        <v>0</v>
      </c>
      <c r="AH16" s="220">
        <v>0</v>
      </c>
      <c r="AI16" s="220">
        <v>0</v>
      </c>
      <c r="AJ16" s="220">
        <v>0</v>
      </c>
      <c r="AK16" s="220">
        <v>0</v>
      </c>
      <c r="AL16" s="220">
        <v>8</v>
      </c>
      <c r="AM16" s="220">
        <v>0</v>
      </c>
      <c r="AN16" s="220">
        <v>0</v>
      </c>
      <c r="AO16" s="220">
        <v>0</v>
      </c>
      <c r="AP16" s="220">
        <v>0</v>
      </c>
      <c r="AQ16" s="220">
        <v>0</v>
      </c>
      <c r="AR16" s="220">
        <v>0</v>
      </c>
      <c r="AS16" s="220">
        <v>0</v>
      </c>
      <c r="AT16" s="220">
        <v>0</v>
      </c>
      <c r="AU16" s="220">
        <v>0</v>
      </c>
      <c r="AV16" s="220">
        <v>0</v>
      </c>
      <c r="AW16" s="220">
        <v>0</v>
      </c>
    </row>
    <row r="17" spans="3:49" x14ac:dyDescent="0.3">
      <c r="C17" s="220">
        <v>41</v>
      </c>
      <c r="D17" s="220">
        <v>2</v>
      </c>
      <c r="E17" s="220">
        <v>5</v>
      </c>
      <c r="F17" s="220">
        <v>100</v>
      </c>
      <c r="G17" s="220">
        <v>100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0">
        <v>0</v>
      </c>
      <c r="Z17" s="220">
        <v>0</v>
      </c>
      <c r="AA17" s="220">
        <v>0</v>
      </c>
      <c r="AB17" s="220">
        <v>0</v>
      </c>
      <c r="AC17" s="220">
        <v>0</v>
      </c>
      <c r="AD17" s="220">
        <v>0</v>
      </c>
      <c r="AE17" s="220">
        <v>0</v>
      </c>
      <c r="AF17" s="220">
        <v>0</v>
      </c>
      <c r="AG17" s="220">
        <v>0</v>
      </c>
      <c r="AH17" s="220">
        <v>0</v>
      </c>
      <c r="AI17" s="220">
        <v>0</v>
      </c>
      <c r="AJ17" s="220">
        <v>0</v>
      </c>
      <c r="AK17" s="220">
        <v>0</v>
      </c>
      <c r="AL17" s="220">
        <v>0</v>
      </c>
      <c r="AM17" s="220">
        <v>0</v>
      </c>
      <c r="AN17" s="220">
        <v>0</v>
      </c>
      <c r="AO17" s="220">
        <v>0</v>
      </c>
      <c r="AP17" s="220">
        <v>0</v>
      </c>
      <c r="AQ17" s="220">
        <v>0</v>
      </c>
      <c r="AR17" s="220">
        <v>0</v>
      </c>
      <c r="AS17" s="220">
        <v>0</v>
      </c>
      <c r="AT17" s="220">
        <v>0</v>
      </c>
      <c r="AU17" s="220">
        <v>0</v>
      </c>
      <c r="AV17" s="220">
        <v>0</v>
      </c>
      <c r="AW17" s="220">
        <v>0</v>
      </c>
    </row>
    <row r="18" spans="3:49" x14ac:dyDescent="0.3">
      <c r="C18" s="220">
        <v>41</v>
      </c>
      <c r="D18" s="220">
        <v>2</v>
      </c>
      <c r="E18" s="220">
        <v>6</v>
      </c>
      <c r="F18" s="220">
        <v>1041123</v>
      </c>
      <c r="G18" s="220">
        <v>0</v>
      </c>
      <c r="H18" s="220">
        <v>0</v>
      </c>
      <c r="I18" s="220">
        <v>13465</v>
      </c>
      <c r="J18" s="220">
        <v>0</v>
      </c>
      <c r="K18" s="220">
        <v>0</v>
      </c>
      <c r="L18" s="220">
        <v>210766</v>
      </c>
      <c r="M18" s="220">
        <v>0</v>
      </c>
      <c r="N18" s="220">
        <v>0</v>
      </c>
      <c r="O18" s="220">
        <v>0</v>
      </c>
      <c r="P18" s="220">
        <v>0</v>
      </c>
      <c r="Q18" s="220">
        <v>27573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360024</v>
      </c>
      <c r="X18" s="220">
        <v>0</v>
      </c>
      <c r="Y18" s="220">
        <v>0</v>
      </c>
      <c r="Z18" s="220">
        <v>0</v>
      </c>
      <c r="AA18" s="220">
        <v>0</v>
      </c>
      <c r="AB18" s="220">
        <v>0</v>
      </c>
      <c r="AC18" s="220">
        <v>0</v>
      </c>
      <c r="AD18" s="220">
        <v>0</v>
      </c>
      <c r="AE18" s="220">
        <v>-1721</v>
      </c>
      <c r="AF18" s="220">
        <v>0</v>
      </c>
      <c r="AG18" s="220">
        <v>0</v>
      </c>
      <c r="AH18" s="220">
        <v>0</v>
      </c>
      <c r="AI18" s="220">
        <v>0</v>
      </c>
      <c r="AJ18" s="220">
        <v>0</v>
      </c>
      <c r="AK18" s="220">
        <v>0</v>
      </c>
      <c r="AL18" s="220">
        <v>377741</v>
      </c>
      <c r="AM18" s="220">
        <v>0</v>
      </c>
      <c r="AN18" s="220">
        <v>0</v>
      </c>
      <c r="AO18" s="220">
        <v>0</v>
      </c>
      <c r="AP18" s="220">
        <v>19743</v>
      </c>
      <c r="AQ18" s="220">
        <v>0</v>
      </c>
      <c r="AR18" s="220">
        <v>0</v>
      </c>
      <c r="AS18" s="220">
        <v>0</v>
      </c>
      <c r="AT18" s="220">
        <v>33532</v>
      </c>
      <c r="AU18" s="220">
        <v>0</v>
      </c>
      <c r="AV18" s="220">
        <v>0</v>
      </c>
      <c r="AW18" s="220">
        <v>0</v>
      </c>
    </row>
    <row r="19" spans="3:49" x14ac:dyDescent="0.3">
      <c r="C19" s="220">
        <v>41</v>
      </c>
      <c r="D19" s="220">
        <v>2</v>
      </c>
      <c r="E19" s="220">
        <v>9</v>
      </c>
      <c r="F19" s="220">
        <v>6788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3000</v>
      </c>
      <c r="X19" s="220">
        <v>0</v>
      </c>
      <c r="Y19" s="220">
        <v>0</v>
      </c>
      <c r="Z19" s="220">
        <v>0</v>
      </c>
      <c r="AA19" s="220">
        <v>0</v>
      </c>
      <c r="AB19" s="220">
        <v>0</v>
      </c>
      <c r="AC19" s="220">
        <v>0</v>
      </c>
      <c r="AD19" s="220">
        <v>0</v>
      </c>
      <c r="AE19" s="220">
        <v>0</v>
      </c>
      <c r="AF19" s="220">
        <v>0</v>
      </c>
      <c r="AG19" s="220">
        <v>0</v>
      </c>
      <c r="AH19" s="220">
        <v>0</v>
      </c>
      <c r="AI19" s="220">
        <v>0</v>
      </c>
      <c r="AJ19" s="220">
        <v>0</v>
      </c>
      <c r="AK19" s="220">
        <v>0</v>
      </c>
      <c r="AL19" s="220">
        <v>0</v>
      </c>
      <c r="AM19" s="220">
        <v>0</v>
      </c>
      <c r="AN19" s="220">
        <v>0</v>
      </c>
      <c r="AO19" s="220">
        <v>0</v>
      </c>
      <c r="AP19" s="220">
        <v>3788</v>
      </c>
      <c r="AQ19" s="220">
        <v>0</v>
      </c>
      <c r="AR19" s="220">
        <v>0</v>
      </c>
      <c r="AS19" s="220">
        <v>0</v>
      </c>
      <c r="AT19" s="220">
        <v>0</v>
      </c>
      <c r="AU19" s="220">
        <v>0</v>
      </c>
      <c r="AV19" s="220">
        <v>0</v>
      </c>
      <c r="AW19" s="220">
        <v>0</v>
      </c>
    </row>
    <row r="20" spans="3:49" x14ac:dyDescent="0.3">
      <c r="C20" s="220">
        <v>41</v>
      </c>
      <c r="D20" s="220">
        <v>2</v>
      </c>
      <c r="E20" s="220">
        <v>10</v>
      </c>
      <c r="F20" s="220">
        <v>10250</v>
      </c>
      <c r="G20" s="220">
        <v>0</v>
      </c>
      <c r="H20" s="220">
        <v>0</v>
      </c>
      <c r="I20" s="220">
        <v>0</v>
      </c>
      <c r="J20" s="220">
        <v>10250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20">
        <v>0</v>
      </c>
      <c r="Y20" s="220">
        <v>0</v>
      </c>
      <c r="Z20" s="220">
        <v>0</v>
      </c>
      <c r="AA20" s="220">
        <v>0</v>
      </c>
      <c r="AB20" s="220">
        <v>0</v>
      </c>
      <c r="AC20" s="220">
        <v>0</v>
      </c>
      <c r="AD20" s="220">
        <v>0</v>
      </c>
      <c r="AE20" s="220">
        <v>0</v>
      </c>
      <c r="AF20" s="220">
        <v>0</v>
      </c>
      <c r="AG20" s="220">
        <v>0</v>
      </c>
      <c r="AH20" s="220">
        <v>0</v>
      </c>
      <c r="AI20" s="220">
        <v>0</v>
      </c>
      <c r="AJ20" s="220">
        <v>0</v>
      </c>
      <c r="AK20" s="220">
        <v>0</v>
      </c>
      <c r="AL20" s="220">
        <v>0</v>
      </c>
      <c r="AM20" s="220">
        <v>0</v>
      </c>
      <c r="AN20" s="220">
        <v>0</v>
      </c>
      <c r="AO20" s="220">
        <v>0</v>
      </c>
      <c r="AP20" s="220">
        <v>0</v>
      </c>
      <c r="AQ20" s="220">
        <v>0</v>
      </c>
      <c r="AR20" s="220">
        <v>0</v>
      </c>
      <c r="AS20" s="220">
        <v>0</v>
      </c>
      <c r="AT20" s="220">
        <v>0</v>
      </c>
      <c r="AU20" s="220">
        <v>0</v>
      </c>
      <c r="AV20" s="220">
        <v>0</v>
      </c>
      <c r="AW20" s="220">
        <v>0</v>
      </c>
    </row>
    <row r="21" spans="3:49" x14ac:dyDescent="0.3">
      <c r="C21" s="220">
        <v>41</v>
      </c>
      <c r="D21" s="220">
        <v>2</v>
      </c>
      <c r="E21" s="220">
        <v>11</v>
      </c>
      <c r="F21" s="220">
        <v>3937.2820447393042</v>
      </c>
      <c r="G21" s="220">
        <v>812.28204473930407</v>
      </c>
      <c r="H21" s="220">
        <v>833.33333333333337</v>
      </c>
      <c r="I21" s="220">
        <v>0</v>
      </c>
      <c r="J21" s="220">
        <v>2291.6666666666665</v>
      </c>
      <c r="K21" s="220">
        <v>0</v>
      </c>
      <c r="L21" s="220">
        <v>0</v>
      </c>
      <c r="M21" s="220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0">
        <v>0</v>
      </c>
      <c r="AA21" s="220">
        <v>0</v>
      </c>
      <c r="AB21" s="220">
        <v>0</v>
      </c>
      <c r="AC21" s="220">
        <v>0</v>
      </c>
      <c r="AD21" s="220">
        <v>0</v>
      </c>
      <c r="AE21" s="220">
        <v>0</v>
      </c>
      <c r="AF21" s="220">
        <v>0</v>
      </c>
      <c r="AG21" s="220">
        <v>0</v>
      </c>
      <c r="AH21" s="220">
        <v>0</v>
      </c>
      <c r="AI21" s="220">
        <v>0</v>
      </c>
      <c r="AJ21" s="220">
        <v>0</v>
      </c>
      <c r="AK21" s="220">
        <v>0</v>
      </c>
      <c r="AL21" s="220">
        <v>0</v>
      </c>
      <c r="AM21" s="220">
        <v>0</v>
      </c>
      <c r="AN21" s="220">
        <v>0</v>
      </c>
      <c r="AO21" s="220">
        <v>0</v>
      </c>
      <c r="AP21" s="220">
        <v>0</v>
      </c>
      <c r="AQ21" s="220">
        <v>0</v>
      </c>
      <c r="AR21" s="220">
        <v>0</v>
      </c>
      <c r="AS21" s="220">
        <v>0</v>
      </c>
      <c r="AT21" s="220">
        <v>0</v>
      </c>
      <c r="AU21" s="220">
        <v>0</v>
      </c>
      <c r="AV21" s="220">
        <v>0</v>
      </c>
      <c r="AW21" s="220">
        <v>0</v>
      </c>
    </row>
    <row r="22" spans="3:49" x14ac:dyDescent="0.3">
      <c r="C22" s="220">
        <v>41</v>
      </c>
      <c r="D22" s="220">
        <v>3</v>
      </c>
      <c r="E22" s="220">
        <v>1</v>
      </c>
      <c r="F22" s="220">
        <v>30.099999999999998</v>
      </c>
      <c r="G22" s="220">
        <v>0</v>
      </c>
      <c r="H22" s="220">
        <v>0</v>
      </c>
      <c r="I22" s="220">
        <v>0.7</v>
      </c>
      <c r="J22" s="220">
        <v>0</v>
      </c>
      <c r="K22" s="220">
        <v>0</v>
      </c>
      <c r="L22" s="220">
        <v>3.2</v>
      </c>
      <c r="M22" s="220">
        <v>0</v>
      </c>
      <c r="N22" s="220">
        <v>0</v>
      </c>
      <c r="O22" s="220">
        <v>0</v>
      </c>
      <c r="P22" s="220">
        <v>0</v>
      </c>
      <c r="Q22" s="220">
        <v>1</v>
      </c>
      <c r="R22" s="220">
        <v>0</v>
      </c>
      <c r="S22" s="220">
        <v>0</v>
      </c>
      <c r="T22" s="220">
        <v>0</v>
      </c>
      <c r="U22" s="220">
        <v>0</v>
      </c>
      <c r="V22" s="220">
        <v>0</v>
      </c>
      <c r="W22" s="220">
        <v>11.25</v>
      </c>
      <c r="X22" s="220">
        <v>0</v>
      </c>
      <c r="Y22" s="220">
        <v>0</v>
      </c>
      <c r="Z22" s="220">
        <v>0</v>
      </c>
      <c r="AA22" s="220">
        <v>0</v>
      </c>
      <c r="AB22" s="220">
        <v>0</v>
      </c>
      <c r="AC22" s="220">
        <v>0</v>
      </c>
      <c r="AD22" s="220">
        <v>0</v>
      </c>
      <c r="AE22" s="220">
        <v>0.4</v>
      </c>
      <c r="AF22" s="220">
        <v>0</v>
      </c>
      <c r="AG22" s="220">
        <v>0</v>
      </c>
      <c r="AH22" s="220">
        <v>0</v>
      </c>
      <c r="AI22" s="220">
        <v>0</v>
      </c>
      <c r="AJ22" s="220">
        <v>0</v>
      </c>
      <c r="AK22" s="220">
        <v>0</v>
      </c>
      <c r="AL22" s="220">
        <v>9.5500000000000007</v>
      </c>
      <c r="AM22" s="220">
        <v>0</v>
      </c>
      <c r="AN22" s="220">
        <v>0</v>
      </c>
      <c r="AO22" s="220">
        <v>0</v>
      </c>
      <c r="AP22" s="220">
        <v>2</v>
      </c>
      <c r="AQ22" s="220">
        <v>0</v>
      </c>
      <c r="AR22" s="220">
        <v>0</v>
      </c>
      <c r="AS22" s="220">
        <v>0</v>
      </c>
      <c r="AT22" s="220">
        <v>2</v>
      </c>
      <c r="AU22" s="220">
        <v>0</v>
      </c>
      <c r="AV22" s="220">
        <v>0</v>
      </c>
      <c r="AW22" s="220">
        <v>0</v>
      </c>
    </row>
    <row r="23" spans="3:49" x14ac:dyDescent="0.3">
      <c r="C23" s="220">
        <v>41</v>
      </c>
      <c r="D23" s="220">
        <v>3</v>
      </c>
      <c r="E23" s="220">
        <v>2</v>
      </c>
      <c r="F23" s="220">
        <v>4543.3999999999996</v>
      </c>
      <c r="G23" s="220">
        <v>0</v>
      </c>
      <c r="H23" s="220">
        <v>0</v>
      </c>
      <c r="I23" s="220">
        <v>109.6</v>
      </c>
      <c r="J23" s="220">
        <v>0</v>
      </c>
      <c r="K23" s="220">
        <v>0</v>
      </c>
      <c r="L23" s="220">
        <v>454.40000000000003</v>
      </c>
      <c r="M23" s="220">
        <v>0</v>
      </c>
      <c r="N23" s="220">
        <v>0</v>
      </c>
      <c r="O23" s="220">
        <v>0</v>
      </c>
      <c r="P23" s="220">
        <v>0</v>
      </c>
      <c r="Q23" s="220">
        <v>80</v>
      </c>
      <c r="R23" s="220">
        <v>0</v>
      </c>
      <c r="S23" s="220">
        <v>0</v>
      </c>
      <c r="T23" s="220">
        <v>0</v>
      </c>
      <c r="U23" s="220">
        <v>0</v>
      </c>
      <c r="V23" s="220">
        <v>0</v>
      </c>
      <c r="W23" s="220">
        <v>1784</v>
      </c>
      <c r="X23" s="220">
        <v>0</v>
      </c>
      <c r="Y23" s="220">
        <v>0</v>
      </c>
      <c r="Z23" s="220">
        <v>0</v>
      </c>
      <c r="AA23" s="220">
        <v>0</v>
      </c>
      <c r="AB23" s="220">
        <v>0</v>
      </c>
      <c r="AC23" s="220">
        <v>0</v>
      </c>
      <c r="AD23" s="220">
        <v>0</v>
      </c>
      <c r="AE23" s="220">
        <v>67.2</v>
      </c>
      <c r="AF23" s="220">
        <v>0</v>
      </c>
      <c r="AG23" s="220">
        <v>0</v>
      </c>
      <c r="AH23" s="220">
        <v>0</v>
      </c>
      <c r="AI23" s="220">
        <v>0</v>
      </c>
      <c r="AJ23" s="220">
        <v>0</v>
      </c>
      <c r="AK23" s="220">
        <v>0</v>
      </c>
      <c r="AL23" s="220">
        <v>1616.2</v>
      </c>
      <c r="AM23" s="220">
        <v>0</v>
      </c>
      <c r="AN23" s="220">
        <v>0</v>
      </c>
      <c r="AO23" s="220">
        <v>0</v>
      </c>
      <c r="AP23" s="220">
        <v>136</v>
      </c>
      <c r="AQ23" s="220">
        <v>0</v>
      </c>
      <c r="AR23" s="220">
        <v>0</v>
      </c>
      <c r="AS23" s="220">
        <v>0</v>
      </c>
      <c r="AT23" s="220">
        <v>296</v>
      </c>
      <c r="AU23" s="220">
        <v>0</v>
      </c>
      <c r="AV23" s="220">
        <v>0</v>
      </c>
      <c r="AW23" s="220">
        <v>0</v>
      </c>
    </row>
    <row r="24" spans="3:49" x14ac:dyDescent="0.3">
      <c r="C24" s="220">
        <v>41</v>
      </c>
      <c r="D24" s="220">
        <v>3</v>
      </c>
      <c r="E24" s="220">
        <v>3</v>
      </c>
      <c r="F24" s="220">
        <v>37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0">
        <v>0</v>
      </c>
      <c r="W24" s="220">
        <v>3</v>
      </c>
      <c r="X24" s="220">
        <v>0</v>
      </c>
      <c r="Y24" s="220">
        <v>0</v>
      </c>
      <c r="Z24" s="220">
        <v>0</v>
      </c>
      <c r="AA24" s="220">
        <v>0</v>
      </c>
      <c r="AB24" s="220">
        <v>0</v>
      </c>
      <c r="AC24" s="220">
        <v>0</v>
      </c>
      <c r="AD24" s="220">
        <v>0</v>
      </c>
      <c r="AE24" s="220">
        <v>0</v>
      </c>
      <c r="AF24" s="220">
        <v>0</v>
      </c>
      <c r="AG24" s="220">
        <v>0</v>
      </c>
      <c r="AH24" s="220">
        <v>0</v>
      </c>
      <c r="AI24" s="220">
        <v>0</v>
      </c>
      <c r="AJ24" s="220">
        <v>0</v>
      </c>
      <c r="AK24" s="220">
        <v>0</v>
      </c>
      <c r="AL24" s="220">
        <v>34</v>
      </c>
      <c r="AM24" s="220">
        <v>0</v>
      </c>
      <c r="AN24" s="220">
        <v>0</v>
      </c>
      <c r="AO24" s="220">
        <v>0</v>
      </c>
      <c r="AP24" s="220">
        <v>0</v>
      </c>
      <c r="AQ24" s="220">
        <v>0</v>
      </c>
      <c r="AR24" s="220">
        <v>0</v>
      </c>
      <c r="AS24" s="220">
        <v>0</v>
      </c>
      <c r="AT24" s="220">
        <v>0</v>
      </c>
      <c r="AU24" s="220">
        <v>0</v>
      </c>
      <c r="AV24" s="220">
        <v>0</v>
      </c>
      <c r="AW24" s="220">
        <v>0</v>
      </c>
    </row>
    <row r="25" spans="3:49" x14ac:dyDescent="0.3">
      <c r="C25" s="220">
        <v>41</v>
      </c>
      <c r="D25" s="220">
        <v>3</v>
      </c>
      <c r="E25" s="220">
        <v>4</v>
      </c>
      <c r="F25" s="220">
        <v>16</v>
      </c>
      <c r="G25" s="220">
        <v>0</v>
      </c>
      <c r="H25" s="220">
        <v>0</v>
      </c>
      <c r="I25" s="220">
        <v>0</v>
      </c>
      <c r="J25" s="220">
        <v>0</v>
      </c>
      <c r="K25" s="220">
        <v>0</v>
      </c>
      <c r="L25" s="220">
        <v>0</v>
      </c>
      <c r="M25" s="220">
        <v>0</v>
      </c>
      <c r="N25" s="220">
        <v>0</v>
      </c>
      <c r="O25" s="220">
        <v>0</v>
      </c>
      <c r="P25" s="220">
        <v>0</v>
      </c>
      <c r="Q25" s="220">
        <v>0</v>
      </c>
      <c r="R25" s="220">
        <v>0</v>
      </c>
      <c r="S25" s="220">
        <v>0</v>
      </c>
      <c r="T25" s="220">
        <v>0</v>
      </c>
      <c r="U25" s="220">
        <v>0</v>
      </c>
      <c r="V25" s="220">
        <v>0</v>
      </c>
      <c r="W25" s="220">
        <v>16</v>
      </c>
      <c r="X25" s="220">
        <v>0</v>
      </c>
      <c r="Y25" s="220">
        <v>0</v>
      </c>
      <c r="Z25" s="220">
        <v>0</v>
      </c>
      <c r="AA25" s="220">
        <v>0</v>
      </c>
      <c r="AB25" s="220">
        <v>0</v>
      </c>
      <c r="AC25" s="220">
        <v>0</v>
      </c>
      <c r="AD25" s="220">
        <v>0</v>
      </c>
      <c r="AE25" s="220">
        <v>0</v>
      </c>
      <c r="AF25" s="220">
        <v>0</v>
      </c>
      <c r="AG25" s="220">
        <v>0</v>
      </c>
      <c r="AH25" s="220">
        <v>0</v>
      </c>
      <c r="AI25" s="220">
        <v>0</v>
      </c>
      <c r="AJ25" s="220">
        <v>0</v>
      </c>
      <c r="AK25" s="220">
        <v>0</v>
      </c>
      <c r="AL25" s="220">
        <v>0</v>
      </c>
      <c r="AM25" s="220">
        <v>0</v>
      </c>
      <c r="AN25" s="220">
        <v>0</v>
      </c>
      <c r="AO25" s="220">
        <v>0</v>
      </c>
      <c r="AP25" s="220">
        <v>0</v>
      </c>
      <c r="AQ25" s="220">
        <v>0</v>
      </c>
      <c r="AR25" s="220">
        <v>0</v>
      </c>
      <c r="AS25" s="220">
        <v>0</v>
      </c>
      <c r="AT25" s="220">
        <v>0</v>
      </c>
      <c r="AU25" s="220">
        <v>0</v>
      </c>
      <c r="AV25" s="220">
        <v>0</v>
      </c>
      <c r="AW25" s="220">
        <v>0</v>
      </c>
    </row>
    <row r="26" spans="3:49" x14ac:dyDescent="0.3">
      <c r="C26" s="220">
        <v>41</v>
      </c>
      <c r="D26" s="220">
        <v>3</v>
      </c>
      <c r="E26" s="220">
        <v>5</v>
      </c>
      <c r="F26" s="220">
        <v>100</v>
      </c>
      <c r="G26" s="220">
        <v>100</v>
      </c>
      <c r="H26" s="220">
        <v>0</v>
      </c>
      <c r="I26" s="220">
        <v>0</v>
      </c>
      <c r="J26" s="220">
        <v>0</v>
      </c>
      <c r="K26" s="220">
        <v>0</v>
      </c>
      <c r="L26" s="220">
        <v>0</v>
      </c>
      <c r="M26" s="220">
        <v>0</v>
      </c>
      <c r="N26" s="220">
        <v>0</v>
      </c>
      <c r="O26" s="220">
        <v>0</v>
      </c>
      <c r="P26" s="220">
        <v>0</v>
      </c>
      <c r="Q26" s="220">
        <v>0</v>
      </c>
      <c r="R26" s="220">
        <v>0</v>
      </c>
      <c r="S26" s="220">
        <v>0</v>
      </c>
      <c r="T26" s="220">
        <v>0</v>
      </c>
      <c r="U26" s="220">
        <v>0</v>
      </c>
      <c r="V26" s="220">
        <v>0</v>
      </c>
      <c r="W26" s="220">
        <v>0</v>
      </c>
      <c r="X26" s="220">
        <v>0</v>
      </c>
      <c r="Y26" s="220">
        <v>0</v>
      </c>
      <c r="Z26" s="220">
        <v>0</v>
      </c>
      <c r="AA26" s="220">
        <v>0</v>
      </c>
      <c r="AB26" s="220">
        <v>0</v>
      </c>
      <c r="AC26" s="220">
        <v>0</v>
      </c>
      <c r="AD26" s="220">
        <v>0</v>
      </c>
      <c r="AE26" s="220">
        <v>0</v>
      </c>
      <c r="AF26" s="220">
        <v>0</v>
      </c>
      <c r="AG26" s="220">
        <v>0</v>
      </c>
      <c r="AH26" s="220">
        <v>0</v>
      </c>
      <c r="AI26" s="220">
        <v>0</v>
      </c>
      <c r="AJ26" s="220">
        <v>0</v>
      </c>
      <c r="AK26" s="220">
        <v>0</v>
      </c>
      <c r="AL26" s="220">
        <v>0</v>
      </c>
      <c r="AM26" s="220">
        <v>0</v>
      </c>
      <c r="AN26" s="220">
        <v>0</v>
      </c>
      <c r="AO26" s="220">
        <v>0</v>
      </c>
      <c r="AP26" s="220">
        <v>0</v>
      </c>
      <c r="AQ26" s="220">
        <v>0</v>
      </c>
      <c r="AR26" s="220">
        <v>0</v>
      </c>
      <c r="AS26" s="220">
        <v>0</v>
      </c>
      <c r="AT26" s="220">
        <v>0</v>
      </c>
      <c r="AU26" s="220">
        <v>0</v>
      </c>
      <c r="AV26" s="220">
        <v>0</v>
      </c>
      <c r="AW26" s="220">
        <v>0</v>
      </c>
    </row>
    <row r="27" spans="3:49" x14ac:dyDescent="0.3">
      <c r="C27" s="220">
        <v>41</v>
      </c>
      <c r="D27" s="220">
        <v>3</v>
      </c>
      <c r="E27" s="220">
        <v>6</v>
      </c>
      <c r="F27" s="220">
        <v>1040111</v>
      </c>
      <c r="G27" s="220">
        <v>0</v>
      </c>
      <c r="H27" s="220">
        <v>0</v>
      </c>
      <c r="I27" s="220">
        <v>10278</v>
      </c>
      <c r="J27" s="220">
        <v>0</v>
      </c>
      <c r="K27" s="220">
        <v>0</v>
      </c>
      <c r="L27" s="220">
        <v>211193</v>
      </c>
      <c r="M27" s="220">
        <v>0</v>
      </c>
      <c r="N27" s="220">
        <v>0</v>
      </c>
      <c r="O27" s="220">
        <v>0</v>
      </c>
      <c r="P27" s="220">
        <v>0</v>
      </c>
      <c r="Q27" s="220">
        <v>18797</v>
      </c>
      <c r="R27" s="220">
        <v>0</v>
      </c>
      <c r="S27" s="220">
        <v>0</v>
      </c>
      <c r="T27" s="220">
        <v>0</v>
      </c>
      <c r="U27" s="220">
        <v>0</v>
      </c>
      <c r="V27" s="220">
        <v>0</v>
      </c>
      <c r="W27" s="220">
        <v>359235</v>
      </c>
      <c r="X27" s="220">
        <v>0</v>
      </c>
      <c r="Y27" s="220">
        <v>0</v>
      </c>
      <c r="Z27" s="220">
        <v>0</v>
      </c>
      <c r="AA27" s="220">
        <v>0</v>
      </c>
      <c r="AB27" s="220">
        <v>0</v>
      </c>
      <c r="AC27" s="220">
        <v>0</v>
      </c>
      <c r="AD27" s="220">
        <v>0</v>
      </c>
      <c r="AE27" s="220">
        <v>-1801</v>
      </c>
      <c r="AF27" s="220">
        <v>0</v>
      </c>
      <c r="AG27" s="220">
        <v>0</v>
      </c>
      <c r="AH27" s="220">
        <v>0</v>
      </c>
      <c r="AI27" s="220">
        <v>0</v>
      </c>
      <c r="AJ27" s="220">
        <v>0</v>
      </c>
      <c r="AK27" s="220">
        <v>0</v>
      </c>
      <c r="AL27" s="220">
        <v>388365</v>
      </c>
      <c r="AM27" s="220">
        <v>0</v>
      </c>
      <c r="AN27" s="220">
        <v>0</v>
      </c>
      <c r="AO27" s="220">
        <v>0</v>
      </c>
      <c r="AP27" s="220">
        <v>20583</v>
      </c>
      <c r="AQ27" s="220">
        <v>0</v>
      </c>
      <c r="AR27" s="220">
        <v>0</v>
      </c>
      <c r="AS27" s="220">
        <v>0</v>
      </c>
      <c r="AT27" s="220">
        <v>33461</v>
      </c>
      <c r="AU27" s="220">
        <v>0</v>
      </c>
      <c r="AV27" s="220">
        <v>0</v>
      </c>
      <c r="AW27" s="220">
        <v>0</v>
      </c>
    </row>
    <row r="28" spans="3:49" x14ac:dyDescent="0.3">
      <c r="C28" s="220">
        <v>41</v>
      </c>
      <c r="D28" s="220">
        <v>3</v>
      </c>
      <c r="E28" s="220">
        <v>9</v>
      </c>
      <c r="F28" s="220">
        <v>6788</v>
      </c>
      <c r="G28" s="220">
        <v>0</v>
      </c>
      <c r="H28" s="220">
        <v>0</v>
      </c>
      <c r="I28" s="220">
        <v>0</v>
      </c>
      <c r="J28" s="220">
        <v>0</v>
      </c>
      <c r="K28" s="220">
        <v>0</v>
      </c>
      <c r="L28" s="220">
        <v>0</v>
      </c>
      <c r="M28" s="220">
        <v>0</v>
      </c>
      <c r="N28" s="220">
        <v>0</v>
      </c>
      <c r="O28" s="220">
        <v>0</v>
      </c>
      <c r="P28" s="220">
        <v>0</v>
      </c>
      <c r="Q28" s="220">
        <v>0</v>
      </c>
      <c r="R28" s="220">
        <v>0</v>
      </c>
      <c r="S28" s="220">
        <v>0</v>
      </c>
      <c r="T28" s="220">
        <v>0</v>
      </c>
      <c r="U28" s="220">
        <v>0</v>
      </c>
      <c r="V28" s="220">
        <v>0</v>
      </c>
      <c r="W28" s="220">
        <v>2000</v>
      </c>
      <c r="X28" s="220">
        <v>0</v>
      </c>
      <c r="Y28" s="220">
        <v>0</v>
      </c>
      <c r="Z28" s="220">
        <v>0</v>
      </c>
      <c r="AA28" s="220">
        <v>0</v>
      </c>
      <c r="AB28" s="220">
        <v>0</v>
      </c>
      <c r="AC28" s="220">
        <v>0</v>
      </c>
      <c r="AD28" s="220">
        <v>0</v>
      </c>
      <c r="AE28" s="220">
        <v>0</v>
      </c>
      <c r="AF28" s="220">
        <v>0</v>
      </c>
      <c r="AG28" s="220">
        <v>0</v>
      </c>
      <c r="AH28" s="220">
        <v>0</v>
      </c>
      <c r="AI28" s="220">
        <v>0</v>
      </c>
      <c r="AJ28" s="220">
        <v>0</v>
      </c>
      <c r="AK28" s="220">
        <v>0</v>
      </c>
      <c r="AL28" s="220">
        <v>0</v>
      </c>
      <c r="AM28" s="220">
        <v>0</v>
      </c>
      <c r="AN28" s="220">
        <v>0</v>
      </c>
      <c r="AO28" s="220">
        <v>0</v>
      </c>
      <c r="AP28" s="220">
        <v>3788</v>
      </c>
      <c r="AQ28" s="220">
        <v>0</v>
      </c>
      <c r="AR28" s="220">
        <v>0</v>
      </c>
      <c r="AS28" s="220">
        <v>0</v>
      </c>
      <c r="AT28" s="220">
        <v>1000</v>
      </c>
      <c r="AU28" s="220">
        <v>0</v>
      </c>
      <c r="AV28" s="220">
        <v>0</v>
      </c>
      <c r="AW28" s="220">
        <v>0</v>
      </c>
    </row>
    <row r="29" spans="3:49" x14ac:dyDescent="0.3">
      <c r="C29" s="220">
        <v>41</v>
      </c>
      <c r="D29" s="220">
        <v>3</v>
      </c>
      <c r="E29" s="220">
        <v>10</v>
      </c>
      <c r="F29" s="220">
        <v>4350</v>
      </c>
      <c r="G29" s="220">
        <v>0</v>
      </c>
      <c r="H29" s="220">
        <v>0</v>
      </c>
      <c r="I29" s="220">
        <v>0</v>
      </c>
      <c r="J29" s="220">
        <v>4350</v>
      </c>
      <c r="K29" s="220">
        <v>0</v>
      </c>
      <c r="L29" s="220">
        <v>0</v>
      </c>
      <c r="M29" s="220">
        <v>0</v>
      </c>
      <c r="N29" s="220">
        <v>0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0</v>
      </c>
      <c r="U29" s="220">
        <v>0</v>
      </c>
      <c r="V29" s="220">
        <v>0</v>
      </c>
      <c r="W29" s="220">
        <v>0</v>
      </c>
      <c r="X29" s="220">
        <v>0</v>
      </c>
      <c r="Y29" s="220">
        <v>0</v>
      </c>
      <c r="Z29" s="220">
        <v>0</v>
      </c>
      <c r="AA29" s="220">
        <v>0</v>
      </c>
      <c r="AB29" s="220">
        <v>0</v>
      </c>
      <c r="AC29" s="220">
        <v>0</v>
      </c>
      <c r="AD29" s="220">
        <v>0</v>
      </c>
      <c r="AE29" s="220">
        <v>0</v>
      </c>
      <c r="AF29" s="220">
        <v>0</v>
      </c>
      <c r="AG29" s="220">
        <v>0</v>
      </c>
      <c r="AH29" s="220">
        <v>0</v>
      </c>
      <c r="AI29" s="220">
        <v>0</v>
      </c>
      <c r="AJ29" s="220">
        <v>0</v>
      </c>
      <c r="AK29" s="220">
        <v>0</v>
      </c>
      <c r="AL29" s="220">
        <v>0</v>
      </c>
      <c r="AM29" s="220">
        <v>0</v>
      </c>
      <c r="AN29" s="220">
        <v>0</v>
      </c>
      <c r="AO29" s="220">
        <v>0</v>
      </c>
      <c r="AP29" s="220">
        <v>0</v>
      </c>
      <c r="AQ29" s="220">
        <v>0</v>
      </c>
      <c r="AR29" s="220">
        <v>0</v>
      </c>
      <c r="AS29" s="220">
        <v>0</v>
      </c>
      <c r="AT29" s="220">
        <v>0</v>
      </c>
      <c r="AU29" s="220">
        <v>0</v>
      </c>
      <c r="AV29" s="220">
        <v>0</v>
      </c>
      <c r="AW29" s="220">
        <v>0</v>
      </c>
    </row>
    <row r="30" spans="3:49" x14ac:dyDescent="0.3">
      <c r="C30" s="220">
        <v>41</v>
      </c>
      <c r="D30" s="220">
        <v>3</v>
      </c>
      <c r="E30" s="220">
        <v>11</v>
      </c>
      <c r="F30" s="220">
        <v>3937.2820447393042</v>
      </c>
      <c r="G30" s="220">
        <v>812.28204473930407</v>
      </c>
      <c r="H30" s="220">
        <v>833.33333333333337</v>
      </c>
      <c r="I30" s="220">
        <v>0</v>
      </c>
      <c r="J30" s="220">
        <v>2291.6666666666665</v>
      </c>
      <c r="K30" s="220">
        <v>0</v>
      </c>
      <c r="L30" s="220">
        <v>0</v>
      </c>
      <c r="M30" s="220">
        <v>0</v>
      </c>
      <c r="N30" s="220">
        <v>0</v>
      </c>
      <c r="O30" s="220">
        <v>0</v>
      </c>
      <c r="P30" s="220">
        <v>0</v>
      </c>
      <c r="Q30" s="220">
        <v>0</v>
      </c>
      <c r="R30" s="220">
        <v>0</v>
      </c>
      <c r="S30" s="220">
        <v>0</v>
      </c>
      <c r="T30" s="220">
        <v>0</v>
      </c>
      <c r="U30" s="220">
        <v>0</v>
      </c>
      <c r="V30" s="220">
        <v>0</v>
      </c>
      <c r="W30" s="220">
        <v>0</v>
      </c>
      <c r="X30" s="220">
        <v>0</v>
      </c>
      <c r="Y30" s="220">
        <v>0</v>
      </c>
      <c r="Z30" s="220">
        <v>0</v>
      </c>
      <c r="AA30" s="220">
        <v>0</v>
      </c>
      <c r="AB30" s="220">
        <v>0</v>
      </c>
      <c r="AC30" s="220">
        <v>0</v>
      </c>
      <c r="AD30" s="220">
        <v>0</v>
      </c>
      <c r="AE30" s="220">
        <v>0</v>
      </c>
      <c r="AF30" s="220">
        <v>0</v>
      </c>
      <c r="AG30" s="220">
        <v>0</v>
      </c>
      <c r="AH30" s="220">
        <v>0</v>
      </c>
      <c r="AI30" s="220">
        <v>0</v>
      </c>
      <c r="AJ30" s="220">
        <v>0</v>
      </c>
      <c r="AK30" s="220">
        <v>0</v>
      </c>
      <c r="AL30" s="220">
        <v>0</v>
      </c>
      <c r="AM30" s="220">
        <v>0</v>
      </c>
      <c r="AN30" s="220">
        <v>0</v>
      </c>
      <c r="AO30" s="220">
        <v>0</v>
      </c>
      <c r="AP30" s="220">
        <v>0</v>
      </c>
      <c r="AQ30" s="220">
        <v>0</v>
      </c>
      <c r="AR30" s="220">
        <v>0</v>
      </c>
      <c r="AS30" s="220">
        <v>0</v>
      </c>
      <c r="AT30" s="220">
        <v>0</v>
      </c>
      <c r="AU30" s="220">
        <v>0</v>
      </c>
      <c r="AV30" s="220">
        <v>0</v>
      </c>
      <c r="AW30" s="220">
        <v>0</v>
      </c>
    </row>
    <row r="31" spans="3:49" x14ac:dyDescent="0.3">
      <c r="C31" s="220">
        <v>41</v>
      </c>
      <c r="D31" s="220">
        <v>4</v>
      </c>
      <c r="E31" s="220">
        <v>1</v>
      </c>
      <c r="F31" s="220">
        <v>30.099999999999998</v>
      </c>
      <c r="G31" s="220">
        <v>0</v>
      </c>
      <c r="H31" s="220">
        <v>0</v>
      </c>
      <c r="I31" s="220">
        <v>0.7</v>
      </c>
      <c r="J31" s="220">
        <v>0</v>
      </c>
      <c r="K31" s="220">
        <v>0</v>
      </c>
      <c r="L31" s="220">
        <v>3.2</v>
      </c>
      <c r="M31" s="220">
        <v>0</v>
      </c>
      <c r="N31" s="220">
        <v>0</v>
      </c>
      <c r="O31" s="220">
        <v>0</v>
      </c>
      <c r="P31" s="220">
        <v>0</v>
      </c>
      <c r="Q31" s="220">
        <v>1</v>
      </c>
      <c r="R31" s="220">
        <v>0</v>
      </c>
      <c r="S31" s="220">
        <v>0</v>
      </c>
      <c r="T31" s="220">
        <v>0</v>
      </c>
      <c r="U31" s="220">
        <v>0</v>
      </c>
      <c r="V31" s="220">
        <v>0</v>
      </c>
      <c r="W31" s="220">
        <v>11.25</v>
      </c>
      <c r="X31" s="220">
        <v>0</v>
      </c>
      <c r="Y31" s="220">
        <v>0</v>
      </c>
      <c r="Z31" s="220">
        <v>0</v>
      </c>
      <c r="AA31" s="220">
        <v>0</v>
      </c>
      <c r="AB31" s="220">
        <v>0</v>
      </c>
      <c r="AC31" s="220">
        <v>0</v>
      </c>
      <c r="AD31" s="220">
        <v>0</v>
      </c>
      <c r="AE31" s="220">
        <v>0.4</v>
      </c>
      <c r="AF31" s="220">
        <v>0</v>
      </c>
      <c r="AG31" s="220">
        <v>0</v>
      </c>
      <c r="AH31" s="220">
        <v>0</v>
      </c>
      <c r="AI31" s="220">
        <v>0</v>
      </c>
      <c r="AJ31" s="220">
        <v>0</v>
      </c>
      <c r="AK31" s="220">
        <v>0</v>
      </c>
      <c r="AL31" s="220">
        <v>9.5500000000000007</v>
      </c>
      <c r="AM31" s="220">
        <v>0</v>
      </c>
      <c r="AN31" s="220">
        <v>0</v>
      </c>
      <c r="AO31" s="220">
        <v>0</v>
      </c>
      <c r="AP31" s="220">
        <v>2</v>
      </c>
      <c r="AQ31" s="220">
        <v>0</v>
      </c>
      <c r="AR31" s="220">
        <v>0</v>
      </c>
      <c r="AS31" s="220">
        <v>0</v>
      </c>
      <c r="AT31" s="220">
        <v>2</v>
      </c>
      <c r="AU31" s="220">
        <v>0</v>
      </c>
      <c r="AV31" s="220">
        <v>0</v>
      </c>
      <c r="AW31" s="220">
        <v>0</v>
      </c>
    </row>
    <row r="32" spans="3:49" x14ac:dyDescent="0.3">
      <c r="C32" s="220">
        <v>41</v>
      </c>
      <c r="D32" s="220">
        <v>4</v>
      </c>
      <c r="E32" s="220">
        <v>2</v>
      </c>
      <c r="F32" s="220">
        <v>4059.2000000000003</v>
      </c>
      <c r="G32" s="220">
        <v>0</v>
      </c>
      <c r="H32" s="220">
        <v>0</v>
      </c>
      <c r="I32" s="220">
        <v>106.4</v>
      </c>
      <c r="J32" s="220">
        <v>0</v>
      </c>
      <c r="K32" s="220">
        <v>0</v>
      </c>
      <c r="L32" s="220">
        <v>350.40000000000003</v>
      </c>
      <c r="M32" s="220">
        <v>0</v>
      </c>
      <c r="N32" s="220">
        <v>0</v>
      </c>
      <c r="O32" s="220">
        <v>0</v>
      </c>
      <c r="P32" s="220">
        <v>0</v>
      </c>
      <c r="Q32" s="220">
        <v>120</v>
      </c>
      <c r="R32" s="220">
        <v>0</v>
      </c>
      <c r="S32" s="220">
        <v>0</v>
      </c>
      <c r="T32" s="220">
        <v>0</v>
      </c>
      <c r="U32" s="220">
        <v>0</v>
      </c>
      <c r="V32" s="220">
        <v>0</v>
      </c>
      <c r="W32" s="220">
        <v>1564</v>
      </c>
      <c r="X32" s="220">
        <v>0</v>
      </c>
      <c r="Y32" s="220">
        <v>0</v>
      </c>
      <c r="Z32" s="220">
        <v>0</v>
      </c>
      <c r="AA32" s="220">
        <v>0</v>
      </c>
      <c r="AB32" s="220">
        <v>0</v>
      </c>
      <c r="AC32" s="220">
        <v>0</v>
      </c>
      <c r="AD32" s="220">
        <v>0</v>
      </c>
      <c r="AE32" s="220">
        <v>64</v>
      </c>
      <c r="AF32" s="220">
        <v>0</v>
      </c>
      <c r="AG32" s="220">
        <v>0</v>
      </c>
      <c r="AH32" s="220">
        <v>0</v>
      </c>
      <c r="AI32" s="220">
        <v>0</v>
      </c>
      <c r="AJ32" s="220">
        <v>0</v>
      </c>
      <c r="AK32" s="220">
        <v>0</v>
      </c>
      <c r="AL32" s="220">
        <v>1510.4</v>
      </c>
      <c r="AM32" s="220">
        <v>0</v>
      </c>
      <c r="AN32" s="220">
        <v>0</v>
      </c>
      <c r="AO32" s="220">
        <v>0</v>
      </c>
      <c r="AP32" s="220">
        <v>112</v>
      </c>
      <c r="AQ32" s="220">
        <v>0</v>
      </c>
      <c r="AR32" s="220">
        <v>0</v>
      </c>
      <c r="AS32" s="220">
        <v>0</v>
      </c>
      <c r="AT32" s="220">
        <v>232</v>
      </c>
      <c r="AU32" s="220">
        <v>0</v>
      </c>
      <c r="AV32" s="220">
        <v>0</v>
      </c>
      <c r="AW32" s="220">
        <v>0</v>
      </c>
    </row>
    <row r="33" spans="3:49" x14ac:dyDescent="0.3">
      <c r="C33" s="220">
        <v>41</v>
      </c>
      <c r="D33" s="220">
        <v>4</v>
      </c>
      <c r="E33" s="220">
        <v>3</v>
      </c>
      <c r="F33" s="220">
        <v>49</v>
      </c>
      <c r="G33" s="220">
        <v>0</v>
      </c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20">
        <v>0</v>
      </c>
      <c r="U33" s="220">
        <v>0</v>
      </c>
      <c r="V33" s="220">
        <v>0</v>
      </c>
      <c r="W33" s="220">
        <v>15</v>
      </c>
      <c r="X33" s="220">
        <v>0</v>
      </c>
      <c r="Y33" s="220">
        <v>0</v>
      </c>
      <c r="Z33" s="220">
        <v>0</v>
      </c>
      <c r="AA33" s="220">
        <v>0</v>
      </c>
      <c r="AB33" s="220">
        <v>0</v>
      </c>
      <c r="AC33" s="220">
        <v>0</v>
      </c>
      <c r="AD33" s="220">
        <v>0</v>
      </c>
      <c r="AE33" s="220">
        <v>0</v>
      </c>
      <c r="AF33" s="220">
        <v>0</v>
      </c>
      <c r="AG33" s="220">
        <v>0</v>
      </c>
      <c r="AH33" s="220">
        <v>0</v>
      </c>
      <c r="AI33" s="220">
        <v>0</v>
      </c>
      <c r="AJ33" s="220">
        <v>0</v>
      </c>
      <c r="AK33" s="220">
        <v>0</v>
      </c>
      <c r="AL33" s="220">
        <v>34</v>
      </c>
      <c r="AM33" s="220">
        <v>0</v>
      </c>
      <c r="AN33" s="220">
        <v>0</v>
      </c>
      <c r="AO33" s="220">
        <v>0</v>
      </c>
      <c r="AP33" s="220">
        <v>0</v>
      </c>
      <c r="AQ33" s="220">
        <v>0</v>
      </c>
      <c r="AR33" s="220">
        <v>0</v>
      </c>
      <c r="AS33" s="220">
        <v>0</v>
      </c>
      <c r="AT33" s="220">
        <v>0</v>
      </c>
      <c r="AU33" s="220">
        <v>0</v>
      </c>
      <c r="AV33" s="220">
        <v>0</v>
      </c>
      <c r="AW33" s="220">
        <v>0</v>
      </c>
    </row>
    <row r="34" spans="3:49" x14ac:dyDescent="0.3">
      <c r="C34" s="220">
        <v>41</v>
      </c>
      <c r="D34" s="220">
        <v>4</v>
      </c>
      <c r="E34" s="220">
        <v>4</v>
      </c>
      <c r="F34" s="220">
        <v>61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20">
        <v>0</v>
      </c>
      <c r="U34" s="220">
        <v>0</v>
      </c>
      <c r="V34" s="220">
        <v>0</v>
      </c>
      <c r="W34" s="220">
        <v>40</v>
      </c>
      <c r="X34" s="220">
        <v>0</v>
      </c>
      <c r="Y34" s="220">
        <v>0</v>
      </c>
      <c r="Z34" s="220">
        <v>0</v>
      </c>
      <c r="AA34" s="220">
        <v>0</v>
      </c>
      <c r="AB34" s="220">
        <v>0</v>
      </c>
      <c r="AC34" s="220">
        <v>0</v>
      </c>
      <c r="AD34" s="220">
        <v>0</v>
      </c>
      <c r="AE34" s="220">
        <v>0</v>
      </c>
      <c r="AF34" s="220">
        <v>0</v>
      </c>
      <c r="AG34" s="220">
        <v>0</v>
      </c>
      <c r="AH34" s="220">
        <v>0</v>
      </c>
      <c r="AI34" s="220">
        <v>0</v>
      </c>
      <c r="AJ34" s="220">
        <v>0</v>
      </c>
      <c r="AK34" s="220">
        <v>0</v>
      </c>
      <c r="AL34" s="220">
        <v>21</v>
      </c>
      <c r="AM34" s="220">
        <v>0</v>
      </c>
      <c r="AN34" s="220">
        <v>0</v>
      </c>
      <c r="AO34" s="220">
        <v>0</v>
      </c>
      <c r="AP34" s="220">
        <v>0</v>
      </c>
      <c r="AQ34" s="220">
        <v>0</v>
      </c>
      <c r="AR34" s="220">
        <v>0</v>
      </c>
      <c r="AS34" s="220">
        <v>0</v>
      </c>
      <c r="AT34" s="220">
        <v>0</v>
      </c>
      <c r="AU34" s="220">
        <v>0</v>
      </c>
      <c r="AV34" s="220">
        <v>0</v>
      </c>
      <c r="AW34" s="220">
        <v>0</v>
      </c>
    </row>
    <row r="35" spans="3:49" x14ac:dyDescent="0.3">
      <c r="C35" s="220">
        <v>41</v>
      </c>
      <c r="D35" s="220">
        <v>4</v>
      </c>
      <c r="E35" s="220">
        <v>5</v>
      </c>
      <c r="F35" s="220">
        <v>100</v>
      </c>
      <c r="G35" s="220">
        <v>100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20">
        <v>0</v>
      </c>
      <c r="U35" s="220">
        <v>0</v>
      </c>
      <c r="V35" s="220">
        <v>0</v>
      </c>
      <c r="W35" s="220">
        <v>0</v>
      </c>
      <c r="X35" s="220">
        <v>0</v>
      </c>
      <c r="Y35" s="220">
        <v>0</v>
      </c>
      <c r="Z35" s="220">
        <v>0</v>
      </c>
      <c r="AA35" s="220">
        <v>0</v>
      </c>
      <c r="AB35" s="220">
        <v>0</v>
      </c>
      <c r="AC35" s="220">
        <v>0</v>
      </c>
      <c r="AD35" s="220">
        <v>0</v>
      </c>
      <c r="AE35" s="220">
        <v>0</v>
      </c>
      <c r="AF35" s="220">
        <v>0</v>
      </c>
      <c r="AG35" s="220">
        <v>0</v>
      </c>
      <c r="AH35" s="220">
        <v>0</v>
      </c>
      <c r="AI35" s="220">
        <v>0</v>
      </c>
      <c r="AJ35" s="220">
        <v>0</v>
      </c>
      <c r="AK35" s="220">
        <v>0</v>
      </c>
      <c r="AL35" s="220">
        <v>0</v>
      </c>
      <c r="AM35" s="220">
        <v>0</v>
      </c>
      <c r="AN35" s="220">
        <v>0</v>
      </c>
      <c r="AO35" s="220">
        <v>0</v>
      </c>
      <c r="AP35" s="220">
        <v>0</v>
      </c>
      <c r="AQ35" s="220">
        <v>0</v>
      </c>
      <c r="AR35" s="220">
        <v>0</v>
      </c>
      <c r="AS35" s="220">
        <v>0</v>
      </c>
      <c r="AT35" s="220">
        <v>0</v>
      </c>
      <c r="AU35" s="220">
        <v>0</v>
      </c>
      <c r="AV35" s="220">
        <v>0</v>
      </c>
      <c r="AW35" s="220">
        <v>0</v>
      </c>
    </row>
    <row r="36" spans="3:49" x14ac:dyDescent="0.3">
      <c r="C36" s="220">
        <v>41</v>
      </c>
      <c r="D36" s="220">
        <v>4</v>
      </c>
      <c r="E36" s="220">
        <v>6</v>
      </c>
      <c r="F36" s="220">
        <v>1035328</v>
      </c>
      <c r="G36" s="220">
        <v>0</v>
      </c>
      <c r="H36" s="220">
        <v>0</v>
      </c>
      <c r="I36" s="220">
        <v>10191</v>
      </c>
      <c r="J36" s="220">
        <v>0</v>
      </c>
      <c r="K36" s="220">
        <v>0</v>
      </c>
      <c r="L36" s="220">
        <v>169932</v>
      </c>
      <c r="M36" s="220">
        <v>0</v>
      </c>
      <c r="N36" s="220">
        <v>0</v>
      </c>
      <c r="O36" s="220">
        <v>0</v>
      </c>
      <c r="P36" s="220">
        <v>0</v>
      </c>
      <c r="Q36" s="220">
        <v>30806</v>
      </c>
      <c r="R36" s="220">
        <v>0</v>
      </c>
      <c r="S36" s="220">
        <v>0</v>
      </c>
      <c r="T36" s="220">
        <v>0</v>
      </c>
      <c r="U36" s="220">
        <v>0</v>
      </c>
      <c r="V36" s="220">
        <v>0</v>
      </c>
      <c r="W36" s="220">
        <v>388027</v>
      </c>
      <c r="X36" s="220">
        <v>0</v>
      </c>
      <c r="Y36" s="220">
        <v>0</v>
      </c>
      <c r="Z36" s="220">
        <v>0</v>
      </c>
      <c r="AA36" s="220">
        <v>0</v>
      </c>
      <c r="AB36" s="220">
        <v>0</v>
      </c>
      <c r="AC36" s="220">
        <v>0</v>
      </c>
      <c r="AD36" s="220">
        <v>0</v>
      </c>
      <c r="AE36" s="220">
        <v>-1721</v>
      </c>
      <c r="AF36" s="220">
        <v>0</v>
      </c>
      <c r="AG36" s="220">
        <v>0</v>
      </c>
      <c r="AH36" s="220">
        <v>0</v>
      </c>
      <c r="AI36" s="220">
        <v>0</v>
      </c>
      <c r="AJ36" s="220">
        <v>0</v>
      </c>
      <c r="AK36" s="220">
        <v>0</v>
      </c>
      <c r="AL36" s="220">
        <v>385789</v>
      </c>
      <c r="AM36" s="220">
        <v>0</v>
      </c>
      <c r="AN36" s="220">
        <v>0</v>
      </c>
      <c r="AO36" s="220">
        <v>0</v>
      </c>
      <c r="AP36" s="220">
        <v>20431</v>
      </c>
      <c r="AQ36" s="220">
        <v>0</v>
      </c>
      <c r="AR36" s="220">
        <v>0</v>
      </c>
      <c r="AS36" s="220">
        <v>0</v>
      </c>
      <c r="AT36" s="220">
        <v>31873</v>
      </c>
      <c r="AU36" s="220">
        <v>0</v>
      </c>
      <c r="AV36" s="220">
        <v>0</v>
      </c>
      <c r="AW36" s="220">
        <v>0</v>
      </c>
    </row>
    <row r="37" spans="3:49" x14ac:dyDescent="0.3">
      <c r="C37" s="220">
        <v>41</v>
      </c>
      <c r="D37" s="220">
        <v>4</v>
      </c>
      <c r="E37" s="220">
        <v>9</v>
      </c>
      <c r="F37" s="220">
        <v>25104</v>
      </c>
      <c r="G37" s="220">
        <v>0</v>
      </c>
      <c r="H37" s="220">
        <v>0</v>
      </c>
      <c r="I37" s="220">
        <v>0</v>
      </c>
      <c r="J37" s="220">
        <v>0</v>
      </c>
      <c r="K37" s="220">
        <v>0</v>
      </c>
      <c r="L37" s="220">
        <v>8000</v>
      </c>
      <c r="M37" s="220">
        <v>0</v>
      </c>
      <c r="N37" s="220">
        <v>0</v>
      </c>
      <c r="O37" s="220">
        <v>0</v>
      </c>
      <c r="P37" s="220">
        <v>0</v>
      </c>
      <c r="Q37" s="220">
        <v>0</v>
      </c>
      <c r="R37" s="220">
        <v>0</v>
      </c>
      <c r="S37" s="220">
        <v>0</v>
      </c>
      <c r="T37" s="220">
        <v>0</v>
      </c>
      <c r="U37" s="220">
        <v>0</v>
      </c>
      <c r="V37" s="220">
        <v>0</v>
      </c>
      <c r="W37" s="220">
        <v>10800</v>
      </c>
      <c r="X37" s="220">
        <v>0</v>
      </c>
      <c r="Y37" s="220">
        <v>0</v>
      </c>
      <c r="Z37" s="220">
        <v>0</v>
      </c>
      <c r="AA37" s="220">
        <v>0</v>
      </c>
      <c r="AB37" s="220">
        <v>0</v>
      </c>
      <c r="AC37" s="220">
        <v>0</v>
      </c>
      <c r="AD37" s="220">
        <v>0</v>
      </c>
      <c r="AE37" s="220">
        <v>0</v>
      </c>
      <c r="AF37" s="220">
        <v>0</v>
      </c>
      <c r="AG37" s="220">
        <v>0</v>
      </c>
      <c r="AH37" s="220">
        <v>0</v>
      </c>
      <c r="AI37" s="220">
        <v>0</v>
      </c>
      <c r="AJ37" s="220">
        <v>0</v>
      </c>
      <c r="AK37" s="220">
        <v>0</v>
      </c>
      <c r="AL37" s="220">
        <v>2516</v>
      </c>
      <c r="AM37" s="220">
        <v>0</v>
      </c>
      <c r="AN37" s="220">
        <v>0</v>
      </c>
      <c r="AO37" s="220">
        <v>0</v>
      </c>
      <c r="AP37" s="220">
        <v>3788</v>
      </c>
      <c r="AQ37" s="220">
        <v>0</v>
      </c>
      <c r="AR37" s="220">
        <v>0</v>
      </c>
      <c r="AS37" s="220">
        <v>0</v>
      </c>
      <c r="AT37" s="220">
        <v>0</v>
      </c>
      <c r="AU37" s="220">
        <v>0</v>
      </c>
      <c r="AV37" s="220">
        <v>0</v>
      </c>
      <c r="AW37" s="220">
        <v>0</v>
      </c>
    </row>
    <row r="38" spans="3:49" x14ac:dyDescent="0.3">
      <c r="C38" s="220">
        <v>41</v>
      </c>
      <c r="D38" s="220">
        <v>4</v>
      </c>
      <c r="E38" s="220">
        <v>10</v>
      </c>
      <c r="F38" s="220">
        <v>5500</v>
      </c>
      <c r="G38" s="220">
        <v>0</v>
      </c>
      <c r="H38" s="220">
        <v>0</v>
      </c>
      <c r="I38" s="220">
        <v>0</v>
      </c>
      <c r="J38" s="220">
        <v>5500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20">
        <v>0</v>
      </c>
      <c r="U38" s="220">
        <v>0</v>
      </c>
      <c r="V38" s="220">
        <v>0</v>
      </c>
      <c r="W38" s="220">
        <v>0</v>
      </c>
      <c r="X38" s="220">
        <v>0</v>
      </c>
      <c r="Y38" s="220">
        <v>0</v>
      </c>
      <c r="Z38" s="220">
        <v>0</v>
      </c>
      <c r="AA38" s="220">
        <v>0</v>
      </c>
      <c r="AB38" s="220">
        <v>0</v>
      </c>
      <c r="AC38" s="220">
        <v>0</v>
      </c>
      <c r="AD38" s="220">
        <v>0</v>
      </c>
      <c r="AE38" s="220">
        <v>0</v>
      </c>
      <c r="AF38" s="220">
        <v>0</v>
      </c>
      <c r="AG38" s="220">
        <v>0</v>
      </c>
      <c r="AH38" s="220">
        <v>0</v>
      </c>
      <c r="AI38" s="220">
        <v>0</v>
      </c>
      <c r="AJ38" s="220">
        <v>0</v>
      </c>
      <c r="AK38" s="220">
        <v>0</v>
      </c>
      <c r="AL38" s="220">
        <v>0</v>
      </c>
      <c r="AM38" s="220">
        <v>0</v>
      </c>
      <c r="AN38" s="220">
        <v>0</v>
      </c>
      <c r="AO38" s="220">
        <v>0</v>
      </c>
      <c r="AP38" s="220">
        <v>0</v>
      </c>
      <c r="AQ38" s="220">
        <v>0</v>
      </c>
      <c r="AR38" s="220">
        <v>0</v>
      </c>
      <c r="AS38" s="220">
        <v>0</v>
      </c>
      <c r="AT38" s="220">
        <v>0</v>
      </c>
      <c r="AU38" s="220">
        <v>0</v>
      </c>
      <c r="AV38" s="220">
        <v>0</v>
      </c>
      <c r="AW38" s="220">
        <v>0</v>
      </c>
    </row>
    <row r="39" spans="3:49" x14ac:dyDescent="0.3">
      <c r="C39" s="220">
        <v>41</v>
      </c>
      <c r="D39" s="220">
        <v>4</v>
      </c>
      <c r="E39" s="220">
        <v>11</v>
      </c>
      <c r="F39" s="220">
        <v>3937.2820447393042</v>
      </c>
      <c r="G39" s="220">
        <v>812.28204473930407</v>
      </c>
      <c r="H39" s="220">
        <v>833.33333333333337</v>
      </c>
      <c r="I39" s="220">
        <v>0</v>
      </c>
      <c r="J39" s="220">
        <v>2291.6666666666665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20">
        <v>0</v>
      </c>
      <c r="U39" s="220">
        <v>0</v>
      </c>
      <c r="V39" s="220">
        <v>0</v>
      </c>
      <c r="W39" s="220">
        <v>0</v>
      </c>
      <c r="X39" s="220">
        <v>0</v>
      </c>
      <c r="Y39" s="220">
        <v>0</v>
      </c>
      <c r="Z39" s="220">
        <v>0</v>
      </c>
      <c r="AA39" s="220">
        <v>0</v>
      </c>
      <c r="AB39" s="220">
        <v>0</v>
      </c>
      <c r="AC39" s="220">
        <v>0</v>
      </c>
      <c r="AD39" s="220">
        <v>0</v>
      </c>
      <c r="AE39" s="220">
        <v>0</v>
      </c>
      <c r="AF39" s="220">
        <v>0</v>
      </c>
      <c r="AG39" s="220">
        <v>0</v>
      </c>
      <c r="AH39" s="220">
        <v>0</v>
      </c>
      <c r="AI39" s="220">
        <v>0</v>
      </c>
      <c r="AJ39" s="220">
        <v>0</v>
      </c>
      <c r="AK39" s="220">
        <v>0</v>
      </c>
      <c r="AL39" s="220">
        <v>0</v>
      </c>
      <c r="AM39" s="220">
        <v>0</v>
      </c>
      <c r="AN39" s="220">
        <v>0</v>
      </c>
      <c r="AO39" s="220">
        <v>0</v>
      </c>
      <c r="AP39" s="220">
        <v>0</v>
      </c>
      <c r="AQ39" s="220">
        <v>0</v>
      </c>
      <c r="AR39" s="220">
        <v>0</v>
      </c>
      <c r="AS39" s="220">
        <v>0</v>
      </c>
      <c r="AT39" s="220">
        <v>0</v>
      </c>
      <c r="AU39" s="220">
        <v>0</v>
      </c>
      <c r="AV39" s="220">
        <v>0</v>
      </c>
      <c r="AW39" s="220">
        <v>0</v>
      </c>
    </row>
    <row r="40" spans="3:49" x14ac:dyDescent="0.3">
      <c r="C40" s="220">
        <v>41</v>
      </c>
      <c r="D40" s="220">
        <v>5</v>
      </c>
      <c r="E40" s="220">
        <v>1</v>
      </c>
      <c r="F40" s="220">
        <v>30.099999999999998</v>
      </c>
      <c r="G40" s="220">
        <v>0</v>
      </c>
      <c r="H40" s="220">
        <v>0</v>
      </c>
      <c r="I40" s="220">
        <v>0.7</v>
      </c>
      <c r="J40" s="220">
        <v>0</v>
      </c>
      <c r="K40" s="220">
        <v>0</v>
      </c>
      <c r="L40" s="220">
        <v>3.2</v>
      </c>
      <c r="M40" s="220">
        <v>0</v>
      </c>
      <c r="N40" s="220">
        <v>0</v>
      </c>
      <c r="O40" s="220">
        <v>0</v>
      </c>
      <c r="P40" s="220">
        <v>0</v>
      </c>
      <c r="Q40" s="220">
        <v>1</v>
      </c>
      <c r="R40" s="220">
        <v>0</v>
      </c>
      <c r="S40" s="220">
        <v>0</v>
      </c>
      <c r="T40" s="220">
        <v>0</v>
      </c>
      <c r="U40" s="220">
        <v>0</v>
      </c>
      <c r="V40" s="220">
        <v>0</v>
      </c>
      <c r="W40" s="220">
        <v>11.25</v>
      </c>
      <c r="X40" s="220">
        <v>0</v>
      </c>
      <c r="Y40" s="220">
        <v>0</v>
      </c>
      <c r="Z40" s="220">
        <v>0</v>
      </c>
      <c r="AA40" s="220">
        <v>0</v>
      </c>
      <c r="AB40" s="220">
        <v>0</v>
      </c>
      <c r="AC40" s="220">
        <v>0</v>
      </c>
      <c r="AD40" s="220">
        <v>0</v>
      </c>
      <c r="AE40" s="220">
        <v>0.4</v>
      </c>
      <c r="AF40" s="220">
        <v>0</v>
      </c>
      <c r="AG40" s="220">
        <v>0</v>
      </c>
      <c r="AH40" s="220">
        <v>0</v>
      </c>
      <c r="AI40" s="220">
        <v>0</v>
      </c>
      <c r="AJ40" s="220">
        <v>0</v>
      </c>
      <c r="AK40" s="220">
        <v>0</v>
      </c>
      <c r="AL40" s="220">
        <v>9.5500000000000007</v>
      </c>
      <c r="AM40" s="220">
        <v>0</v>
      </c>
      <c r="AN40" s="220">
        <v>0</v>
      </c>
      <c r="AO40" s="220">
        <v>0</v>
      </c>
      <c r="AP40" s="220">
        <v>2</v>
      </c>
      <c r="AQ40" s="220">
        <v>0</v>
      </c>
      <c r="AR40" s="220">
        <v>0</v>
      </c>
      <c r="AS40" s="220">
        <v>0</v>
      </c>
      <c r="AT40" s="220">
        <v>2</v>
      </c>
      <c r="AU40" s="220">
        <v>0</v>
      </c>
      <c r="AV40" s="220">
        <v>0</v>
      </c>
      <c r="AW40" s="220">
        <v>0</v>
      </c>
    </row>
    <row r="41" spans="3:49" x14ac:dyDescent="0.3">
      <c r="C41" s="220">
        <v>41</v>
      </c>
      <c r="D41" s="220">
        <v>5</v>
      </c>
      <c r="E41" s="220">
        <v>2</v>
      </c>
      <c r="F41" s="220">
        <v>4679</v>
      </c>
      <c r="G41" s="220">
        <v>0</v>
      </c>
      <c r="H41" s="220">
        <v>0</v>
      </c>
      <c r="I41" s="220">
        <v>128.80000000000001</v>
      </c>
      <c r="J41" s="220">
        <v>0</v>
      </c>
      <c r="K41" s="220">
        <v>0</v>
      </c>
      <c r="L41" s="220">
        <v>367.2</v>
      </c>
      <c r="M41" s="220">
        <v>0</v>
      </c>
      <c r="N41" s="220">
        <v>0</v>
      </c>
      <c r="O41" s="220">
        <v>0</v>
      </c>
      <c r="P41" s="220">
        <v>0</v>
      </c>
      <c r="Q41" s="220">
        <v>168</v>
      </c>
      <c r="R41" s="220">
        <v>0</v>
      </c>
      <c r="S41" s="220">
        <v>0</v>
      </c>
      <c r="T41" s="220">
        <v>0</v>
      </c>
      <c r="U41" s="220">
        <v>0</v>
      </c>
      <c r="V41" s="220">
        <v>0</v>
      </c>
      <c r="W41" s="220">
        <v>1961</v>
      </c>
      <c r="X41" s="220">
        <v>0</v>
      </c>
      <c r="Y41" s="220">
        <v>0</v>
      </c>
      <c r="Z41" s="220">
        <v>0</v>
      </c>
      <c r="AA41" s="220">
        <v>0</v>
      </c>
      <c r="AB41" s="220">
        <v>0</v>
      </c>
      <c r="AC41" s="220">
        <v>0</v>
      </c>
      <c r="AD41" s="220">
        <v>0</v>
      </c>
      <c r="AE41" s="220">
        <v>72</v>
      </c>
      <c r="AF41" s="220">
        <v>0</v>
      </c>
      <c r="AG41" s="220">
        <v>0</v>
      </c>
      <c r="AH41" s="220">
        <v>0</v>
      </c>
      <c r="AI41" s="220">
        <v>0</v>
      </c>
      <c r="AJ41" s="220">
        <v>0</v>
      </c>
      <c r="AK41" s="220">
        <v>0</v>
      </c>
      <c r="AL41" s="220">
        <v>1654</v>
      </c>
      <c r="AM41" s="220">
        <v>0</v>
      </c>
      <c r="AN41" s="220">
        <v>0</v>
      </c>
      <c r="AO41" s="220">
        <v>0</v>
      </c>
      <c r="AP41" s="220">
        <v>136</v>
      </c>
      <c r="AQ41" s="220">
        <v>0</v>
      </c>
      <c r="AR41" s="220">
        <v>0</v>
      </c>
      <c r="AS41" s="220">
        <v>0</v>
      </c>
      <c r="AT41" s="220">
        <v>192</v>
      </c>
      <c r="AU41" s="220">
        <v>0</v>
      </c>
      <c r="AV41" s="220">
        <v>0</v>
      </c>
      <c r="AW41" s="220">
        <v>0</v>
      </c>
    </row>
    <row r="42" spans="3:49" x14ac:dyDescent="0.3">
      <c r="C42" s="220">
        <v>41</v>
      </c>
      <c r="D42" s="220">
        <v>5</v>
      </c>
      <c r="E42" s="220">
        <v>3</v>
      </c>
      <c r="F42" s="220">
        <v>38</v>
      </c>
      <c r="G42" s="220">
        <v>0</v>
      </c>
      <c r="H42" s="220">
        <v>0</v>
      </c>
      <c r="I42" s="220">
        <v>0</v>
      </c>
      <c r="J42" s="220">
        <v>0</v>
      </c>
      <c r="K42" s="220">
        <v>0</v>
      </c>
      <c r="L42" s="220">
        <v>0</v>
      </c>
      <c r="M42" s="220">
        <v>0</v>
      </c>
      <c r="N42" s="220">
        <v>0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20">
        <v>0</v>
      </c>
      <c r="U42" s="220">
        <v>0</v>
      </c>
      <c r="V42" s="220">
        <v>0</v>
      </c>
      <c r="W42" s="220">
        <v>4</v>
      </c>
      <c r="X42" s="220">
        <v>0</v>
      </c>
      <c r="Y42" s="220">
        <v>0</v>
      </c>
      <c r="Z42" s="220">
        <v>0</v>
      </c>
      <c r="AA42" s="220">
        <v>0</v>
      </c>
      <c r="AB42" s="220">
        <v>0</v>
      </c>
      <c r="AC42" s="220">
        <v>0</v>
      </c>
      <c r="AD42" s="220">
        <v>0</v>
      </c>
      <c r="AE42" s="220">
        <v>0</v>
      </c>
      <c r="AF42" s="220">
        <v>0</v>
      </c>
      <c r="AG42" s="220">
        <v>0</v>
      </c>
      <c r="AH42" s="220">
        <v>0</v>
      </c>
      <c r="AI42" s="220">
        <v>0</v>
      </c>
      <c r="AJ42" s="220">
        <v>0</v>
      </c>
      <c r="AK42" s="220">
        <v>0</v>
      </c>
      <c r="AL42" s="220">
        <v>34</v>
      </c>
      <c r="AM42" s="220">
        <v>0</v>
      </c>
      <c r="AN42" s="220">
        <v>0</v>
      </c>
      <c r="AO42" s="220">
        <v>0</v>
      </c>
      <c r="AP42" s="220">
        <v>0</v>
      </c>
      <c r="AQ42" s="220">
        <v>0</v>
      </c>
      <c r="AR42" s="220">
        <v>0</v>
      </c>
      <c r="AS42" s="220">
        <v>0</v>
      </c>
      <c r="AT42" s="220">
        <v>0</v>
      </c>
      <c r="AU42" s="220">
        <v>0</v>
      </c>
      <c r="AV42" s="220">
        <v>0</v>
      </c>
      <c r="AW42" s="220">
        <v>0</v>
      </c>
    </row>
    <row r="43" spans="3:49" x14ac:dyDescent="0.3">
      <c r="C43" s="220">
        <v>41</v>
      </c>
      <c r="D43" s="220">
        <v>5</v>
      </c>
      <c r="E43" s="220">
        <v>4</v>
      </c>
      <c r="F43" s="220">
        <v>9</v>
      </c>
      <c r="G43" s="220">
        <v>0</v>
      </c>
      <c r="H43" s="220">
        <v>0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0</v>
      </c>
      <c r="P43" s="220">
        <v>0</v>
      </c>
      <c r="Q43" s="220">
        <v>0</v>
      </c>
      <c r="R43" s="220">
        <v>0</v>
      </c>
      <c r="S43" s="220">
        <v>0</v>
      </c>
      <c r="T43" s="220">
        <v>0</v>
      </c>
      <c r="U43" s="220">
        <v>0</v>
      </c>
      <c r="V43" s="220">
        <v>0</v>
      </c>
      <c r="W43" s="220">
        <v>9</v>
      </c>
      <c r="X43" s="220">
        <v>0</v>
      </c>
      <c r="Y43" s="220">
        <v>0</v>
      </c>
      <c r="Z43" s="220">
        <v>0</v>
      </c>
      <c r="AA43" s="220">
        <v>0</v>
      </c>
      <c r="AB43" s="220">
        <v>0</v>
      </c>
      <c r="AC43" s="220">
        <v>0</v>
      </c>
      <c r="AD43" s="220">
        <v>0</v>
      </c>
      <c r="AE43" s="220">
        <v>0</v>
      </c>
      <c r="AF43" s="220">
        <v>0</v>
      </c>
      <c r="AG43" s="220">
        <v>0</v>
      </c>
      <c r="AH43" s="220">
        <v>0</v>
      </c>
      <c r="AI43" s="220">
        <v>0</v>
      </c>
      <c r="AJ43" s="220">
        <v>0</v>
      </c>
      <c r="AK43" s="220">
        <v>0</v>
      </c>
      <c r="AL43" s="220">
        <v>0</v>
      </c>
      <c r="AM43" s="220">
        <v>0</v>
      </c>
      <c r="AN43" s="220">
        <v>0</v>
      </c>
      <c r="AO43" s="220">
        <v>0</v>
      </c>
      <c r="AP43" s="220">
        <v>0</v>
      </c>
      <c r="AQ43" s="220">
        <v>0</v>
      </c>
      <c r="AR43" s="220">
        <v>0</v>
      </c>
      <c r="AS43" s="220">
        <v>0</v>
      </c>
      <c r="AT43" s="220">
        <v>0</v>
      </c>
      <c r="AU43" s="220">
        <v>0</v>
      </c>
      <c r="AV43" s="220">
        <v>0</v>
      </c>
      <c r="AW43" s="220">
        <v>0</v>
      </c>
    </row>
    <row r="44" spans="3:49" x14ac:dyDescent="0.3">
      <c r="C44" s="220">
        <v>41</v>
      </c>
      <c r="D44" s="220">
        <v>5</v>
      </c>
      <c r="E44" s="220">
        <v>5</v>
      </c>
      <c r="F44" s="220">
        <v>100</v>
      </c>
      <c r="G44" s="220">
        <v>100</v>
      </c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20">
        <v>0</v>
      </c>
      <c r="U44" s="220">
        <v>0</v>
      </c>
      <c r="V44" s="220">
        <v>0</v>
      </c>
      <c r="W44" s="220">
        <v>0</v>
      </c>
      <c r="X44" s="220">
        <v>0</v>
      </c>
      <c r="Y44" s="220">
        <v>0</v>
      </c>
      <c r="Z44" s="220">
        <v>0</v>
      </c>
      <c r="AA44" s="220">
        <v>0</v>
      </c>
      <c r="AB44" s="220">
        <v>0</v>
      </c>
      <c r="AC44" s="220">
        <v>0</v>
      </c>
      <c r="AD44" s="220">
        <v>0</v>
      </c>
      <c r="AE44" s="220">
        <v>0</v>
      </c>
      <c r="AF44" s="220">
        <v>0</v>
      </c>
      <c r="AG44" s="220">
        <v>0</v>
      </c>
      <c r="AH44" s="220">
        <v>0</v>
      </c>
      <c r="AI44" s="220">
        <v>0</v>
      </c>
      <c r="AJ44" s="220">
        <v>0</v>
      </c>
      <c r="AK44" s="220">
        <v>0</v>
      </c>
      <c r="AL44" s="220">
        <v>0</v>
      </c>
      <c r="AM44" s="220">
        <v>0</v>
      </c>
      <c r="AN44" s="220">
        <v>0</v>
      </c>
      <c r="AO44" s="220">
        <v>0</v>
      </c>
      <c r="AP44" s="220">
        <v>0</v>
      </c>
      <c r="AQ44" s="220">
        <v>0</v>
      </c>
      <c r="AR44" s="220">
        <v>0</v>
      </c>
      <c r="AS44" s="220">
        <v>0</v>
      </c>
      <c r="AT44" s="220">
        <v>0</v>
      </c>
      <c r="AU44" s="220">
        <v>0</v>
      </c>
      <c r="AV44" s="220">
        <v>0</v>
      </c>
      <c r="AW44" s="220">
        <v>0</v>
      </c>
    </row>
    <row r="45" spans="3:49" x14ac:dyDescent="0.3">
      <c r="C45" s="220">
        <v>41</v>
      </c>
      <c r="D45" s="220">
        <v>5</v>
      </c>
      <c r="E45" s="220">
        <v>6</v>
      </c>
      <c r="F45" s="220">
        <v>1026033</v>
      </c>
      <c r="G45" s="220">
        <v>0</v>
      </c>
      <c r="H45" s="220">
        <v>0</v>
      </c>
      <c r="I45" s="220">
        <v>10205</v>
      </c>
      <c r="J45" s="220">
        <v>0</v>
      </c>
      <c r="K45" s="220">
        <v>0</v>
      </c>
      <c r="L45" s="220">
        <v>160418</v>
      </c>
      <c r="M45" s="220">
        <v>0</v>
      </c>
      <c r="N45" s="220">
        <v>0</v>
      </c>
      <c r="O45" s="220">
        <v>0</v>
      </c>
      <c r="P45" s="220">
        <v>0</v>
      </c>
      <c r="Q45" s="220">
        <v>32553</v>
      </c>
      <c r="R45" s="220">
        <v>0</v>
      </c>
      <c r="S45" s="220">
        <v>0</v>
      </c>
      <c r="T45" s="220">
        <v>0</v>
      </c>
      <c r="U45" s="220">
        <v>0</v>
      </c>
      <c r="V45" s="220">
        <v>0</v>
      </c>
      <c r="W45" s="220">
        <v>395011</v>
      </c>
      <c r="X45" s="220">
        <v>0</v>
      </c>
      <c r="Y45" s="220">
        <v>0</v>
      </c>
      <c r="Z45" s="220">
        <v>0</v>
      </c>
      <c r="AA45" s="220">
        <v>0</v>
      </c>
      <c r="AB45" s="220">
        <v>0</v>
      </c>
      <c r="AC45" s="220">
        <v>0</v>
      </c>
      <c r="AD45" s="220">
        <v>0</v>
      </c>
      <c r="AE45" s="220">
        <v>-1705</v>
      </c>
      <c r="AF45" s="220">
        <v>0</v>
      </c>
      <c r="AG45" s="220">
        <v>0</v>
      </c>
      <c r="AH45" s="220">
        <v>0</v>
      </c>
      <c r="AI45" s="220">
        <v>0</v>
      </c>
      <c r="AJ45" s="220">
        <v>0</v>
      </c>
      <c r="AK45" s="220">
        <v>0</v>
      </c>
      <c r="AL45" s="220">
        <v>379943</v>
      </c>
      <c r="AM45" s="220">
        <v>0</v>
      </c>
      <c r="AN45" s="220">
        <v>0</v>
      </c>
      <c r="AO45" s="220">
        <v>0</v>
      </c>
      <c r="AP45" s="220">
        <v>22165</v>
      </c>
      <c r="AQ45" s="220">
        <v>0</v>
      </c>
      <c r="AR45" s="220">
        <v>0</v>
      </c>
      <c r="AS45" s="220">
        <v>0</v>
      </c>
      <c r="AT45" s="220">
        <v>27443</v>
      </c>
      <c r="AU45" s="220">
        <v>0</v>
      </c>
      <c r="AV45" s="220">
        <v>0</v>
      </c>
      <c r="AW45" s="220">
        <v>0</v>
      </c>
    </row>
    <row r="46" spans="3:49" x14ac:dyDescent="0.3">
      <c r="C46" s="220">
        <v>41</v>
      </c>
      <c r="D46" s="220">
        <v>5</v>
      </c>
      <c r="E46" s="220">
        <v>9</v>
      </c>
      <c r="F46" s="220">
        <v>35104</v>
      </c>
      <c r="G46" s="220">
        <v>0</v>
      </c>
      <c r="H46" s="220">
        <v>0</v>
      </c>
      <c r="I46" s="220">
        <v>0</v>
      </c>
      <c r="J46" s="220">
        <v>0</v>
      </c>
      <c r="K46" s="220">
        <v>0</v>
      </c>
      <c r="L46" s="220">
        <v>8000</v>
      </c>
      <c r="M46" s="220">
        <v>0</v>
      </c>
      <c r="N46" s="220">
        <v>0</v>
      </c>
      <c r="O46" s="220">
        <v>0</v>
      </c>
      <c r="P46" s="220">
        <v>0</v>
      </c>
      <c r="Q46" s="220">
        <v>1300</v>
      </c>
      <c r="R46" s="220">
        <v>0</v>
      </c>
      <c r="S46" s="220">
        <v>0</v>
      </c>
      <c r="T46" s="220">
        <v>0</v>
      </c>
      <c r="U46" s="220">
        <v>0</v>
      </c>
      <c r="V46" s="220">
        <v>0</v>
      </c>
      <c r="W46" s="220">
        <v>16900</v>
      </c>
      <c r="X46" s="220">
        <v>0</v>
      </c>
      <c r="Y46" s="220">
        <v>0</v>
      </c>
      <c r="Z46" s="220">
        <v>0</v>
      </c>
      <c r="AA46" s="220">
        <v>0</v>
      </c>
      <c r="AB46" s="220">
        <v>0</v>
      </c>
      <c r="AC46" s="220">
        <v>0</v>
      </c>
      <c r="AD46" s="220">
        <v>0</v>
      </c>
      <c r="AE46" s="220">
        <v>0</v>
      </c>
      <c r="AF46" s="220">
        <v>0</v>
      </c>
      <c r="AG46" s="220">
        <v>0</v>
      </c>
      <c r="AH46" s="220">
        <v>0</v>
      </c>
      <c r="AI46" s="220">
        <v>0</v>
      </c>
      <c r="AJ46" s="220">
        <v>0</v>
      </c>
      <c r="AK46" s="220">
        <v>0</v>
      </c>
      <c r="AL46" s="220">
        <v>2116</v>
      </c>
      <c r="AM46" s="220">
        <v>0</v>
      </c>
      <c r="AN46" s="220">
        <v>0</v>
      </c>
      <c r="AO46" s="220">
        <v>0</v>
      </c>
      <c r="AP46" s="220">
        <v>4788</v>
      </c>
      <c r="AQ46" s="220">
        <v>0</v>
      </c>
      <c r="AR46" s="220">
        <v>0</v>
      </c>
      <c r="AS46" s="220">
        <v>0</v>
      </c>
      <c r="AT46" s="220">
        <v>2000</v>
      </c>
      <c r="AU46" s="220">
        <v>0</v>
      </c>
      <c r="AV46" s="220">
        <v>0</v>
      </c>
      <c r="AW46" s="220">
        <v>0</v>
      </c>
    </row>
    <row r="47" spans="3:49" x14ac:dyDescent="0.3">
      <c r="C47" s="220">
        <v>41</v>
      </c>
      <c r="D47" s="220">
        <v>5</v>
      </c>
      <c r="E47" s="220">
        <v>10</v>
      </c>
      <c r="F47" s="220">
        <v>11513</v>
      </c>
      <c r="G47" s="220">
        <v>0</v>
      </c>
      <c r="H47" s="220">
        <v>1663</v>
      </c>
      <c r="I47" s="220">
        <v>0</v>
      </c>
      <c r="J47" s="220">
        <v>9850</v>
      </c>
      <c r="K47" s="220">
        <v>0</v>
      </c>
      <c r="L47" s="220">
        <v>0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20">
        <v>0</v>
      </c>
      <c r="U47" s="220">
        <v>0</v>
      </c>
      <c r="V47" s="220">
        <v>0</v>
      </c>
      <c r="W47" s="220">
        <v>0</v>
      </c>
      <c r="X47" s="220">
        <v>0</v>
      </c>
      <c r="Y47" s="220">
        <v>0</v>
      </c>
      <c r="Z47" s="220">
        <v>0</v>
      </c>
      <c r="AA47" s="220">
        <v>0</v>
      </c>
      <c r="AB47" s="220">
        <v>0</v>
      </c>
      <c r="AC47" s="220">
        <v>0</v>
      </c>
      <c r="AD47" s="220">
        <v>0</v>
      </c>
      <c r="AE47" s="220">
        <v>0</v>
      </c>
      <c r="AF47" s="220">
        <v>0</v>
      </c>
      <c r="AG47" s="220">
        <v>0</v>
      </c>
      <c r="AH47" s="220">
        <v>0</v>
      </c>
      <c r="AI47" s="220">
        <v>0</v>
      </c>
      <c r="AJ47" s="220">
        <v>0</v>
      </c>
      <c r="AK47" s="220">
        <v>0</v>
      </c>
      <c r="AL47" s="220">
        <v>0</v>
      </c>
      <c r="AM47" s="220">
        <v>0</v>
      </c>
      <c r="AN47" s="220">
        <v>0</v>
      </c>
      <c r="AO47" s="220">
        <v>0</v>
      </c>
      <c r="AP47" s="220">
        <v>0</v>
      </c>
      <c r="AQ47" s="220">
        <v>0</v>
      </c>
      <c r="AR47" s="220">
        <v>0</v>
      </c>
      <c r="AS47" s="220">
        <v>0</v>
      </c>
      <c r="AT47" s="220">
        <v>0</v>
      </c>
      <c r="AU47" s="220">
        <v>0</v>
      </c>
      <c r="AV47" s="220">
        <v>0</v>
      </c>
      <c r="AW47" s="220">
        <v>0</v>
      </c>
    </row>
    <row r="48" spans="3:49" x14ac:dyDescent="0.3">
      <c r="C48" s="220">
        <v>41</v>
      </c>
      <c r="D48" s="220">
        <v>5</v>
      </c>
      <c r="E48" s="220">
        <v>11</v>
      </c>
      <c r="F48" s="220">
        <v>3937.2820447393042</v>
      </c>
      <c r="G48" s="220">
        <v>812.28204473930407</v>
      </c>
      <c r="H48" s="220">
        <v>833.33333333333337</v>
      </c>
      <c r="I48" s="220">
        <v>0</v>
      </c>
      <c r="J48" s="220">
        <v>2291.6666666666665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0">
        <v>0</v>
      </c>
      <c r="U48" s="220">
        <v>0</v>
      </c>
      <c r="V48" s="220">
        <v>0</v>
      </c>
      <c r="W48" s="220">
        <v>0</v>
      </c>
      <c r="X48" s="220">
        <v>0</v>
      </c>
      <c r="Y48" s="220">
        <v>0</v>
      </c>
      <c r="Z48" s="220">
        <v>0</v>
      </c>
      <c r="AA48" s="220">
        <v>0</v>
      </c>
      <c r="AB48" s="220">
        <v>0</v>
      </c>
      <c r="AC48" s="220">
        <v>0</v>
      </c>
      <c r="AD48" s="220">
        <v>0</v>
      </c>
      <c r="AE48" s="220">
        <v>0</v>
      </c>
      <c r="AF48" s="220">
        <v>0</v>
      </c>
      <c r="AG48" s="220">
        <v>0</v>
      </c>
      <c r="AH48" s="220">
        <v>0</v>
      </c>
      <c r="AI48" s="220">
        <v>0</v>
      </c>
      <c r="AJ48" s="220">
        <v>0</v>
      </c>
      <c r="AK48" s="220">
        <v>0</v>
      </c>
      <c r="AL48" s="220">
        <v>0</v>
      </c>
      <c r="AM48" s="220">
        <v>0</v>
      </c>
      <c r="AN48" s="220">
        <v>0</v>
      </c>
      <c r="AO48" s="220">
        <v>0</v>
      </c>
      <c r="AP48" s="220">
        <v>0</v>
      </c>
      <c r="AQ48" s="220">
        <v>0</v>
      </c>
      <c r="AR48" s="220">
        <v>0</v>
      </c>
      <c r="AS48" s="220">
        <v>0</v>
      </c>
      <c r="AT48" s="220">
        <v>0</v>
      </c>
      <c r="AU48" s="220">
        <v>0</v>
      </c>
      <c r="AV48" s="220">
        <v>0</v>
      </c>
      <c r="AW48" s="220">
        <v>0</v>
      </c>
    </row>
    <row r="49" spans="3:49" x14ac:dyDescent="0.3">
      <c r="C49" s="220">
        <v>41</v>
      </c>
      <c r="D49" s="220">
        <v>6</v>
      </c>
      <c r="E49" s="220">
        <v>1</v>
      </c>
      <c r="F49" s="220">
        <v>30.099999999999998</v>
      </c>
      <c r="G49" s="220">
        <v>0</v>
      </c>
      <c r="H49" s="220">
        <v>0</v>
      </c>
      <c r="I49" s="220">
        <v>0.7</v>
      </c>
      <c r="J49" s="220">
        <v>0</v>
      </c>
      <c r="K49" s="220">
        <v>0</v>
      </c>
      <c r="L49" s="220">
        <v>3.2</v>
      </c>
      <c r="M49" s="220">
        <v>0</v>
      </c>
      <c r="N49" s="220">
        <v>0</v>
      </c>
      <c r="O49" s="220">
        <v>0</v>
      </c>
      <c r="P49" s="220">
        <v>0</v>
      </c>
      <c r="Q49" s="220">
        <v>1</v>
      </c>
      <c r="R49" s="220">
        <v>0</v>
      </c>
      <c r="S49" s="220">
        <v>0</v>
      </c>
      <c r="T49" s="220">
        <v>0</v>
      </c>
      <c r="U49" s="220">
        <v>0</v>
      </c>
      <c r="V49" s="220">
        <v>0</v>
      </c>
      <c r="W49" s="220">
        <v>11.25</v>
      </c>
      <c r="X49" s="220">
        <v>0</v>
      </c>
      <c r="Y49" s="220">
        <v>0</v>
      </c>
      <c r="Z49" s="220">
        <v>0</v>
      </c>
      <c r="AA49" s="220">
        <v>0</v>
      </c>
      <c r="AB49" s="220">
        <v>0</v>
      </c>
      <c r="AC49" s="220">
        <v>0</v>
      </c>
      <c r="AD49" s="220">
        <v>0</v>
      </c>
      <c r="AE49" s="220">
        <v>0.4</v>
      </c>
      <c r="AF49" s="220">
        <v>0</v>
      </c>
      <c r="AG49" s="220">
        <v>0</v>
      </c>
      <c r="AH49" s="220">
        <v>0</v>
      </c>
      <c r="AI49" s="220">
        <v>0</v>
      </c>
      <c r="AJ49" s="220">
        <v>0</v>
      </c>
      <c r="AK49" s="220">
        <v>0</v>
      </c>
      <c r="AL49" s="220">
        <v>8.5500000000000007</v>
      </c>
      <c r="AM49" s="220">
        <v>0</v>
      </c>
      <c r="AN49" s="220">
        <v>0</v>
      </c>
      <c r="AO49" s="220">
        <v>0</v>
      </c>
      <c r="AP49" s="220">
        <v>2</v>
      </c>
      <c r="AQ49" s="220">
        <v>0</v>
      </c>
      <c r="AR49" s="220">
        <v>0</v>
      </c>
      <c r="AS49" s="220">
        <v>0</v>
      </c>
      <c r="AT49" s="220">
        <v>2</v>
      </c>
      <c r="AU49" s="220">
        <v>0</v>
      </c>
      <c r="AV49" s="220">
        <v>0</v>
      </c>
      <c r="AW49" s="220">
        <v>1</v>
      </c>
    </row>
    <row r="50" spans="3:49" x14ac:dyDescent="0.3">
      <c r="C50" s="220">
        <v>41</v>
      </c>
      <c r="D50" s="220">
        <v>6</v>
      </c>
      <c r="E50" s="220">
        <v>2</v>
      </c>
      <c r="F50" s="220">
        <v>4075.2</v>
      </c>
      <c r="G50" s="220">
        <v>0</v>
      </c>
      <c r="H50" s="220">
        <v>0</v>
      </c>
      <c r="I50" s="220">
        <v>112</v>
      </c>
      <c r="J50" s="220">
        <v>0</v>
      </c>
      <c r="K50" s="220">
        <v>0</v>
      </c>
      <c r="L50" s="220">
        <v>357.6</v>
      </c>
      <c r="M50" s="220">
        <v>0</v>
      </c>
      <c r="N50" s="220">
        <v>0</v>
      </c>
      <c r="O50" s="220">
        <v>0</v>
      </c>
      <c r="P50" s="220">
        <v>0</v>
      </c>
      <c r="Q50" s="220">
        <v>168</v>
      </c>
      <c r="R50" s="220">
        <v>0</v>
      </c>
      <c r="S50" s="220">
        <v>0</v>
      </c>
      <c r="T50" s="220">
        <v>0</v>
      </c>
      <c r="U50" s="220">
        <v>0</v>
      </c>
      <c r="V50" s="220">
        <v>0</v>
      </c>
      <c r="W50" s="220">
        <v>1669</v>
      </c>
      <c r="X50" s="220">
        <v>0</v>
      </c>
      <c r="Y50" s="220">
        <v>0</v>
      </c>
      <c r="Z50" s="220">
        <v>0</v>
      </c>
      <c r="AA50" s="220">
        <v>0</v>
      </c>
      <c r="AB50" s="220">
        <v>0</v>
      </c>
      <c r="AC50" s="220">
        <v>0</v>
      </c>
      <c r="AD50" s="220">
        <v>0</v>
      </c>
      <c r="AE50" s="220">
        <v>67.2</v>
      </c>
      <c r="AF50" s="220">
        <v>0</v>
      </c>
      <c r="AG50" s="220">
        <v>0</v>
      </c>
      <c r="AH50" s="220">
        <v>0</v>
      </c>
      <c r="AI50" s="220">
        <v>0</v>
      </c>
      <c r="AJ50" s="220">
        <v>0</v>
      </c>
      <c r="AK50" s="220">
        <v>0</v>
      </c>
      <c r="AL50" s="220">
        <v>1045.4000000000001</v>
      </c>
      <c r="AM50" s="220">
        <v>0</v>
      </c>
      <c r="AN50" s="220">
        <v>0</v>
      </c>
      <c r="AO50" s="220">
        <v>0</v>
      </c>
      <c r="AP50" s="220">
        <v>256</v>
      </c>
      <c r="AQ50" s="220">
        <v>0</v>
      </c>
      <c r="AR50" s="220">
        <v>0</v>
      </c>
      <c r="AS50" s="220">
        <v>0</v>
      </c>
      <c r="AT50" s="220">
        <v>240</v>
      </c>
      <c r="AU50" s="220">
        <v>0</v>
      </c>
      <c r="AV50" s="220">
        <v>0</v>
      </c>
      <c r="AW50" s="220">
        <v>160</v>
      </c>
    </row>
    <row r="51" spans="3:49" x14ac:dyDescent="0.3">
      <c r="C51" s="220">
        <v>41</v>
      </c>
      <c r="D51" s="220">
        <v>6</v>
      </c>
      <c r="E51" s="220">
        <v>3</v>
      </c>
      <c r="F51" s="220">
        <v>22</v>
      </c>
      <c r="G51" s="220">
        <v>0</v>
      </c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20">
        <v>0</v>
      </c>
      <c r="U51" s="220">
        <v>0</v>
      </c>
      <c r="V51" s="220">
        <v>0</v>
      </c>
      <c r="W51" s="220">
        <v>0</v>
      </c>
      <c r="X51" s="220">
        <v>0</v>
      </c>
      <c r="Y51" s="220">
        <v>0</v>
      </c>
      <c r="Z51" s="220">
        <v>0</v>
      </c>
      <c r="AA51" s="220">
        <v>0</v>
      </c>
      <c r="AB51" s="220">
        <v>0</v>
      </c>
      <c r="AC51" s="220">
        <v>0</v>
      </c>
      <c r="AD51" s="220">
        <v>0</v>
      </c>
      <c r="AE51" s="220">
        <v>0</v>
      </c>
      <c r="AF51" s="220">
        <v>0</v>
      </c>
      <c r="AG51" s="220">
        <v>0</v>
      </c>
      <c r="AH51" s="220">
        <v>0</v>
      </c>
      <c r="AI51" s="220">
        <v>0</v>
      </c>
      <c r="AJ51" s="220">
        <v>0</v>
      </c>
      <c r="AK51" s="220">
        <v>0</v>
      </c>
      <c r="AL51" s="220">
        <v>22</v>
      </c>
      <c r="AM51" s="220">
        <v>0</v>
      </c>
      <c r="AN51" s="220">
        <v>0</v>
      </c>
      <c r="AO51" s="220">
        <v>0</v>
      </c>
      <c r="AP51" s="220">
        <v>0</v>
      </c>
      <c r="AQ51" s="220">
        <v>0</v>
      </c>
      <c r="AR51" s="220">
        <v>0</v>
      </c>
      <c r="AS51" s="220">
        <v>0</v>
      </c>
      <c r="AT51" s="220">
        <v>0</v>
      </c>
      <c r="AU51" s="220">
        <v>0</v>
      </c>
      <c r="AV51" s="220">
        <v>0</v>
      </c>
      <c r="AW51" s="220">
        <v>0</v>
      </c>
    </row>
    <row r="52" spans="3:49" x14ac:dyDescent="0.3">
      <c r="C52" s="220">
        <v>41</v>
      </c>
      <c r="D52" s="220">
        <v>6</v>
      </c>
      <c r="E52" s="220">
        <v>4</v>
      </c>
      <c r="F52" s="220">
        <v>31.5</v>
      </c>
      <c r="G52" s="220">
        <v>0</v>
      </c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20">
        <v>0</v>
      </c>
      <c r="U52" s="220">
        <v>0</v>
      </c>
      <c r="V52" s="220">
        <v>0</v>
      </c>
      <c r="W52" s="220">
        <v>31.5</v>
      </c>
      <c r="X52" s="220">
        <v>0</v>
      </c>
      <c r="Y52" s="220">
        <v>0</v>
      </c>
      <c r="Z52" s="220">
        <v>0</v>
      </c>
      <c r="AA52" s="220">
        <v>0</v>
      </c>
      <c r="AB52" s="220">
        <v>0</v>
      </c>
      <c r="AC52" s="220">
        <v>0</v>
      </c>
      <c r="AD52" s="220">
        <v>0</v>
      </c>
      <c r="AE52" s="220">
        <v>0</v>
      </c>
      <c r="AF52" s="220">
        <v>0</v>
      </c>
      <c r="AG52" s="220">
        <v>0</v>
      </c>
      <c r="AH52" s="220">
        <v>0</v>
      </c>
      <c r="AI52" s="220">
        <v>0</v>
      </c>
      <c r="AJ52" s="220">
        <v>0</v>
      </c>
      <c r="AK52" s="220">
        <v>0</v>
      </c>
      <c r="AL52" s="220">
        <v>0</v>
      </c>
      <c r="AM52" s="220">
        <v>0</v>
      </c>
      <c r="AN52" s="220">
        <v>0</v>
      </c>
      <c r="AO52" s="220">
        <v>0</v>
      </c>
      <c r="AP52" s="220">
        <v>0</v>
      </c>
      <c r="AQ52" s="220">
        <v>0</v>
      </c>
      <c r="AR52" s="220">
        <v>0</v>
      </c>
      <c r="AS52" s="220">
        <v>0</v>
      </c>
      <c r="AT52" s="220">
        <v>0</v>
      </c>
      <c r="AU52" s="220">
        <v>0</v>
      </c>
      <c r="AV52" s="220">
        <v>0</v>
      </c>
      <c r="AW52" s="220">
        <v>0</v>
      </c>
    </row>
    <row r="53" spans="3:49" x14ac:dyDescent="0.3">
      <c r="C53" s="220">
        <v>41</v>
      </c>
      <c r="D53" s="220">
        <v>6</v>
      </c>
      <c r="E53" s="220">
        <v>5</v>
      </c>
      <c r="F53" s="220">
        <v>100</v>
      </c>
      <c r="G53" s="220">
        <v>100</v>
      </c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0</v>
      </c>
      <c r="P53" s="220">
        <v>0</v>
      </c>
      <c r="Q53" s="220">
        <v>0</v>
      </c>
      <c r="R53" s="220">
        <v>0</v>
      </c>
      <c r="S53" s="220">
        <v>0</v>
      </c>
      <c r="T53" s="220">
        <v>0</v>
      </c>
      <c r="U53" s="220">
        <v>0</v>
      </c>
      <c r="V53" s="220">
        <v>0</v>
      </c>
      <c r="W53" s="220">
        <v>0</v>
      </c>
      <c r="X53" s="220">
        <v>0</v>
      </c>
      <c r="Y53" s="220">
        <v>0</v>
      </c>
      <c r="Z53" s="220">
        <v>0</v>
      </c>
      <c r="AA53" s="220">
        <v>0</v>
      </c>
      <c r="AB53" s="220">
        <v>0</v>
      </c>
      <c r="AC53" s="220">
        <v>0</v>
      </c>
      <c r="AD53" s="220">
        <v>0</v>
      </c>
      <c r="AE53" s="220">
        <v>0</v>
      </c>
      <c r="AF53" s="220">
        <v>0</v>
      </c>
      <c r="AG53" s="220">
        <v>0</v>
      </c>
      <c r="AH53" s="220">
        <v>0</v>
      </c>
      <c r="AI53" s="220">
        <v>0</v>
      </c>
      <c r="AJ53" s="220">
        <v>0</v>
      </c>
      <c r="AK53" s="220">
        <v>0</v>
      </c>
      <c r="AL53" s="220">
        <v>0</v>
      </c>
      <c r="AM53" s="220">
        <v>0</v>
      </c>
      <c r="AN53" s="220">
        <v>0</v>
      </c>
      <c r="AO53" s="220">
        <v>0</v>
      </c>
      <c r="AP53" s="220">
        <v>0</v>
      </c>
      <c r="AQ53" s="220">
        <v>0</v>
      </c>
      <c r="AR53" s="220">
        <v>0</v>
      </c>
      <c r="AS53" s="220">
        <v>0</v>
      </c>
      <c r="AT53" s="220">
        <v>0</v>
      </c>
      <c r="AU53" s="220">
        <v>0</v>
      </c>
      <c r="AV53" s="220">
        <v>0</v>
      </c>
      <c r="AW53" s="220">
        <v>0</v>
      </c>
    </row>
    <row r="54" spans="3:49" x14ac:dyDescent="0.3">
      <c r="C54" s="220">
        <v>41</v>
      </c>
      <c r="D54" s="220">
        <v>6</v>
      </c>
      <c r="E54" s="220">
        <v>6</v>
      </c>
      <c r="F54" s="220">
        <v>1021607</v>
      </c>
      <c r="G54" s="220">
        <v>0</v>
      </c>
      <c r="H54" s="220">
        <v>0</v>
      </c>
      <c r="I54" s="220">
        <v>10306</v>
      </c>
      <c r="J54" s="220">
        <v>0</v>
      </c>
      <c r="K54" s="220">
        <v>0</v>
      </c>
      <c r="L54" s="220">
        <v>166766</v>
      </c>
      <c r="M54" s="220">
        <v>0</v>
      </c>
      <c r="N54" s="220">
        <v>0</v>
      </c>
      <c r="O54" s="220">
        <v>0</v>
      </c>
      <c r="P54" s="220">
        <v>0</v>
      </c>
      <c r="Q54" s="220">
        <v>33007</v>
      </c>
      <c r="R54" s="220">
        <v>0</v>
      </c>
      <c r="S54" s="220">
        <v>0</v>
      </c>
      <c r="T54" s="220">
        <v>0</v>
      </c>
      <c r="U54" s="220">
        <v>0</v>
      </c>
      <c r="V54" s="220">
        <v>0</v>
      </c>
      <c r="W54" s="220">
        <v>371622</v>
      </c>
      <c r="X54" s="220">
        <v>0</v>
      </c>
      <c r="Y54" s="220">
        <v>0</v>
      </c>
      <c r="Z54" s="220">
        <v>0</v>
      </c>
      <c r="AA54" s="220">
        <v>0</v>
      </c>
      <c r="AB54" s="220">
        <v>0</v>
      </c>
      <c r="AC54" s="220">
        <v>0</v>
      </c>
      <c r="AD54" s="220">
        <v>0</v>
      </c>
      <c r="AE54" s="220">
        <v>-1710</v>
      </c>
      <c r="AF54" s="220">
        <v>0</v>
      </c>
      <c r="AG54" s="220">
        <v>0</v>
      </c>
      <c r="AH54" s="220">
        <v>0</v>
      </c>
      <c r="AI54" s="220">
        <v>0</v>
      </c>
      <c r="AJ54" s="220">
        <v>0</v>
      </c>
      <c r="AK54" s="220">
        <v>0</v>
      </c>
      <c r="AL54" s="220">
        <v>355173</v>
      </c>
      <c r="AM54" s="220">
        <v>0</v>
      </c>
      <c r="AN54" s="220">
        <v>0</v>
      </c>
      <c r="AO54" s="220">
        <v>0</v>
      </c>
      <c r="AP54" s="220">
        <v>29776</v>
      </c>
      <c r="AQ54" s="220">
        <v>0</v>
      </c>
      <c r="AR54" s="220">
        <v>0</v>
      </c>
      <c r="AS54" s="220">
        <v>0</v>
      </c>
      <c r="AT54" s="220">
        <v>34672</v>
      </c>
      <c r="AU54" s="220">
        <v>0</v>
      </c>
      <c r="AV54" s="220">
        <v>0</v>
      </c>
      <c r="AW54" s="220">
        <v>21995</v>
      </c>
    </row>
    <row r="55" spans="3:49" x14ac:dyDescent="0.3">
      <c r="C55" s="220">
        <v>41</v>
      </c>
      <c r="D55" s="220">
        <v>6</v>
      </c>
      <c r="E55" s="220">
        <v>9</v>
      </c>
      <c r="F55" s="220">
        <v>36120</v>
      </c>
      <c r="G55" s="220">
        <v>0</v>
      </c>
      <c r="H55" s="220">
        <v>0</v>
      </c>
      <c r="I55" s="220">
        <v>0</v>
      </c>
      <c r="J55" s="220">
        <v>0</v>
      </c>
      <c r="K55" s="220">
        <v>0</v>
      </c>
      <c r="L55" s="220">
        <v>9000</v>
      </c>
      <c r="M55" s="220">
        <v>0</v>
      </c>
      <c r="N55" s="220">
        <v>0</v>
      </c>
      <c r="O55" s="220">
        <v>0</v>
      </c>
      <c r="P55" s="220">
        <v>0</v>
      </c>
      <c r="Q55" s="220">
        <v>2000</v>
      </c>
      <c r="R55" s="220">
        <v>0</v>
      </c>
      <c r="S55" s="220">
        <v>0</v>
      </c>
      <c r="T55" s="220">
        <v>0</v>
      </c>
      <c r="U55" s="220">
        <v>0</v>
      </c>
      <c r="V55" s="220">
        <v>0</v>
      </c>
      <c r="W55" s="220">
        <v>18976</v>
      </c>
      <c r="X55" s="220">
        <v>0</v>
      </c>
      <c r="Y55" s="220">
        <v>0</v>
      </c>
      <c r="Z55" s="220">
        <v>0</v>
      </c>
      <c r="AA55" s="220">
        <v>0</v>
      </c>
      <c r="AB55" s="220">
        <v>0</v>
      </c>
      <c r="AC55" s="220">
        <v>0</v>
      </c>
      <c r="AD55" s="220">
        <v>0</v>
      </c>
      <c r="AE55" s="220">
        <v>0</v>
      </c>
      <c r="AF55" s="220">
        <v>0</v>
      </c>
      <c r="AG55" s="220">
        <v>0</v>
      </c>
      <c r="AH55" s="220">
        <v>0</v>
      </c>
      <c r="AI55" s="220">
        <v>0</v>
      </c>
      <c r="AJ55" s="220">
        <v>0</v>
      </c>
      <c r="AK55" s="220">
        <v>0</v>
      </c>
      <c r="AL55" s="220">
        <v>0</v>
      </c>
      <c r="AM55" s="220">
        <v>0</v>
      </c>
      <c r="AN55" s="220">
        <v>0</v>
      </c>
      <c r="AO55" s="220">
        <v>0</v>
      </c>
      <c r="AP55" s="220">
        <v>0</v>
      </c>
      <c r="AQ55" s="220">
        <v>0</v>
      </c>
      <c r="AR55" s="220">
        <v>0</v>
      </c>
      <c r="AS55" s="220">
        <v>0</v>
      </c>
      <c r="AT55" s="220">
        <v>6144</v>
      </c>
      <c r="AU55" s="220">
        <v>0</v>
      </c>
      <c r="AV55" s="220">
        <v>0</v>
      </c>
      <c r="AW55" s="220">
        <v>0</v>
      </c>
    </row>
    <row r="56" spans="3:49" x14ac:dyDescent="0.3">
      <c r="C56" s="220">
        <v>41</v>
      </c>
      <c r="D56" s="220">
        <v>6</v>
      </c>
      <c r="E56" s="220">
        <v>11</v>
      </c>
      <c r="F56" s="220">
        <v>3937.2820447393042</v>
      </c>
      <c r="G56" s="220">
        <v>812.28204473930407</v>
      </c>
      <c r="H56" s="220">
        <v>833.33333333333337</v>
      </c>
      <c r="I56" s="220">
        <v>0</v>
      </c>
      <c r="J56" s="220">
        <v>2291.6666666666665</v>
      </c>
      <c r="K56" s="220">
        <v>0</v>
      </c>
      <c r="L56" s="220">
        <v>0</v>
      </c>
      <c r="M56" s="220">
        <v>0</v>
      </c>
      <c r="N56" s="220">
        <v>0</v>
      </c>
      <c r="O56" s="220">
        <v>0</v>
      </c>
      <c r="P56" s="220">
        <v>0</v>
      </c>
      <c r="Q56" s="220">
        <v>0</v>
      </c>
      <c r="R56" s="220">
        <v>0</v>
      </c>
      <c r="S56" s="220">
        <v>0</v>
      </c>
      <c r="T56" s="220">
        <v>0</v>
      </c>
      <c r="U56" s="220">
        <v>0</v>
      </c>
      <c r="V56" s="220">
        <v>0</v>
      </c>
      <c r="W56" s="220">
        <v>0</v>
      </c>
      <c r="X56" s="220">
        <v>0</v>
      </c>
      <c r="Y56" s="220">
        <v>0</v>
      </c>
      <c r="Z56" s="220">
        <v>0</v>
      </c>
      <c r="AA56" s="220">
        <v>0</v>
      </c>
      <c r="AB56" s="220">
        <v>0</v>
      </c>
      <c r="AC56" s="220">
        <v>0</v>
      </c>
      <c r="AD56" s="220">
        <v>0</v>
      </c>
      <c r="AE56" s="220">
        <v>0</v>
      </c>
      <c r="AF56" s="220">
        <v>0</v>
      </c>
      <c r="AG56" s="220">
        <v>0</v>
      </c>
      <c r="AH56" s="220">
        <v>0</v>
      </c>
      <c r="AI56" s="220">
        <v>0</v>
      </c>
      <c r="AJ56" s="220">
        <v>0</v>
      </c>
      <c r="AK56" s="220">
        <v>0</v>
      </c>
      <c r="AL56" s="220">
        <v>0</v>
      </c>
      <c r="AM56" s="220">
        <v>0</v>
      </c>
      <c r="AN56" s="220">
        <v>0</v>
      </c>
      <c r="AO56" s="220">
        <v>0</v>
      </c>
      <c r="AP56" s="220">
        <v>0</v>
      </c>
      <c r="AQ56" s="220">
        <v>0</v>
      </c>
      <c r="AR56" s="220">
        <v>0</v>
      </c>
      <c r="AS56" s="220">
        <v>0</v>
      </c>
      <c r="AT56" s="220">
        <v>0</v>
      </c>
      <c r="AU56" s="220">
        <v>0</v>
      </c>
      <c r="AV56" s="220">
        <v>0</v>
      </c>
      <c r="AW56" s="220">
        <v>0</v>
      </c>
    </row>
    <row r="57" spans="3:49" x14ac:dyDescent="0.3">
      <c r="C57" s="220">
        <v>41</v>
      </c>
      <c r="D57" s="220">
        <v>7</v>
      </c>
      <c r="E57" s="220">
        <v>1</v>
      </c>
      <c r="F57" s="220">
        <v>30.349999999999998</v>
      </c>
      <c r="G57" s="220">
        <v>0</v>
      </c>
      <c r="H57" s="220">
        <v>0</v>
      </c>
      <c r="I57" s="220">
        <v>0.7</v>
      </c>
      <c r="J57" s="220">
        <v>0</v>
      </c>
      <c r="K57" s="220">
        <v>0</v>
      </c>
      <c r="L57" s="220">
        <v>3.2</v>
      </c>
      <c r="M57" s="220">
        <v>0</v>
      </c>
      <c r="N57" s="220">
        <v>0</v>
      </c>
      <c r="O57" s="220">
        <v>0</v>
      </c>
      <c r="P57" s="220">
        <v>0</v>
      </c>
      <c r="Q57" s="220">
        <v>1</v>
      </c>
      <c r="R57" s="220">
        <v>0</v>
      </c>
      <c r="S57" s="220">
        <v>0</v>
      </c>
      <c r="T57" s="220">
        <v>0</v>
      </c>
      <c r="U57" s="220">
        <v>0</v>
      </c>
      <c r="V57" s="220">
        <v>0</v>
      </c>
      <c r="W57" s="220">
        <v>11.5</v>
      </c>
      <c r="X57" s="220">
        <v>0</v>
      </c>
      <c r="Y57" s="220">
        <v>0</v>
      </c>
      <c r="Z57" s="220">
        <v>0</v>
      </c>
      <c r="AA57" s="220">
        <v>0</v>
      </c>
      <c r="AB57" s="220">
        <v>0</v>
      </c>
      <c r="AC57" s="220">
        <v>0</v>
      </c>
      <c r="AD57" s="220">
        <v>0</v>
      </c>
      <c r="AE57" s="220">
        <v>0.4</v>
      </c>
      <c r="AF57" s="220">
        <v>0</v>
      </c>
      <c r="AG57" s="220">
        <v>0</v>
      </c>
      <c r="AH57" s="220">
        <v>0</v>
      </c>
      <c r="AI57" s="220">
        <v>0</v>
      </c>
      <c r="AJ57" s="220">
        <v>0</v>
      </c>
      <c r="AK57" s="220">
        <v>0</v>
      </c>
      <c r="AL57" s="220">
        <v>8.5500000000000007</v>
      </c>
      <c r="AM57" s="220">
        <v>0</v>
      </c>
      <c r="AN57" s="220">
        <v>0</v>
      </c>
      <c r="AO57" s="220">
        <v>0</v>
      </c>
      <c r="AP57" s="220">
        <v>2</v>
      </c>
      <c r="AQ57" s="220">
        <v>0</v>
      </c>
      <c r="AR57" s="220">
        <v>0</v>
      </c>
      <c r="AS57" s="220">
        <v>0</v>
      </c>
      <c r="AT57" s="220">
        <v>2</v>
      </c>
      <c r="AU57" s="220">
        <v>0</v>
      </c>
      <c r="AV57" s="220">
        <v>0</v>
      </c>
      <c r="AW57" s="220">
        <v>1</v>
      </c>
    </row>
    <row r="58" spans="3:49" x14ac:dyDescent="0.3">
      <c r="C58" s="220">
        <v>41</v>
      </c>
      <c r="D58" s="220">
        <v>7</v>
      </c>
      <c r="E58" s="220">
        <v>2</v>
      </c>
      <c r="F58" s="220">
        <v>3754.4</v>
      </c>
      <c r="G58" s="220">
        <v>0</v>
      </c>
      <c r="H58" s="220">
        <v>0</v>
      </c>
      <c r="I58" s="220">
        <v>107.2</v>
      </c>
      <c r="J58" s="220">
        <v>0</v>
      </c>
      <c r="K58" s="220">
        <v>0</v>
      </c>
      <c r="L58" s="220">
        <v>288.8</v>
      </c>
      <c r="M58" s="220">
        <v>0</v>
      </c>
      <c r="N58" s="220">
        <v>0</v>
      </c>
      <c r="O58" s="220">
        <v>0</v>
      </c>
      <c r="P58" s="220">
        <v>0</v>
      </c>
      <c r="Q58" s="220">
        <v>120</v>
      </c>
      <c r="R58" s="220">
        <v>0</v>
      </c>
      <c r="S58" s="220">
        <v>0</v>
      </c>
      <c r="T58" s="220">
        <v>0</v>
      </c>
      <c r="U58" s="220">
        <v>0</v>
      </c>
      <c r="V58" s="220">
        <v>0</v>
      </c>
      <c r="W58" s="220">
        <v>1378</v>
      </c>
      <c r="X58" s="220">
        <v>0</v>
      </c>
      <c r="Y58" s="220">
        <v>0</v>
      </c>
      <c r="Z58" s="220">
        <v>0</v>
      </c>
      <c r="AA58" s="220">
        <v>0</v>
      </c>
      <c r="AB58" s="220">
        <v>0</v>
      </c>
      <c r="AC58" s="220">
        <v>0</v>
      </c>
      <c r="AD58" s="220">
        <v>0</v>
      </c>
      <c r="AE58" s="220">
        <v>48</v>
      </c>
      <c r="AF58" s="220">
        <v>0</v>
      </c>
      <c r="AG58" s="220">
        <v>0</v>
      </c>
      <c r="AH58" s="220">
        <v>0</v>
      </c>
      <c r="AI58" s="220">
        <v>0</v>
      </c>
      <c r="AJ58" s="220">
        <v>0</v>
      </c>
      <c r="AK58" s="220">
        <v>0</v>
      </c>
      <c r="AL58" s="220">
        <v>1192.4000000000001</v>
      </c>
      <c r="AM58" s="220">
        <v>0</v>
      </c>
      <c r="AN58" s="220">
        <v>0</v>
      </c>
      <c r="AO58" s="220">
        <v>0</v>
      </c>
      <c r="AP58" s="220">
        <v>216</v>
      </c>
      <c r="AQ58" s="220">
        <v>0</v>
      </c>
      <c r="AR58" s="220">
        <v>0</v>
      </c>
      <c r="AS58" s="220">
        <v>0</v>
      </c>
      <c r="AT58" s="220">
        <v>284</v>
      </c>
      <c r="AU58" s="220">
        <v>0</v>
      </c>
      <c r="AV58" s="220">
        <v>0</v>
      </c>
      <c r="AW58" s="220">
        <v>120</v>
      </c>
    </row>
    <row r="59" spans="3:49" x14ac:dyDescent="0.3">
      <c r="C59" s="220">
        <v>41</v>
      </c>
      <c r="D59" s="220">
        <v>7</v>
      </c>
      <c r="E59" s="220">
        <v>3</v>
      </c>
      <c r="F59" s="220">
        <v>25</v>
      </c>
      <c r="G59" s="220">
        <v>0</v>
      </c>
      <c r="H59" s="220">
        <v>0</v>
      </c>
      <c r="I59" s="220">
        <v>0</v>
      </c>
      <c r="J59" s="220">
        <v>0</v>
      </c>
      <c r="K59" s="220">
        <v>0</v>
      </c>
      <c r="L59" s="220">
        <v>0</v>
      </c>
      <c r="M59" s="220">
        <v>0</v>
      </c>
      <c r="N59" s="220">
        <v>0</v>
      </c>
      <c r="O59" s="220">
        <v>0</v>
      </c>
      <c r="P59" s="220">
        <v>0</v>
      </c>
      <c r="Q59" s="220">
        <v>0</v>
      </c>
      <c r="R59" s="220">
        <v>0</v>
      </c>
      <c r="S59" s="220">
        <v>0</v>
      </c>
      <c r="T59" s="220">
        <v>0</v>
      </c>
      <c r="U59" s="220">
        <v>0</v>
      </c>
      <c r="V59" s="220">
        <v>0</v>
      </c>
      <c r="W59" s="220">
        <v>3</v>
      </c>
      <c r="X59" s="220">
        <v>0</v>
      </c>
      <c r="Y59" s="220">
        <v>0</v>
      </c>
      <c r="Z59" s="220">
        <v>0</v>
      </c>
      <c r="AA59" s="220">
        <v>0</v>
      </c>
      <c r="AB59" s="220">
        <v>0</v>
      </c>
      <c r="AC59" s="220">
        <v>0</v>
      </c>
      <c r="AD59" s="220">
        <v>0</v>
      </c>
      <c r="AE59" s="220">
        <v>0</v>
      </c>
      <c r="AF59" s="220">
        <v>0</v>
      </c>
      <c r="AG59" s="220">
        <v>0</v>
      </c>
      <c r="AH59" s="220">
        <v>0</v>
      </c>
      <c r="AI59" s="220">
        <v>0</v>
      </c>
      <c r="AJ59" s="220">
        <v>0</v>
      </c>
      <c r="AK59" s="220">
        <v>0</v>
      </c>
      <c r="AL59" s="220">
        <v>22</v>
      </c>
      <c r="AM59" s="220">
        <v>0</v>
      </c>
      <c r="AN59" s="220">
        <v>0</v>
      </c>
      <c r="AO59" s="220">
        <v>0</v>
      </c>
      <c r="AP59" s="220">
        <v>0</v>
      </c>
      <c r="AQ59" s="220">
        <v>0</v>
      </c>
      <c r="AR59" s="220">
        <v>0</v>
      </c>
      <c r="AS59" s="220">
        <v>0</v>
      </c>
      <c r="AT59" s="220">
        <v>0</v>
      </c>
      <c r="AU59" s="220">
        <v>0</v>
      </c>
      <c r="AV59" s="220">
        <v>0</v>
      </c>
      <c r="AW59" s="220">
        <v>0</v>
      </c>
    </row>
    <row r="60" spans="3:49" x14ac:dyDescent="0.3">
      <c r="C60" s="220">
        <v>41</v>
      </c>
      <c r="D60" s="220">
        <v>7</v>
      </c>
      <c r="E60" s="220">
        <v>4</v>
      </c>
      <c r="F60" s="220">
        <v>63</v>
      </c>
      <c r="G60" s="220">
        <v>0</v>
      </c>
      <c r="H60" s="220">
        <v>0</v>
      </c>
      <c r="I60" s="220">
        <v>0</v>
      </c>
      <c r="J60" s="220">
        <v>0</v>
      </c>
      <c r="K60" s="220">
        <v>0</v>
      </c>
      <c r="L60" s="220">
        <v>10</v>
      </c>
      <c r="M60" s="220">
        <v>0</v>
      </c>
      <c r="N60" s="220">
        <v>0</v>
      </c>
      <c r="O60" s="220">
        <v>0</v>
      </c>
      <c r="P60" s="220">
        <v>0</v>
      </c>
      <c r="Q60" s="220">
        <v>0</v>
      </c>
      <c r="R60" s="220">
        <v>0</v>
      </c>
      <c r="S60" s="220">
        <v>0</v>
      </c>
      <c r="T60" s="220">
        <v>0</v>
      </c>
      <c r="U60" s="220">
        <v>0</v>
      </c>
      <c r="V60" s="220">
        <v>0</v>
      </c>
      <c r="W60" s="220">
        <v>53</v>
      </c>
      <c r="X60" s="220">
        <v>0</v>
      </c>
      <c r="Y60" s="220">
        <v>0</v>
      </c>
      <c r="Z60" s="220">
        <v>0</v>
      </c>
      <c r="AA60" s="220">
        <v>0</v>
      </c>
      <c r="AB60" s="220">
        <v>0</v>
      </c>
      <c r="AC60" s="220">
        <v>0</v>
      </c>
      <c r="AD60" s="220">
        <v>0</v>
      </c>
      <c r="AE60" s="220">
        <v>0</v>
      </c>
      <c r="AF60" s="220">
        <v>0</v>
      </c>
      <c r="AG60" s="220">
        <v>0</v>
      </c>
      <c r="AH60" s="220">
        <v>0</v>
      </c>
      <c r="AI60" s="220">
        <v>0</v>
      </c>
      <c r="AJ60" s="220">
        <v>0</v>
      </c>
      <c r="AK60" s="220">
        <v>0</v>
      </c>
      <c r="AL60" s="220">
        <v>0</v>
      </c>
      <c r="AM60" s="220">
        <v>0</v>
      </c>
      <c r="AN60" s="220">
        <v>0</v>
      </c>
      <c r="AO60" s="220">
        <v>0</v>
      </c>
      <c r="AP60" s="220">
        <v>0</v>
      </c>
      <c r="AQ60" s="220">
        <v>0</v>
      </c>
      <c r="AR60" s="220">
        <v>0</v>
      </c>
      <c r="AS60" s="220">
        <v>0</v>
      </c>
      <c r="AT60" s="220">
        <v>0</v>
      </c>
      <c r="AU60" s="220">
        <v>0</v>
      </c>
      <c r="AV60" s="220">
        <v>0</v>
      </c>
      <c r="AW60" s="220">
        <v>0</v>
      </c>
    </row>
    <row r="61" spans="3:49" x14ac:dyDescent="0.3">
      <c r="C61" s="220">
        <v>41</v>
      </c>
      <c r="D61" s="220">
        <v>7</v>
      </c>
      <c r="E61" s="220">
        <v>5</v>
      </c>
      <c r="F61" s="220">
        <v>100</v>
      </c>
      <c r="G61" s="220">
        <v>100</v>
      </c>
      <c r="H61" s="220">
        <v>0</v>
      </c>
      <c r="I61" s="220">
        <v>0</v>
      </c>
      <c r="J61" s="220">
        <v>0</v>
      </c>
      <c r="K61" s="220">
        <v>0</v>
      </c>
      <c r="L61" s="220">
        <v>0</v>
      </c>
      <c r="M61" s="220">
        <v>0</v>
      </c>
      <c r="N61" s="220">
        <v>0</v>
      </c>
      <c r="O61" s="220">
        <v>0</v>
      </c>
      <c r="P61" s="220">
        <v>0</v>
      </c>
      <c r="Q61" s="220">
        <v>0</v>
      </c>
      <c r="R61" s="220">
        <v>0</v>
      </c>
      <c r="S61" s="220">
        <v>0</v>
      </c>
      <c r="T61" s="220">
        <v>0</v>
      </c>
      <c r="U61" s="220">
        <v>0</v>
      </c>
      <c r="V61" s="220">
        <v>0</v>
      </c>
      <c r="W61" s="220">
        <v>0</v>
      </c>
      <c r="X61" s="220">
        <v>0</v>
      </c>
      <c r="Y61" s="220">
        <v>0</v>
      </c>
      <c r="Z61" s="220">
        <v>0</v>
      </c>
      <c r="AA61" s="220">
        <v>0</v>
      </c>
      <c r="AB61" s="220">
        <v>0</v>
      </c>
      <c r="AC61" s="220">
        <v>0</v>
      </c>
      <c r="AD61" s="220">
        <v>0</v>
      </c>
      <c r="AE61" s="220">
        <v>0</v>
      </c>
      <c r="AF61" s="220">
        <v>0</v>
      </c>
      <c r="AG61" s="220">
        <v>0</v>
      </c>
      <c r="AH61" s="220">
        <v>0</v>
      </c>
      <c r="AI61" s="220">
        <v>0</v>
      </c>
      <c r="AJ61" s="220">
        <v>0</v>
      </c>
      <c r="AK61" s="220">
        <v>0</v>
      </c>
      <c r="AL61" s="220">
        <v>0</v>
      </c>
      <c r="AM61" s="220">
        <v>0</v>
      </c>
      <c r="AN61" s="220">
        <v>0</v>
      </c>
      <c r="AO61" s="220">
        <v>0</v>
      </c>
      <c r="AP61" s="220">
        <v>0</v>
      </c>
      <c r="AQ61" s="220">
        <v>0</v>
      </c>
      <c r="AR61" s="220">
        <v>0</v>
      </c>
      <c r="AS61" s="220">
        <v>0</v>
      </c>
      <c r="AT61" s="220">
        <v>0</v>
      </c>
      <c r="AU61" s="220">
        <v>0</v>
      </c>
      <c r="AV61" s="220">
        <v>0</v>
      </c>
      <c r="AW61" s="220">
        <v>0</v>
      </c>
    </row>
    <row r="62" spans="3:49" x14ac:dyDescent="0.3">
      <c r="C62" s="220">
        <v>41</v>
      </c>
      <c r="D62" s="220">
        <v>7</v>
      </c>
      <c r="E62" s="220">
        <v>6</v>
      </c>
      <c r="F62" s="220">
        <v>1625044</v>
      </c>
      <c r="G62" s="220">
        <v>0</v>
      </c>
      <c r="H62" s="220">
        <v>0</v>
      </c>
      <c r="I62" s="220">
        <v>16415</v>
      </c>
      <c r="J62" s="220">
        <v>0</v>
      </c>
      <c r="K62" s="220">
        <v>0</v>
      </c>
      <c r="L62" s="220">
        <v>256546</v>
      </c>
      <c r="M62" s="220">
        <v>0</v>
      </c>
      <c r="N62" s="220">
        <v>0</v>
      </c>
      <c r="O62" s="220">
        <v>0</v>
      </c>
      <c r="P62" s="220">
        <v>0</v>
      </c>
      <c r="Q62" s="220">
        <v>42360</v>
      </c>
      <c r="R62" s="220">
        <v>0</v>
      </c>
      <c r="S62" s="220">
        <v>0</v>
      </c>
      <c r="T62" s="220">
        <v>0</v>
      </c>
      <c r="U62" s="220">
        <v>0</v>
      </c>
      <c r="V62" s="220">
        <v>0</v>
      </c>
      <c r="W62" s="220">
        <v>531137</v>
      </c>
      <c r="X62" s="220">
        <v>0</v>
      </c>
      <c r="Y62" s="220">
        <v>0</v>
      </c>
      <c r="Z62" s="220">
        <v>0</v>
      </c>
      <c r="AA62" s="220">
        <v>0</v>
      </c>
      <c r="AB62" s="220">
        <v>0</v>
      </c>
      <c r="AC62" s="220">
        <v>0</v>
      </c>
      <c r="AD62" s="220">
        <v>0</v>
      </c>
      <c r="AE62" s="220">
        <v>-1551</v>
      </c>
      <c r="AF62" s="220">
        <v>0</v>
      </c>
      <c r="AG62" s="220">
        <v>0</v>
      </c>
      <c r="AH62" s="220">
        <v>0</v>
      </c>
      <c r="AI62" s="220">
        <v>0</v>
      </c>
      <c r="AJ62" s="220">
        <v>0</v>
      </c>
      <c r="AK62" s="220">
        <v>0</v>
      </c>
      <c r="AL62" s="220">
        <v>662162</v>
      </c>
      <c r="AM62" s="220">
        <v>0</v>
      </c>
      <c r="AN62" s="220">
        <v>0</v>
      </c>
      <c r="AO62" s="220">
        <v>0</v>
      </c>
      <c r="AP62" s="220">
        <v>43023</v>
      </c>
      <c r="AQ62" s="220">
        <v>0</v>
      </c>
      <c r="AR62" s="220">
        <v>0</v>
      </c>
      <c r="AS62" s="220">
        <v>0</v>
      </c>
      <c r="AT62" s="220">
        <v>45864</v>
      </c>
      <c r="AU62" s="220">
        <v>0</v>
      </c>
      <c r="AV62" s="220">
        <v>0</v>
      </c>
      <c r="AW62" s="220">
        <v>29088</v>
      </c>
    </row>
    <row r="63" spans="3:49" x14ac:dyDescent="0.3">
      <c r="C63" s="220">
        <v>41</v>
      </c>
      <c r="D63" s="220">
        <v>7</v>
      </c>
      <c r="E63" s="220">
        <v>9</v>
      </c>
      <c r="F63" s="220">
        <v>584602</v>
      </c>
      <c r="G63" s="220">
        <v>0</v>
      </c>
      <c r="H63" s="220">
        <v>0</v>
      </c>
      <c r="I63" s="220">
        <v>3720</v>
      </c>
      <c r="J63" s="220">
        <v>0</v>
      </c>
      <c r="K63" s="220">
        <v>0</v>
      </c>
      <c r="L63" s="220">
        <v>96162</v>
      </c>
      <c r="M63" s="220">
        <v>0</v>
      </c>
      <c r="N63" s="220">
        <v>0</v>
      </c>
      <c r="O63" s="220">
        <v>0</v>
      </c>
      <c r="P63" s="220">
        <v>0</v>
      </c>
      <c r="Q63" s="220">
        <v>11308</v>
      </c>
      <c r="R63" s="220">
        <v>0</v>
      </c>
      <c r="S63" s="220">
        <v>0</v>
      </c>
      <c r="T63" s="220">
        <v>0</v>
      </c>
      <c r="U63" s="220">
        <v>0</v>
      </c>
      <c r="V63" s="220">
        <v>0</v>
      </c>
      <c r="W63" s="220">
        <v>150304</v>
      </c>
      <c r="X63" s="220">
        <v>0</v>
      </c>
      <c r="Y63" s="220">
        <v>0</v>
      </c>
      <c r="Z63" s="220">
        <v>0</v>
      </c>
      <c r="AA63" s="220">
        <v>0</v>
      </c>
      <c r="AB63" s="220">
        <v>0</v>
      </c>
      <c r="AC63" s="220">
        <v>0</v>
      </c>
      <c r="AD63" s="220">
        <v>0</v>
      </c>
      <c r="AE63" s="220">
        <v>0</v>
      </c>
      <c r="AF63" s="220">
        <v>0</v>
      </c>
      <c r="AG63" s="220">
        <v>0</v>
      </c>
      <c r="AH63" s="220">
        <v>0</v>
      </c>
      <c r="AI63" s="220">
        <v>0</v>
      </c>
      <c r="AJ63" s="220">
        <v>0</v>
      </c>
      <c r="AK63" s="220">
        <v>0</v>
      </c>
      <c r="AL63" s="220">
        <v>298568</v>
      </c>
      <c r="AM63" s="220">
        <v>0</v>
      </c>
      <c r="AN63" s="220">
        <v>0</v>
      </c>
      <c r="AO63" s="220">
        <v>0</v>
      </c>
      <c r="AP63" s="220">
        <v>7128</v>
      </c>
      <c r="AQ63" s="220">
        <v>0</v>
      </c>
      <c r="AR63" s="220">
        <v>0</v>
      </c>
      <c r="AS63" s="220">
        <v>0</v>
      </c>
      <c r="AT63" s="220">
        <v>10060</v>
      </c>
      <c r="AU63" s="220">
        <v>0</v>
      </c>
      <c r="AV63" s="220">
        <v>0</v>
      </c>
      <c r="AW63" s="220">
        <v>7352</v>
      </c>
    </row>
    <row r="64" spans="3:49" x14ac:dyDescent="0.3">
      <c r="C64" s="220">
        <v>41</v>
      </c>
      <c r="D64" s="220">
        <v>7</v>
      </c>
      <c r="E64" s="220">
        <v>11</v>
      </c>
      <c r="F64" s="220">
        <v>3937.2820447393042</v>
      </c>
      <c r="G64" s="220">
        <v>812.28204473930407</v>
      </c>
      <c r="H64" s="220">
        <v>833.33333333333337</v>
      </c>
      <c r="I64" s="220">
        <v>0</v>
      </c>
      <c r="J64" s="220">
        <v>2291.6666666666665</v>
      </c>
      <c r="K64" s="220">
        <v>0</v>
      </c>
      <c r="L64" s="220">
        <v>0</v>
      </c>
      <c r="M64" s="220">
        <v>0</v>
      </c>
      <c r="N64" s="220">
        <v>0</v>
      </c>
      <c r="O64" s="220">
        <v>0</v>
      </c>
      <c r="P64" s="220">
        <v>0</v>
      </c>
      <c r="Q64" s="220">
        <v>0</v>
      </c>
      <c r="R64" s="220">
        <v>0</v>
      </c>
      <c r="S64" s="220">
        <v>0</v>
      </c>
      <c r="T64" s="220">
        <v>0</v>
      </c>
      <c r="U64" s="220">
        <v>0</v>
      </c>
      <c r="V64" s="220">
        <v>0</v>
      </c>
      <c r="W64" s="220">
        <v>0</v>
      </c>
      <c r="X64" s="220">
        <v>0</v>
      </c>
      <c r="Y64" s="220">
        <v>0</v>
      </c>
      <c r="Z64" s="220">
        <v>0</v>
      </c>
      <c r="AA64" s="220">
        <v>0</v>
      </c>
      <c r="AB64" s="220">
        <v>0</v>
      </c>
      <c r="AC64" s="220">
        <v>0</v>
      </c>
      <c r="AD64" s="220">
        <v>0</v>
      </c>
      <c r="AE64" s="220">
        <v>0</v>
      </c>
      <c r="AF64" s="220">
        <v>0</v>
      </c>
      <c r="AG64" s="220">
        <v>0</v>
      </c>
      <c r="AH64" s="220">
        <v>0</v>
      </c>
      <c r="AI64" s="220">
        <v>0</v>
      </c>
      <c r="AJ64" s="220">
        <v>0</v>
      </c>
      <c r="AK64" s="220">
        <v>0</v>
      </c>
      <c r="AL64" s="220">
        <v>0</v>
      </c>
      <c r="AM64" s="220">
        <v>0</v>
      </c>
      <c r="AN64" s="220">
        <v>0</v>
      </c>
      <c r="AO64" s="220">
        <v>0</v>
      </c>
      <c r="AP64" s="220">
        <v>0</v>
      </c>
      <c r="AQ64" s="220">
        <v>0</v>
      </c>
      <c r="AR64" s="220">
        <v>0</v>
      </c>
      <c r="AS64" s="220">
        <v>0</v>
      </c>
      <c r="AT64" s="220">
        <v>0</v>
      </c>
      <c r="AU64" s="220">
        <v>0</v>
      </c>
      <c r="AV64" s="220">
        <v>0</v>
      </c>
      <c r="AW64" s="220">
        <v>0</v>
      </c>
    </row>
    <row r="65" spans="3:49" x14ac:dyDescent="0.3">
      <c r="C65" s="220">
        <v>41</v>
      </c>
      <c r="D65" s="220">
        <v>8</v>
      </c>
      <c r="E65" s="220">
        <v>11</v>
      </c>
      <c r="F65" s="220">
        <v>3937.2820447393042</v>
      </c>
      <c r="G65" s="220">
        <v>812.28204473930407</v>
      </c>
      <c r="H65" s="220">
        <v>833.33333333333337</v>
      </c>
      <c r="I65" s="220">
        <v>0</v>
      </c>
      <c r="J65" s="220">
        <v>2291.6666666666665</v>
      </c>
      <c r="K65" s="220">
        <v>0</v>
      </c>
      <c r="L65" s="220">
        <v>0</v>
      </c>
      <c r="M65" s="220">
        <v>0</v>
      </c>
      <c r="N65" s="220">
        <v>0</v>
      </c>
      <c r="O65" s="220">
        <v>0</v>
      </c>
      <c r="P65" s="220">
        <v>0</v>
      </c>
      <c r="Q65" s="220">
        <v>0</v>
      </c>
      <c r="R65" s="220">
        <v>0</v>
      </c>
      <c r="S65" s="220">
        <v>0</v>
      </c>
      <c r="T65" s="220">
        <v>0</v>
      </c>
      <c r="U65" s="220">
        <v>0</v>
      </c>
      <c r="V65" s="220">
        <v>0</v>
      </c>
      <c r="W65" s="220">
        <v>0</v>
      </c>
      <c r="X65" s="220">
        <v>0</v>
      </c>
      <c r="Y65" s="220">
        <v>0</v>
      </c>
      <c r="Z65" s="220">
        <v>0</v>
      </c>
      <c r="AA65" s="220">
        <v>0</v>
      </c>
      <c r="AB65" s="220">
        <v>0</v>
      </c>
      <c r="AC65" s="220">
        <v>0</v>
      </c>
      <c r="AD65" s="220">
        <v>0</v>
      </c>
      <c r="AE65" s="220">
        <v>0</v>
      </c>
      <c r="AF65" s="220">
        <v>0</v>
      </c>
      <c r="AG65" s="220">
        <v>0</v>
      </c>
      <c r="AH65" s="220">
        <v>0</v>
      </c>
      <c r="AI65" s="220">
        <v>0</v>
      </c>
      <c r="AJ65" s="220">
        <v>0</v>
      </c>
      <c r="AK65" s="220">
        <v>0</v>
      </c>
      <c r="AL65" s="220">
        <v>0</v>
      </c>
      <c r="AM65" s="220">
        <v>0</v>
      </c>
      <c r="AN65" s="220">
        <v>0</v>
      </c>
      <c r="AO65" s="220">
        <v>0</v>
      </c>
      <c r="AP65" s="220">
        <v>0</v>
      </c>
      <c r="AQ65" s="220">
        <v>0</v>
      </c>
      <c r="AR65" s="220">
        <v>0</v>
      </c>
      <c r="AS65" s="220">
        <v>0</v>
      </c>
      <c r="AT65" s="220">
        <v>0</v>
      </c>
      <c r="AU65" s="220">
        <v>0</v>
      </c>
      <c r="AV65" s="220">
        <v>0</v>
      </c>
      <c r="AW65" s="22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8" customWidth="1" collapsed="1"/>
    <col min="2" max="2" width="7.77734375" style="95" hidden="1" customWidth="1" outlineLevel="1"/>
    <col min="3" max="4" width="5.44140625" style="118" hidden="1" customWidth="1"/>
    <col min="5" max="5" width="7.77734375" style="95" customWidth="1"/>
    <col min="6" max="6" width="7.77734375" style="95" hidden="1" customWidth="1"/>
    <col min="7" max="7" width="5.44140625" style="118" hidden="1" customWidth="1"/>
    <col min="8" max="8" width="7.77734375" style="95" customWidth="1" collapsed="1"/>
    <col min="9" max="9" width="7.77734375" style="199" hidden="1" customWidth="1" outlineLevel="1"/>
    <col min="10" max="10" width="7.77734375" style="199" customWidth="1" collapsed="1"/>
    <col min="11" max="12" width="7.77734375" style="95" hidden="1" customWidth="1"/>
    <col min="13" max="13" width="5.44140625" style="118" hidden="1" customWidth="1"/>
    <col min="14" max="14" width="7.77734375" style="95" customWidth="1"/>
    <col min="15" max="15" width="7.77734375" style="95" hidden="1" customWidth="1"/>
    <col min="16" max="16" width="5.44140625" style="118" hidden="1" customWidth="1"/>
    <col min="17" max="17" width="7.77734375" style="95" customWidth="1" collapsed="1"/>
    <col min="18" max="18" width="7.77734375" style="199" hidden="1" customWidth="1" outlineLevel="1"/>
    <col min="19" max="19" width="7.77734375" style="199" customWidth="1" collapsed="1"/>
    <col min="20" max="21" width="7.77734375" style="95" hidden="1" customWidth="1"/>
    <col min="22" max="22" width="5" style="118" hidden="1" customWidth="1"/>
    <col min="23" max="23" width="7.77734375" style="95" customWidth="1"/>
    <col min="24" max="24" width="7.77734375" style="95" hidden="1" customWidth="1"/>
    <col min="25" max="25" width="5" style="118" hidden="1" customWidth="1"/>
    <col min="26" max="26" width="7.77734375" style="95" customWidth="1" collapsed="1"/>
    <col min="27" max="27" width="7.77734375" style="199" hidden="1" customWidth="1" outlineLevel="1"/>
    <col min="28" max="28" width="7.77734375" style="199" customWidth="1" collapsed="1"/>
    <col min="29" max="16384" width="8.88671875" style="118"/>
  </cols>
  <sheetData>
    <row r="1" spans="1:28" ht="18.600000000000001" customHeight="1" thickBot="1" x14ac:dyDescent="0.4">
      <c r="A1" s="422" t="s">
        <v>1312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1:28" ht="14.4" customHeight="1" thickBot="1" x14ac:dyDescent="0.35">
      <c r="A2" s="224" t="s">
        <v>249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" customHeight="1" thickBot="1" x14ac:dyDescent="0.35">
      <c r="A3" s="209" t="s">
        <v>128</v>
      </c>
      <c r="B3" s="210">
        <f>SUBTOTAL(9,B6:B1048576)/4</f>
        <v>39847878</v>
      </c>
      <c r="C3" s="211">
        <f t="shared" ref="C3:Z3" si="0">SUBTOTAL(9,C6:C1048576)</f>
        <v>6</v>
      </c>
      <c r="D3" s="211"/>
      <c r="E3" s="211">
        <f>SUBTOTAL(9,E6:E1048576)/4</f>
        <v>37742174</v>
      </c>
      <c r="F3" s="211"/>
      <c r="G3" s="211">
        <f t="shared" si="0"/>
        <v>6</v>
      </c>
      <c r="H3" s="211">
        <f>SUBTOTAL(9,H6:H1048576)/4</f>
        <v>38720881</v>
      </c>
      <c r="I3" s="214">
        <f>IF(B3&lt;&gt;0,H3/B3,"")</f>
        <v>0.97171751529654848</v>
      </c>
      <c r="J3" s="212">
        <f>IF(E3&lt;&gt;0,H3/E3,"")</f>
        <v>1.0259313891139392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" customHeight="1" x14ac:dyDescent="0.3">
      <c r="A4" s="423" t="s">
        <v>211</v>
      </c>
      <c r="B4" s="424" t="s">
        <v>99</v>
      </c>
      <c r="C4" s="425"/>
      <c r="D4" s="426"/>
      <c r="E4" s="425"/>
      <c r="F4" s="426"/>
      <c r="G4" s="425"/>
      <c r="H4" s="425"/>
      <c r="I4" s="426"/>
      <c r="J4" s="427"/>
      <c r="K4" s="424" t="s">
        <v>100</v>
      </c>
      <c r="L4" s="426"/>
      <c r="M4" s="425"/>
      <c r="N4" s="425"/>
      <c r="O4" s="426"/>
      <c r="P4" s="425"/>
      <c r="Q4" s="425"/>
      <c r="R4" s="426"/>
      <c r="S4" s="427"/>
      <c r="T4" s="424" t="s">
        <v>101</v>
      </c>
      <c r="U4" s="426"/>
      <c r="V4" s="425"/>
      <c r="W4" s="425"/>
      <c r="X4" s="426"/>
      <c r="Y4" s="425"/>
      <c r="Z4" s="425"/>
      <c r="AA4" s="426"/>
      <c r="AB4" s="427"/>
    </row>
    <row r="5" spans="1:28" ht="14.4" customHeight="1" thickBot="1" x14ac:dyDescent="0.35">
      <c r="A5" s="570"/>
      <c r="B5" s="571">
        <v>2015</v>
      </c>
      <c r="C5" s="572"/>
      <c r="D5" s="572"/>
      <c r="E5" s="572">
        <v>2016</v>
      </c>
      <c r="F5" s="572"/>
      <c r="G5" s="572"/>
      <c r="H5" s="572">
        <v>2017</v>
      </c>
      <c r="I5" s="573" t="s">
        <v>235</v>
      </c>
      <c r="J5" s="574" t="s">
        <v>2</v>
      </c>
      <c r="K5" s="571">
        <v>2015</v>
      </c>
      <c r="L5" s="572"/>
      <c r="M5" s="572"/>
      <c r="N5" s="572">
        <v>2016</v>
      </c>
      <c r="O5" s="572"/>
      <c r="P5" s="572"/>
      <c r="Q5" s="572">
        <v>2017</v>
      </c>
      <c r="R5" s="573" t="s">
        <v>235</v>
      </c>
      <c r="S5" s="574" t="s">
        <v>2</v>
      </c>
      <c r="T5" s="571">
        <v>2015</v>
      </c>
      <c r="U5" s="572"/>
      <c r="V5" s="572"/>
      <c r="W5" s="572">
        <v>2016</v>
      </c>
      <c r="X5" s="572"/>
      <c r="Y5" s="572"/>
      <c r="Z5" s="572">
        <v>2017</v>
      </c>
      <c r="AA5" s="573" t="s">
        <v>235</v>
      </c>
      <c r="AB5" s="574" t="s">
        <v>2</v>
      </c>
    </row>
    <row r="6" spans="1:28" ht="14.4" customHeight="1" x14ac:dyDescent="0.3">
      <c r="A6" s="575" t="s">
        <v>1310</v>
      </c>
      <c r="B6" s="576">
        <v>39847878</v>
      </c>
      <c r="C6" s="577">
        <v>1</v>
      </c>
      <c r="D6" s="577">
        <v>1.0557918046798258</v>
      </c>
      <c r="E6" s="576">
        <v>37742174</v>
      </c>
      <c r="F6" s="577">
        <v>0.94715643327356103</v>
      </c>
      <c r="G6" s="577">
        <v>1</v>
      </c>
      <c r="H6" s="576">
        <v>38720881</v>
      </c>
      <c r="I6" s="577">
        <v>0.97171751529654848</v>
      </c>
      <c r="J6" s="577">
        <v>1.0259313891139392</v>
      </c>
      <c r="K6" s="576"/>
      <c r="L6" s="577"/>
      <c r="M6" s="577"/>
      <c r="N6" s="576"/>
      <c r="O6" s="577"/>
      <c r="P6" s="577"/>
      <c r="Q6" s="576"/>
      <c r="R6" s="577"/>
      <c r="S6" s="577"/>
      <c r="T6" s="576"/>
      <c r="U6" s="577"/>
      <c r="V6" s="577"/>
      <c r="W6" s="576"/>
      <c r="X6" s="577"/>
      <c r="Y6" s="577"/>
      <c r="Z6" s="576"/>
      <c r="AA6" s="577"/>
      <c r="AB6" s="578"/>
    </row>
    <row r="7" spans="1:28" ht="14.4" customHeight="1" thickBot="1" x14ac:dyDescent="0.35">
      <c r="A7" s="582" t="s">
        <v>1311</v>
      </c>
      <c r="B7" s="579">
        <v>39847878</v>
      </c>
      <c r="C7" s="580">
        <v>1</v>
      </c>
      <c r="D7" s="580">
        <v>1.0557918046798258</v>
      </c>
      <c r="E7" s="579">
        <v>37742174</v>
      </c>
      <c r="F7" s="580">
        <v>0.94715643327356103</v>
      </c>
      <c r="G7" s="580">
        <v>1</v>
      </c>
      <c r="H7" s="579">
        <v>38720881</v>
      </c>
      <c r="I7" s="580">
        <v>0.97171751529654848</v>
      </c>
      <c r="J7" s="580">
        <v>1.0259313891139392</v>
      </c>
      <c r="K7" s="579"/>
      <c r="L7" s="580"/>
      <c r="M7" s="580"/>
      <c r="N7" s="579"/>
      <c r="O7" s="580"/>
      <c r="P7" s="580"/>
      <c r="Q7" s="579"/>
      <c r="R7" s="580"/>
      <c r="S7" s="580"/>
      <c r="T7" s="579"/>
      <c r="U7" s="580"/>
      <c r="V7" s="580"/>
      <c r="W7" s="579"/>
      <c r="X7" s="580"/>
      <c r="Y7" s="580"/>
      <c r="Z7" s="579"/>
      <c r="AA7" s="580"/>
      <c r="AB7" s="581"/>
    </row>
    <row r="8" spans="1:28" ht="14.4" customHeight="1" thickBot="1" x14ac:dyDescent="0.35"/>
    <row r="9" spans="1:28" ht="14.4" customHeight="1" x14ac:dyDescent="0.3">
      <c r="A9" s="575" t="s">
        <v>437</v>
      </c>
      <c r="B9" s="576">
        <v>39462654</v>
      </c>
      <c r="C9" s="577">
        <v>1</v>
      </c>
      <c r="D9" s="577">
        <v>1.0583741521540904</v>
      </c>
      <c r="E9" s="576">
        <v>37286109</v>
      </c>
      <c r="F9" s="577">
        <v>0.94484544805324044</v>
      </c>
      <c r="G9" s="577">
        <v>1</v>
      </c>
      <c r="H9" s="576">
        <v>38274821</v>
      </c>
      <c r="I9" s="577">
        <v>0.9698998197130887</v>
      </c>
      <c r="J9" s="578">
        <v>1.0265168993632454</v>
      </c>
    </row>
    <row r="10" spans="1:28" ht="14.4" customHeight="1" x14ac:dyDescent="0.3">
      <c r="A10" s="590" t="s">
        <v>1313</v>
      </c>
      <c r="B10" s="583">
        <v>39462654</v>
      </c>
      <c r="C10" s="584">
        <v>1</v>
      </c>
      <c r="D10" s="584">
        <v>1.0583741521540904</v>
      </c>
      <c r="E10" s="583">
        <v>37286109</v>
      </c>
      <c r="F10" s="584">
        <v>0.94484544805324044</v>
      </c>
      <c r="G10" s="584">
        <v>1</v>
      </c>
      <c r="H10" s="583">
        <v>38274821</v>
      </c>
      <c r="I10" s="584">
        <v>0.9698998197130887</v>
      </c>
      <c r="J10" s="585">
        <v>1.0265168993632454</v>
      </c>
    </row>
    <row r="11" spans="1:28" ht="14.4" customHeight="1" x14ac:dyDescent="0.3">
      <c r="A11" s="586" t="s">
        <v>1314</v>
      </c>
      <c r="B11" s="587">
        <v>385224</v>
      </c>
      <c r="C11" s="588">
        <v>1</v>
      </c>
      <c r="D11" s="588">
        <v>0.84466907129466196</v>
      </c>
      <c r="E11" s="587">
        <v>456065</v>
      </c>
      <c r="F11" s="588">
        <v>1.1838956035968684</v>
      </c>
      <c r="G11" s="588">
        <v>1</v>
      </c>
      <c r="H11" s="587">
        <v>446060</v>
      </c>
      <c r="I11" s="588">
        <v>1.1579237015346915</v>
      </c>
      <c r="J11" s="589">
        <v>0.97806233760538519</v>
      </c>
    </row>
    <row r="12" spans="1:28" ht="14.4" customHeight="1" thickBot="1" x14ac:dyDescent="0.35">
      <c r="A12" s="582" t="s">
        <v>1313</v>
      </c>
      <c r="B12" s="579">
        <v>385224</v>
      </c>
      <c r="C12" s="580">
        <v>1</v>
      </c>
      <c r="D12" s="580">
        <v>0.84466907129466196</v>
      </c>
      <c r="E12" s="579">
        <v>456065</v>
      </c>
      <c r="F12" s="580">
        <v>1.1838956035968684</v>
      </c>
      <c r="G12" s="580">
        <v>1</v>
      </c>
      <c r="H12" s="579">
        <v>446060</v>
      </c>
      <c r="I12" s="580">
        <v>1.1579237015346915</v>
      </c>
      <c r="J12" s="581">
        <v>0.97806233760538519</v>
      </c>
    </row>
    <row r="13" spans="1:28" ht="14.4" customHeight="1" x14ac:dyDescent="0.3">
      <c r="A13" s="522" t="s">
        <v>468</v>
      </c>
    </row>
    <row r="14" spans="1:28" ht="14.4" customHeight="1" x14ac:dyDescent="0.3">
      <c r="A14" s="523" t="s">
        <v>469</v>
      </c>
    </row>
    <row r="15" spans="1:28" ht="14.4" customHeight="1" x14ac:dyDescent="0.3">
      <c r="A15" s="522" t="s">
        <v>1315</v>
      </c>
    </row>
    <row r="16" spans="1:28" ht="14.4" customHeight="1" x14ac:dyDescent="0.3">
      <c r="A16" s="522" t="s">
        <v>1316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8" bestFit="1" customWidth="1"/>
    <col min="2" max="2" width="7.77734375" style="196" hidden="1" customWidth="1" outlineLevel="1"/>
    <col min="3" max="3" width="7.77734375" style="196" customWidth="1" collapsed="1"/>
    <col min="4" max="4" width="7.77734375" style="196" customWidth="1"/>
    <col min="5" max="5" width="7.77734375" style="95" hidden="1" customWidth="1" outlineLevel="1"/>
    <col min="6" max="6" width="7.77734375" style="95" customWidth="1" collapsed="1"/>
    <col min="7" max="7" width="7.77734375" style="95" customWidth="1"/>
    <col min="8" max="16384" width="8.88671875" style="118"/>
  </cols>
  <sheetData>
    <row r="1" spans="1:7" ht="18.600000000000001" customHeight="1" thickBot="1" x14ac:dyDescent="0.4">
      <c r="A1" s="422" t="s">
        <v>1317</v>
      </c>
      <c r="B1" s="359"/>
      <c r="C1" s="359"/>
      <c r="D1" s="359"/>
      <c r="E1" s="359"/>
      <c r="F1" s="359"/>
      <c r="G1" s="359"/>
    </row>
    <row r="2" spans="1:7" ht="14.4" customHeight="1" thickBot="1" x14ac:dyDescent="0.35">
      <c r="A2" s="224" t="s">
        <v>249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328" t="s">
        <v>128</v>
      </c>
      <c r="B3" s="310">
        <f t="shared" ref="B3:G3" si="0">SUBTOTAL(9,B6:B1048576)</f>
        <v>87645</v>
      </c>
      <c r="C3" s="311">
        <f t="shared" si="0"/>
        <v>82971</v>
      </c>
      <c r="D3" s="327">
        <f t="shared" si="0"/>
        <v>75972</v>
      </c>
      <c r="E3" s="213">
        <f t="shared" si="0"/>
        <v>39847878</v>
      </c>
      <c r="F3" s="211">
        <f t="shared" si="0"/>
        <v>37742174</v>
      </c>
      <c r="G3" s="312">
        <f t="shared" si="0"/>
        <v>38720881</v>
      </c>
    </row>
    <row r="4" spans="1:7" ht="14.4" customHeight="1" x14ac:dyDescent="0.3">
      <c r="A4" s="423" t="s">
        <v>129</v>
      </c>
      <c r="B4" s="428" t="s">
        <v>209</v>
      </c>
      <c r="C4" s="426"/>
      <c r="D4" s="429"/>
      <c r="E4" s="428" t="s">
        <v>99</v>
      </c>
      <c r="F4" s="426"/>
      <c r="G4" s="429"/>
    </row>
    <row r="5" spans="1:7" ht="14.4" customHeight="1" thickBot="1" x14ac:dyDescent="0.35">
      <c r="A5" s="570"/>
      <c r="B5" s="571">
        <v>2015</v>
      </c>
      <c r="C5" s="572">
        <v>2016</v>
      </c>
      <c r="D5" s="591">
        <v>2017</v>
      </c>
      <c r="E5" s="571">
        <v>2015</v>
      </c>
      <c r="F5" s="572">
        <v>2016</v>
      </c>
      <c r="G5" s="591">
        <v>2017</v>
      </c>
    </row>
    <row r="6" spans="1:7" ht="14.4" customHeight="1" thickBot="1" x14ac:dyDescent="0.35">
      <c r="A6" s="595" t="s">
        <v>1313</v>
      </c>
      <c r="B6" s="592">
        <v>87645</v>
      </c>
      <c r="C6" s="592">
        <v>82971</v>
      </c>
      <c r="D6" s="592">
        <v>75972</v>
      </c>
      <c r="E6" s="593">
        <v>39847878</v>
      </c>
      <c r="F6" s="593">
        <v>37742174</v>
      </c>
      <c r="G6" s="594">
        <v>38720881</v>
      </c>
    </row>
    <row r="7" spans="1:7" ht="14.4" customHeight="1" x14ac:dyDescent="0.3">
      <c r="A7" s="522" t="s">
        <v>468</v>
      </c>
    </row>
    <row r="8" spans="1:7" ht="14.4" customHeight="1" x14ac:dyDescent="0.3">
      <c r="A8" s="523" t="s">
        <v>469</v>
      </c>
    </row>
    <row r="9" spans="1:7" ht="14.4" customHeight="1" x14ac:dyDescent="0.3">
      <c r="A9" s="522" t="s">
        <v>1315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.109375" style="118" bestFit="1" customWidth="1"/>
    <col min="5" max="5" width="8" style="118" customWidth="1"/>
    <col min="6" max="6" width="50.88671875" style="118" bestFit="1" customWidth="1" collapsed="1"/>
    <col min="7" max="8" width="11.109375" style="196" hidden="1" customWidth="1" outlineLevel="1"/>
    <col min="9" max="10" width="9.33203125" style="118" hidden="1" customWidth="1"/>
    <col min="11" max="12" width="11.109375" style="196" customWidth="1"/>
    <col min="13" max="14" width="9.33203125" style="118" hidden="1" customWidth="1"/>
    <col min="15" max="16" width="11.109375" style="196" customWidth="1"/>
    <col min="17" max="17" width="11.109375" style="199" customWidth="1"/>
    <col min="18" max="18" width="11.109375" style="196" customWidth="1"/>
    <col min="19" max="16384" width="8.88671875" style="118"/>
  </cols>
  <sheetData>
    <row r="1" spans="1:18" ht="18.600000000000001" customHeight="1" thickBot="1" x14ac:dyDescent="0.4">
      <c r="A1" s="359" t="s">
        <v>1474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</row>
    <row r="2" spans="1:18" ht="14.4" customHeight="1" thickBot="1" x14ac:dyDescent="0.35">
      <c r="A2" s="224" t="s">
        <v>249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" customHeight="1" thickBot="1" x14ac:dyDescent="0.35">
      <c r="F3" s="77" t="s">
        <v>128</v>
      </c>
      <c r="G3" s="91">
        <f t="shared" ref="G3:P3" si="0">SUBTOTAL(9,G6:G1048576)</f>
        <v>87645</v>
      </c>
      <c r="H3" s="92">
        <f t="shared" si="0"/>
        <v>39847878</v>
      </c>
      <c r="I3" s="66"/>
      <c r="J3" s="66"/>
      <c r="K3" s="92">
        <f t="shared" si="0"/>
        <v>82971</v>
      </c>
      <c r="L3" s="92">
        <f t="shared" si="0"/>
        <v>37742174</v>
      </c>
      <c r="M3" s="66"/>
      <c r="N3" s="66"/>
      <c r="O3" s="92">
        <f t="shared" si="0"/>
        <v>75972</v>
      </c>
      <c r="P3" s="92">
        <f t="shared" si="0"/>
        <v>38720881</v>
      </c>
      <c r="Q3" s="67">
        <f>IF(L3=0,0,P3/L3)</f>
        <v>1.0259313891139392</v>
      </c>
      <c r="R3" s="93">
        <f>IF(O3=0,0,P3/O3)</f>
        <v>509.6730505975886</v>
      </c>
    </row>
    <row r="4" spans="1:18" ht="14.4" customHeight="1" x14ac:dyDescent="0.3">
      <c r="A4" s="430" t="s">
        <v>236</v>
      </c>
      <c r="B4" s="430" t="s">
        <v>95</v>
      </c>
      <c r="C4" s="438" t="s">
        <v>0</v>
      </c>
      <c r="D4" s="432" t="s">
        <v>96</v>
      </c>
      <c r="E4" s="437" t="s">
        <v>71</v>
      </c>
      <c r="F4" s="433" t="s">
        <v>70</v>
      </c>
      <c r="G4" s="434">
        <v>2015</v>
      </c>
      <c r="H4" s="435"/>
      <c r="I4" s="90"/>
      <c r="J4" s="90"/>
      <c r="K4" s="434">
        <v>2016</v>
      </c>
      <c r="L4" s="435"/>
      <c r="M4" s="90"/>
      <c r="N4" s="90"/>
      <c r="O4" s="434">
        <v>2017</v>
      </c>
      <c r="P4" s="435"/>
      <c r="Q4" s="436" t="s">
        <v>2</v>
      </c>
      <c r="R4" s="431" t="s">
        <v>98</v>
      </c>
    </row>
    <row r="5" spans="1:18" ht="14.4" customHeight="1" thickBot="1" x14ac:dyDescent="0.35">
      <c r="A5" s="596"/>
      <c r="B5" s="596"/>
      <c r="C5" s="597"/>
      <c r="D5" s="598"/>
      <c r="E5" s="599"/>
      <c r="F5" s="600"/>
      <c r="G5" s="601" t="s">
        <v>72</v>
      </c>
      <c r="H5" s="602" t="s">
        <v>14</v>
      </c>
      <c r="I5" s="603"/>
      <c r="J5" s="603"/>
      <c r="K5" s="601" t="s">
        <v>72</v>
      </c>
      <c r="L5" s="602" t="s">
        <v>14</v>
      </c>
      <c r="M5" s="603"/>
      <c r="N5" s="603"/>
      <c r="O5" s="601" t="s">
        <v>72</v>
      </c>
      <c r="P5" s="602" t="s">
        <v>14</v>
      </c>
      <c r="Q5" s="604"/>
      <c r="R5" s="605"/>
    </row>
    <row r="6" spans="1:18" ht="14.4" customHeight="1" x14ac:dyDescent="0.3">
      <c r="A6" s="538" t="s">
        <v>1318</v>
      </c>
      <c r="B6" s="539" t="s">
        <v>1319</v>
      </c>
      <c r="C6" s="539" t="s">
        <v>437</v>
      </c>
      <c r="D6" s="539" t="s">
        <v>1320</v>
      </c>
      <c r="E6" s="539" t="s">
        <v>1321</v>
      </c>
      <c r="F6" s="539" t="s">
        <v>1322</v>
      </c>
      <c r="G6" s="105">
        <v>174</v>
      </c>
      <c r="H6" s="105">
        <v>206016</v>
      </c>
      <c r="I6" s="539">
        <v>1.0847514743049704</v>
      </c>
      <c r="J6" s="539">
        <v>1184</v>
      </c>
      <c r="K6" s="105">
        <v>160</v>
      </c>
      <c r="L6" s="105">
        <v>189920</v>
      </c>
      <c r="M6" s="539">
        <v>1</v>
      </c>
      <c r="N6" s="539">
        <v>1187</v>
      </c>
      <c r="O6" s="105">
        <v>231</v>
      </c>
      <c r="P6" s="105">
        <v>342573</v>
      </c>
      <c r="Q6" s="544">
        <v>1.8037752737994945</v>
      </c>
      <c r="R6" s="566">
        <v>1483</v>
      </c>
    </row>
    <row r="7" spans="1:18" ht="14.4" customHeight="1" x14ac:dyDescent="0.3">
      <c r="A7" s="489" t="s">
        <v>1318</v>
      </c>
      <c r="B7" s="490" t="s">
        <v>1319</v>
      </c>
      <c r="C7" s="490" t="s">
        <v>437</v>
      </c>
      <c r="D7" s="490" t="s">
        <v>1320</v>
      </c>
      <c r="E7" s="490" t="s">
        <v>1323</v>
      </c>
      <c r="F7" s="490" t="s">
        <v>1324</v>
      </c>
      <c r="G7" s="494">
        <v>146</v>
      </c>
      <c r="H7" s="494">
        <v>566626</v>
      </c>
      <c r="I7" s="490">
        <v>1.005854493296978</v>
      </c>
      <c r="J7" s="490">
        <v>3881</v>
      </c>
      <c r="K7" s="494">
        <v>144</v>
      </c>
      <c r="L7" s="494">
        <v>563328</v>
      </c>
      <c r="M7" s="490">
        <v>1</v>
      </c>
      <c r="N7" s="490">
        <v>3912</v>
      </c>
      <c r="O7" s="494">
        <v>144</v>
      </c>
      <c r="P7" s="494">
        <v>563616</v>
      </c>
      <c r="Q7" s="545">
        <v>1.0005112474437627</v>
      </c>
      <c r="R7" s="495">
        <v>3914</v>
      </c>
    </row>
    <row r="8" spans="1:18" ht="14.4" customHeight="1" x14ac:dyDescent="0.3">
      <c r="A8" s="489" t="s">
        <v>1318</v>
      </c>
      <c r="B8" s="490" t="s">
        <v>1319</v>
      </c>
      <c r="C8" s="490" t="s">
        <v>437</v>
      </c>
      <c r="D8" s="490" t="s">
        <v>1320</v>
      </c>
      <c r="E8" s="490" t="s">
        <v>1325</v>
      </c>
      <c r="F8" s="490" t="s">
        <v>1326</v>
      </c>
      <c r="G8" s="494">
        <v>272</v>
      </c>
      <c r="H8" s="494">
        <v>177888</v>
      </c>
      <c r="I8" s="490">
        <v>0.9845745122457451</v>
      </c>
      <c r="J8" s="490">
        <v>654</v>
      </c>
      <c r="K8" s="494">
        <v>275</v>
      </c>
      <c r="L8" s="494">
        <v>180675</v>
      </c>
      <c r="M8" s="490">
        <v>1</v>
      </c>
      <c r="N8" s="490">
        <v>657</v>
      </c>
      <c r="O8" s="494">
        <v>239</v>
      </c>
      <c r="P8" s="494">
        <v>157262</v>
      </c>
      <c r="Q8" s="545">
        <v>0.87041372630413727</v>
      </c>
      <c r="R8" s="495">
        <v>658</v>
      </c>
    </row>
    <row r="9" spans="1:18" ht="14.4" customHeight="1" x14ac:dyDescent="0.3">
      <c r="A9" s="489" t="s">
        <v>1318</v>
      </c>
      <c r="B9" s="490" t="s">
        <v>1319</v>
      </c>
      <c r="C9" s="490" t="s">
        <v>437</v>
      </c>
      <c r="D9" s="490" t="s">
        <v>1320</v>
      </c>
      <c r="E9" s="490" t="s">
        <v>1327</v>
      </c>
      <c r="F9" s="490" t="s">
        <v>1328</v>
      </c>
      <c r="G9" s="494">
        <v>3</v>
      </c>
      <c r="H9" s="494">
        <v>954</v>
      </c>
      <c r="I9" s="490"/>
      <c r="J9" s="490">
        <v>318</v>
      </c>
      <c r="K9" s="494"/>
      <c r="L9" s="494"/>
      <c r="M9" s="490"/>
      <c r="N9" s="490"/>
      <c r="O9" s="494"/>
      <c r="P9" s="494"/>
      <c r="Q9" s="545"/>
      <c r="R9" s="495"/>
    </row>
    <row r="10" spans="1:18" ht="14.4" customHeight="1" x14ac:dyDescent="0.3">
      <c r="A10" s="489" t="s">
        <v>1318</v>
      </c>
      <c r="B10" s="490" t="s">
        <v>1319</v>
      </c>
      <c r="C10" s="490" t="s">
        <v>437</v>
      </c>
      <c r="D10" s="490" t="s">
        <v>1320</v>
      </c>
      <c r="E10" s="490" t="s">
        <v>1329</v>
      </c>
      <c r="F10" s="490" t="s">
        <v>1330</v>
      </c>
      <c r="G10" s="494">
        <v>46</v>
      </c>
      <c r="H10" s="494">
        <v>46690</v>
      </c>
      <c r="I10" s="490">
        <v>0.79681206908321389</v>
      </c>
      <c r="J10" s="490">
        <v>1015</v>
      </c>
      <c r="K10" s="494">
        <v>57</v>
      </c>
      <c r="L10" s="494">
        <v>58596</v>
      </c>
      <c r="M10" s="490">
        <v>1</v>
      </c>
      <c r="N10" s="490">
        <v>1028</v>
      </c>
      <c r="O10" s="494">
        <v>41</v>
      </c>
      <c r="P10" s="494">
        <v>42230</v>
      </c>
      <c r="Q10" s="545">
        <v>0.7206976585432453</v>
      </c>
      <c r="R10" s="495">
        <v>1030</v>
      </c>
    </row>
    <row r="11" spans="1:18" ht="14.4" customHeight="1" x14ac:dyDescent="0.3">
      <c r="A11" s="489" t="s">
        <v>1318</v>
      </c>
      <c r="B11" s="490" t="s">
        <v>1319</v>
      </c>
      <c r="C11" s="490" t="s">
        <v>437</v>
      </c>
      <c r="D11" s="490" t="s">
        <v>1320</v>
      </c>
      <c r="E11" s="490" t="s">
        <v>1331</v>
      </c>
      <c r="F11" s="490" t="s">
        <v>1332</v>
      </c>
      <c r="G11" s="494">
        <v>6</v>
      </c>
      <c r="H11" s="494">
        <v>6258</v>
      </c>
      <c r="I11" s="490">
        <v>5.7730627306273066</v>
      </c>
      <c r="J11" s="490">
        <v>1043</v>
      </c>
      <c r="K11" s="494">
        <v>1</v>
      </c>
      <c r="L11" s="494">
        <v>1084</v>
      </c>
      <c r="M11" s="490">
        <v>1</v>
      </c>
      <c r="N11" s="490">
        <v>1084</v>
      </c>
      <c r="O11" s="494">
        <v>3</v>
      </c>
      <c r="P11" s="494">
        <v>3255</v>
      </c>
      <c r="Q11" s="545">
        <v>3.0027675276752768</v>
      </c>
      <c r="R11" s="495">
        <v>1085</v>
      </c>
    </row>
    <row r="12" spans="1:18" ht="14.4" customHeight="1" x14ac:dyDescent="0.3">
      <c r="A12" s="489" t="s">
        <v>1318</v>
      </c>
      <c r="B12" s="490" t="s">
        <v>1319</v>
      </c>
      <c r="C12" s="490" t="s">
        <v>437</v>
      </c>
      <c r="D12" s="490" t="s">
        <v>1320</v>
      </c>
      <c r="E12" s="490" t="s">
        <v>1333</v>
      </c>
      <c r="F12" s="490" t="s">
        <v>1334</v>
      </c>
      <c r="G12" s="494">
        <v>336</v>
      </c>
      <c r="H12" s="494">
        <v>279216</v>
      </c>
      <c r="I12" s="490">
        <v>0.92628617683355674</v>
      </c>
      <c r="J12" s="490">
        <v>831</v>
      </c>
      <c r="K12" s="494">
        <v>358</v>
      </c>
      <c r="L12" s="494">
        <v>301436</v>
      </c>
      <c r="M12" s="490">
        <v>1</v>
      </c>
      <c r="N12" s="490">
        <v>842</v>
      </c>
      <c r="O12" s="494">
        <v>450</v>
      </c>
      <c r="P12" s="494">
        <v>379350</v>
      </c>
      <c r="Q12" s="545">
        <v>1.2584760944280047</v>
      </c>
      <c r="R12" s="495">
        <v>843</v>
      </c>
    </row>
    <row r="13" spans="1:18" ht="14.4" customHeight="1" x14ac:dyDescent="0.3">
      <c r="A13" s="489" t="s">
        <v>1318</v>
      </c>
      <c r="B13" s="490" t="s">
        <v>1319</v>
      </c>
      <c r="C13" s="490" t="s">
        <v>437</v>
      </c>
      <c r="D13" s="490" t="s">
        <v>1320</v>
      </c>
      <c r="E13" s="490" t="s">
        <v>1335</v>
      </c>
      <c r="F13" s="490" t="s">
        <v>1336</v>
      </c>
      <c r="G13" s="494">
        <v>8</v>
      </c>
      <c r="H13" s="494">
        <v>1624</v>
      </c>
      <c r="I13" s="490">
        <v>7.883495145631068</v>
      </c>
      <c r="J13" s="490">
        <v>203</v>
      </c>
      <c r="K13" s="494">
        <v>1</v>
      </c>
      <c r="L13" s="494">
        <v>206</v>
      </c>
      <c r="M13" s="490">
        <v>1</v>
      </c>
      <c r="N13" s="490">
        <v>206</v>
      </c>
      <c r="O13" s="494"/>
      <c r="P13" s="494"/>
      <c r="Q13" s="545"/>
      <c r="R13" s="495"/>
    </row>
    <row r="14" spans="1:18" ht="14.4" customHeight="1" x14ac:dyDescent="0.3">
      <c r="A14" s="489" t="s">
        <v>1318</v>
      </c>
      <c r="B14" s="490" t="s">
        <v>1319</v>
      </c>
      <c r="C14" s="490" t="s">
        <v>437</v>
      </c>
      <c r="D14" s="490" t="s">
        <v>1320</v>
      </c>
      <c r="E14" s="490" t="s">
        <v>1337</v>
      </c>
      <c r="F14" s="490" t="s">
        <v>1338</v>
      </c>
      <c r="G14" s="494">
        <v>203</v>
      </c>
      <c r="H14" s="494">
        <v>164836</v>
      </c>
      <c r="I14" s="490">
        <v>0.96547765477654779</v>
      </c>
      <c r="J14" s="490">
        <v>812</v>
      </c>
      <c r="K14" s="494">
        <v>210</v>
      </c>
      <c r="L14" s="494">
        <v>170730</v>
      </c>
      <c r="M14" s="490">
        <v>1</v>
      </c>
      <c r="N14" s="490">
        <v>813</v>
      </c>
      <c r="O14" s="494">
        <v>425</v>
      </c>
      <c r="P14" s="494">
        <v>345950</v>
      </c>
      <c r="Q14" s="545">
        <v>2.0262988344169157</v>
      </c>
      <c r="R14" s="495">
        <v>814</v>
      </c>
    </row>
    <row r="15" spans="1:18" ht="14.4" customHeight="1" x14ac:dyDescent="0.3">
      <c r="A15" s="489" t="s">
        <v>1318</v>
      </c>
      <c r="B15" s="490" t="s">
        <v>1319</v>
      </c>
      <c r="C15" s="490" t="s">
        <v>437</v>
      </c>
      <c r="D15" s="490" t="s">
        <v>1320</v>
      </c>
      <c r="E15" s="490" t="s">
        <v>1339</v>
      </c>
      <c r="F15" s="490" t="s">
        <v>1340</v>
      </c>
      <c r="G15" s="494">
        <v>203</v>
      </c>
      <c r="H15" s="494">
        <v>164836</v>
      </c>
      <c r="I15" s="490">
        <v>0.96090193129419443</v>
      </c>
      <c r="J15" s="490">
        <v>812</v>
      </c>
      <c r="K15" s="494">
        <v>211</v>
      </c>
      <c r="L15" s="494">
        <v>171543</v>
      </c>
      <c r="M15" s="490">
        <v>1</v>
      </c>
      <c r="N15" s="490">
        <v>813</v>
      </c>
      <c r="O15" s="494">
        <v>425</v>
      </c>
      <c r="P15" s="494">
        <v>345950</v>
      </c>
      <c r="Q15" s="545">
        <v>2.016695522405461</v>
      </c>
      <c r="R15" s="495">
        <v>814</v>
      </c>
    </row>
    <row r="16" spans="1:18" ht="14.4" customHeight="1" x14ac:dyDescent="0.3">
      <c r="A16" s="489" t="s">
        <v>1318</v>
      </c>
      <c r="B16" s="490" t="s">
        <v>1319</v>
      </c>
      <c r="C16" s="490" t="s">
        <v>437</v>
      </c>
      <c r="D16" s="490" t="s">
        <v>1320</v>
      </c>
      <c r="E16" s="490" t="s">
        <v>1341</v>
      </c>
      <c r="F16" s="490" t="s">
        <v>1342</v>
      </c>
      <c r="G16" s="494">
        <v>2839</v>
      </c>
      <c r="H16" s="494">
        <v>474113</v>
      </c>
      <c r="I16" s="490">
        <v>0.96482091982091978</v>
      </c>
      <c r="J16" s="490">
        <v>167</v>
      </c>
      <c r="K16" s="494">
        <v>2925</v>
      </c>
      <c r="L16" s="494">
        <v>491400</v>
      </c>
      <c r="M16" s="490">
        <v>1</v>
      </c>
      <c r="N16" s="490">
        <v>168</v>
      </c>
      <c r="O16" s="494">
        <v>2803</v>
      </c>
      <c r="P16" s="494">
        <v>470904</v>
      </c>
      <c r="Q16" s="545">
        <v>0.95829059829059826</v>
      </c>
      <c r="R16" s="495">
        <v>168</v>
      </c>
    </row>
    <row r="17" spans="1:18" ht="14.4" customHeight="1" x14ac:dyDescent="0.3">
      <c r="A17" s="489" t="s">
        <v>1318</v>
      </c>
      <c r="B17" s="490" t="s">
        <v>1319</v>
      </c>
      <c r="C17" s="490" t="s">
        <v>437</v>
      </c>
      <c r="D17" s="490" t="s">
        <v>1320</v>
      </c>
      <c r="E17" s="490" t="s">
        <v>1343</v>
      </c>
      <c r="F17" s="490" t="s">
        <v>1344</v>
      </c>
      <c r="G17" s="494">
        <v>2170</v>
      </c>
      <c r="H17" s="494">
        <v>375410</v>
      </c>
      <c r="I17" s="490">
        <v>0.94794759913540594</v>
      </c>
      <c r="J17" s="490">
        <v>173</v>
      </c>
      <c r="K17" s="494">
        <v>2276</v>
      </c>
      <c r="L17" s="494">
        <v>396024</v>
      </c>
      <c r="M17" s="490">
        <v>1</v>
      </c>
      <c r="N17" s="490">
        <v>174</v>
      </c>
      <c r="O17" s="494">
        <v>2256</v>
      </c>
      <c r="P17" s="494">
        <v>392544</v>
      </c>
      <c r="Q17" s="545">
        <v>0.99121265377855883</v>
      </c>
      <c r="R17" s="495">
        <v>174</v>
      </c>
    </row>
    <row r="18" spans="1:18" ht="14.4" customHeight="1" x14ac:dyDescent="0.3">
      <c r="A18" s="489" t="s">
        <v>1318</v>
      </c>
      <c r="B18" s="490" t="s">
        <v>1319</v>
      </c>
      <c r="C18" s="490" t="s">
        <v>437</v>
      </c>
      <c r="D18" s="490" t="s">
        <v>1320</v>
      </c>
      <c r="E18" s="490" t="s">
        <v>1345</v>
      </c>
      <c r="F18" s="490" t="s">
        <v>1346</v>
      </c>
      <c r="G18" s="494">
        <v>2459</v>
      </c>
      <c r="H18" s="494">
        <v>863109</v>
      </c>
      <c r="I18" s="490">
        <v>0.87229249539148157</v>
      </c>
      <c r="J18" s="490">
        <v>351</v>
      </c>
      <c r="K18" s="494">
        <v>2811</v>
      </c>
      <c r="L18" s="494">
        <v>989472</v>
      </c>
      <c r="M18" s="490">
        <v>1</v>
      </c>
      <c r="N18" s="490">
        <v>352</v>
      </c>
      <c r="O18" s="494">
        <v>2736</v>
      </c>
      <c r="P18" s="494">
        <v>963072</v>
      </c>
      <c r="Q18" s="545">
        <v>0.97331910352187834</v>
      </c>
      <c r="R18" s="495">
        <v>352</v>
      </c>
    </row>
    <row r="19" spans="1:18" ht="14.4" customHeight="1" x14ac:dyDescent="0.3">
      <c r="A19" s="489" t="s">
        <v>1318</v>
      </c>
      <c r="B19" s="490" t="s">
        <v>1319</v>
      </c>
      <c r="C19" s="490" t="s">
        <v>437</v>
      </c>
      <c r="D19" s="490" t="s">
        <v>1320</v>
      </c>
      <c r="E19" s="490" t="s">
        <v>1347</v>
      </c>
      <c r="F19" s="490" t="s">
        <v>1348</v>
      </c>
      <c r="G19" s="494">
        <v>764</v>
      </c>
      <c r="H19" s="494">
        <v>144396</v>
      </c>
      <c r="I19" s="490">
        <v>0.85390892962743936</v>
      </c>
      <c r="J19" s="490">
        <v>189</v>
      </c>
      <c r="K19" s="494">
        <v>890</v>
      </c>
      <c r="L19" s="494">
        <v>169100</v>
      </c>
      <c r="M19" s="490">
        <v>1</v>
      </c>
      <c r="N19" s="490">
        <v>190</v>
      </c>
      <c r="O19" s="494">
        <v>742</v>
      </c>
      <c r="P19" s="494">
        <v>140980</v>
      </c>
      <c r="Q19" s="545">
        <v>0.83370786516853934</v>
      </c>
      <c r="R19" s="495">
        <v>190</v>
      </c>
    </row>
    <row r="20" spans="1:18" ht="14.4" customHeight="1" x14ac:dyDescent="0.3">
      <c r="A20" s="489" t="s">
        <v>1318</v>
      </c>
      <c r="B20" s="490" t="s">
        <v>1319</v>
      </c>
      <c r="C20" s="490" t="s">
        <v>437</v>
      </c>
      <c r="D20" s="490" t="s">
        <v>1320</v>
      </c>
      <c r="E20" s="490" t="s">
        <v>1349</v>
      </c>
      <c r="F20" s="490" t="s">
        <v>1350</v>
      </c>
      <c r="G20" s="494">
        <v>2528</v>
      </c>
      <c r="H20" s="494">
        <v>2078016</v>
      </c>
      <c r="I20" s="490">
        <v>1.0608942483433228</v>
      </c>
      <c r="J20" s="490">
        <v>822</v>
      </c>
      <c r="K20" s="494">
        <v>2380</v>
      </c>
      <c r="L20" s="494">
        <v>1958740</v>
      </c>
      <c r="M20" s="490">
        <v>1</v>
      </c>
      <c r="N20" s="490">
        <v>823</v>
      </c>
      <c r="O20" s="494">
        <v>2418</v>
      </c>
      <c r="P20" s="494">
        <v>1990014</v>
      </c>
      <c r="Q20" s="545">
        <v>1.0159663865546218</v>
      </c>
      <c r="R20" s="495">
        <v>823</v>
      </c>
    </row>
    <row r="21" spans="1:18" ht="14.4" customHeight="1" x14ac:dyDescent="0.3">
      <c r="A21" s="489" t="s">
        <v>1318</v>
      </c>
      <c r="B21" s="490" t="s">
        <v>1319</v>
      </c>
      <c r="C21" s="490" t="s">
        <v>437</v>
      </c>
      <c r="D21" s="490" t="s">
        <v>1320</v>
      </c>
      <c r="E21" s="490" t="s">
        <v>1351</v>
      </c>
      <c r="F21" s="490" t="s">
        <v>1352</v>
      </c>
      <c r="G21" s="494">
        <v>73</v>
      </c>
      <c r="H21" s="494">
        <v>101178</v>
      </c>
      <c r="I21" s="490">
        <v>1.4589473684210525</v>
      </c>
      <c r="J21" s="490">
        <v>1386</v>
      </c>
      <c r="K21" s="494">
        <v>50</v>
      </c>
      <c r="L21" s="494">
        <v>69350</v>
      </c>
      <c r="M21" s="490">
        <v>1</v>
      </c>
      <c r="N21" s="490">
        <v>1387</v>
      </c>
      <c r="O21" s="494">
        <v>29</v>
      </c>
      <c r="P21" s="494">
        <v>40223</v>
      </c>
      <c r="Q21" s="545">
        <v>0.57999999999999996</v>
      </c>
      <c r="R21" s="495">
        <v>1387</v>
      </c>
    </row>
    <row r="22" spans="1:18" ht="14.4" customHeight="1" x14ac:dyDescent="0.3">
      <c r="A22" s="489" t="s">
        <v>1318</v>
      </c>
      <c r="B22" s="490" t="s">
        <v>1319</v>
      </c>
      <c r="C22" s="490" t="s">
        <v>437</v>
      </c>
      <c r="D22" s="490" t="s">
        <v>1320</v>
      </c>
      <c r="E22" s="490" t="s">
        <v>1353</v>
      </c>
      <c r="F22" s="490" t="s">
        <v>1354</v>
      </c>
      <c r="G22" s="494">
        <v>1751</v>
      </c>
      <c r="H22" s="494">
        <v>957797</v>
      </c>
      <c r="I22" s="490">
        <v>0.90441738171386588</v>
      </c>
      <c r="J22" s="490">
        <v>547</v>
      </c>
      <c r="K22" s="494">
        <v>1929</v>
      </c>
      <c r="L22" s="494">
        <v>1059021</v>
      </c>
      <c r="M22" s="490">
        <v>1</v>
      </c>
      <c r="N22" s="490">
        <v>549</v>
      </c>
      <c r="O22" s="494">
        <v>1835</v>
      </c>
      <c r="P22" s="494">
        <v>1007415</v>
      </c>
      <c r="Q22" s="545">
        <v>0.95127008812856406</v>
      </c>
      <c r="R22" s="495">
        <v>549</v>
      </c>
    </row>
    <row r="23" spans="1:18" ht="14.4" customHeight="1" x14ac:dyDescent="0.3">
      <c r="A23" s="489" t="s">
        <v>1318</v>
      </c>
      <c r="B23" s="490" t="s">
        <v>1319</v>
      </c>
      <c r="C23" s="490" t="s">
        <v>437</v>
      </c>
      <c r="D23" s="490" t="s">
        <v>1320</v>
      </c>
      <c r="E23" s="490" t="s">
        <v>1355</v>
      </c>
      <c r="F23" s="490" t="s">
        <v>1356</v>
      </c>
      <c r="G23" s="494">
        <v>217</v>
      </c>
      <c r="H23" s="494">
        <v>141484</v>
      </c>
      <c r="I23" s="490">
        <v>0.86189797385382017</v>
      </c>
      <c r="J23" s="490">
        <v>652</v>
      </c>
      <c r="K23" s="494">
        <v>251</v>
      </c>
      <c r="L23" s="494">
        <v>164154</v>
      </c>
      <c r="M23" s="490">
        <v>1</v>
      </c>
      <c r="N23" s="490">
        <v>654</v>
      </c>
      <c r="O23" s="494">
        <v>308</v>
      </c>
      <c r="P23" s="494">
        <v>201432</v>
      </c>
      <c r="Q23" s="545">
        <v>1.2270916334661355</v>
      </c>
      <c r="R23" s="495">
        <v>654</v>
      </c>
    </row>
    <row r="24" spans="1:18" ht="14.4" customHeight="1" x14ac:dyDescent="0.3">
      <c r="A24" s="489" t="s">
        <v>1318</v>
      </c>
      <c r="B24" s="490" t="s">
        <v>1319</v>
      </c>
      <c r="C24" s="490" t="s">
        <v>437</v>
      </c>
      <c r="D24" s="490" t="s">
        <v>1320</v>
      </c>
      <c r="E24" s="490" t="s">
        <v>1357</v>
      </c>
      <c r="F24" s="490" t="s">
        <v>1358</v>
      </c>
      <c r="G24" s="494">
        <v>217</v>
      </c>
      <c r="H24" s="494">
        <v>141484</v>
      </c>
      <c r="I24" s="490">
        <v>0.86189797385382017</v>
      </c>
      <c r="J24" s="490">
        <v>652</v>
      </c>
      <c r="K24" s="494">
        <v>251</v>
      </c>
      <c r="L24" s="494">
        <v>164154</v>
      </c>
      <c r="M24" s="490">
        <v>1</v>
      </c>
      <c r="N24" s="490">
        <v>654</v>
      </c>
      <c r="O24" s="494">
        <v>308</v>
      </c>
      <c r="P24" s="494">
        <v>201432</v>
      </c>
      <c r="Q24" s="545">
        <v>1.2270916334661355</v>
      </c>
      <c r="R24" s="495">
        <v>654</v>
      </c>
    </row>
    <row r="25" spans="1:18" ht="14.4" customHeight="1" x14ac:dyDescent="0.3">
      <c r="A25" s="489" t="s">
        <v>1318</v>
      </c>
      <c r="B25" s="490" t="s">
        <v>1319</v>
      </c>
      <c r="C25" s="490" t="s">
        <v>437</v>
      </c>
      <c r="D25" s="490" t="s">
        <v>1320</v>
      </c>
      <c r="E25" s="490" t="s">
        <v>1359</v>
      </c>
      <c r="F25" s="490" t="s">
        <v>1360</v>
      </c>
      <c r="G25" s="494">
        <v>258</v>
      </c>
      <c r="H25" s="494">
        <v>174408</v>
      </c>
      <c r="I25" s="490">
        <v>0.91871049304677621</v>
      </c>
      <c r="J25" s="490">
        <v>676</v>
      </c>
      <c r="K25" s="494">
        <v>280</v>
      </c>
      <c r="L25" s="494">
        <v>189840</v>
      </c>
      <c r="M25" s="490">
        <v>1</v>
      </c>
      <c r="N25" s="490">
        <v>678</v>
      </c>
      <c r="O25" s="494">
        <v>229</v>
      </c>
      <c r="P25" s="494">
        <v>155262</v>
      </c>
      <c r="Q25" s="545">
        <v>0.81785714285714284</v>
      </c>
      <c r="R25" s="495">
        <v>678</v>
      </c>
    </row>
    <row r="26" spans="1:18" ht="14.4" customHeight="1" x14ac:dyDescent="0.3">
      <c r="A26" s="489" t="s">
        <v>1318</v>
      </c>
      <c r="B26" s="490" t="s">
        <v>1319</v>
      </c>
      <c r="C26" s="490" t="s">
        <v>437</v>
      </c>
      <c r="D26" s="490" t="s">
        <v>1320</v>
      </c>
      <c r="E26" s="490" t="s">
        <v>1361</v>
      </c>
      <c r="F26" s="490" t="s">
        <v>1362</v>
      </c>
      <c r="G26" s="494">
        <v>299</v>
      </c>
      <c r="H26" s="494">
        <v>152789</v>
      </c>
      <c r="I26" s="490">
        <v>0.86328784925276159</v>
      </c>
      <c r="J26" s="490">
        <v>511</v>
      </c>
      <c r="K26" s="494">
        <v>345</v>
      </c>
      <c r="L26" s="494">
        <v>176985</v>
      </c>
      <c r="M26" s="490">
        <v>1</v>
      </c>
      <c r="N26" s="490">
        <v>513</v>
      </c>
      <c r="O26" s="494">
        <v>349</v>
      </c>
      <c r="P26" s="494">
        <v>179037</v>
      </c>
      <c r="Q26" s="545">
        <v>1.0115942028985507</v>
      </c>
      <c r="R26" s="495">
        <v>513</v>
      </c>
    </row>
    <row r="27" spans="1:18" ht="14.4" customHeight="1" x14ac:dyDescent="0.3">
      <c r="A27" s="489" t="s">
        <v>1318</v>
      </c>
      <c r="B27" s="490" t="s">
        <v>1319</v>
      </c>
      <c r="C27" s="490" t="s">
        <v>437</v>
      </c>
      <c r="D27" s="490" t="s">
        <v>1320</v>
      </c>
      <c r="E27" s="490" t="s">
        <v>1363</v>
      </c>
      <c r="F27" s="490" t="s">
        <v>1364</v>
      </c>
      <c r="G27" s="494">
        <v>299</v>
      </c>
      <c r="H27" s="494">
        <v>125879</v>
      </c>
      <c r="I27" s="490">
        <v>0.86256895193065408</v>
      </c>
      <c r="J27" s="490">
        <v>421</v>
      </c>
      <c r="K27" s="494">
        <v>345</v>
      </c>
      <c r="L27" s="494">
        <v>145935</v>
      </c>
      <c r="M27" s="490">
        <v>1</v>
      </c>
      <c r="N27" s="490">
        <v>423</v>
      </c>
      <c r="O27" s="494">
        <v>349</v>
      </c>
      <c r="P27" s="494">
        <v>147627</v>
      </c>
      <c r="Q27" s="545">
        <v>1.0115942028985507</v>
      </c>
      <c r="R27" s="495">
        <v>423</v>
      </c>
    </row>
    <row r="28" spans="1:18" ht="14.4" customHeight="1" x14ac:dyDescent="0.3">
      <c r="A28" s="489" t="s">
        <v>1318</v>
      </c>
      <c r="B28" s="490" t="s">
        <v>1319</v>
      </c>
      <c r="C28" s="490" t="s">
        <v>437</v>
      </c>
      <c r="D28" s="490" t="s">
        <v>1320</v>
      </c>
      <c r="E28" s="490" t="s">
        <v>1365</v>
      </c>
      <c r="F28" s="490" t="s">
        <v>1366</v>
      </c>
      <c r="G28" s="494">
        <v>2734</v>
      </c>
      <c r="H28" s="494">
        <v>948698</v>
      </c>
      <c r="I28" s="490">
        <v>0.92084430156622488</v>
      </c>
      <c r="J28" s="490">
        <v>347</v>
      </c>
      <c r="K28" s="494">
        <v>2952</v>
      </c>
      <c r="L28" s="494">
        <v>1030248</v>
      </c>
      <c r="M28" s="490">
        <v>1</v>
      </c>
      <c r="N28" s="490">
        <v>349</v>
      </c>
      <c r="O28" s="494">
        <v>2913</v>
      </c>
      <c r="P28" s="494">
        <v>1016637</v>
      </c>
      <c r="Q28" s="545">
        <v>0.98678861788617889</v>
      </c>
      <c r="R28" s="495">
        <v>349</v>
      </c>
    </row>
    <row r="29" spans="1:18" ht="14.4" customHeight="1" x14ac:dyDescent="0.3">
      <c r="A29" s="489" t="s">
        <v>1318</v>
      </c>
      <c r="B29" s="490" t="s">
        <v>1319</v>
      </c>
      <c r="C29" s="490" t="s">
        <v>437</v>
      </c>
      <c r="D29" s="490" t="s">
        <v>1320</v>
      </c>
      <c r="E29" s="490" t="s">
        <v>1367</v>
      </c>
      <c r="F29" s="490" t="s">
        <v>1368</v>
      </c>
      <c r="G29" s="494">
        <v>413</v>
      </c>
      <c r="H29" s="494">
        <v>90447</v>
      </c>
      <c r="I29" s="490">
        <v>0.97909675463855028</v>
      </c>
      <c r="J29" s="490">
        <v>219</v>
      </c>
      <c r="K29" s="494">
        <v>418</v>
      </c>
      <c r="L29" s="494">
        <v>92378</v>
      </c>
      <c r="M29" s="490">
        <v>1</v>
      </c>
      <c r="N29" s="490">
        <v>221</v>
      </c>
      <c r="O29" s="494">
        <v>495</v>
      </c>
      <c r="P29" s="494">
        <v>109395</v>
      </c>
      <c r="Q29" s="545">
        <v>1.1842105263157894</v>
      </c>
      <c r="R29" s="495">
        <v>221</v>
      </c>
    </row>
    <row r="30" spans="1:18" ht="14.4" customHeight="1" x14ac:dyDescent="0.3">
      <c r="A30" s="489" t="s">
        <v>1318</v>
      </c>
      <c r="B30" s="490" t="s">
        <v>1319</v>
      </c>
      <c r="C30" s="490" t="s">
        <v>437</v>
      </c>
      <c r="D30" s="490" t="s">
        <v>1320</v>
      </c>
      <c r="E30" s="490" t="s">
        <v>1369</v>
      </c>
      <c r="F30" s="490" t="s">
        <v>1370</v>
      </c>
      <c r="G30" s="494">
        <v>100</v>
      </c>
      <c r="H30" s="494">
        <v>50300</v>
      </c>
      <c r="I30" s="490">
        <v>0.42314422235682081</v>
      </c>
      <c r="J30" s="490">
        <v>503</v>
      </c>
      <c r="K30" s="494">
        <v>234</v>
      </c>
      <c r="L30" s="494">
        <v>118872</v>
      </c>
      <c r="M30" s="490">
        <v>1</v>
      </c>
      <c r="N30" s="490">
        <v>508</v>
      </c>
      <c r="O30" s="494">
        <v>166</v>
      </c>
      <c r="P30" s="494">
        <v>84328</v>
      </c>
      <c r="Q30" s="545">
        <v>0.70940170940170943</v>
      </c>
      <c r="R30" s="495">
        <v>508</v>
      </c>
    </row>
    <row r="31" spans="1:18" ht="14.4" customHeight="1" x14ac:dyDescent="0.3">
      <c r="A31" s="489" t="s">
        <v>1318</v>
      </c>
      <c r="B31" s="490" t="s">
        <v>1319</v>
      </c>
      <c r="C31" s="490" t="s">
        <v>437</v>
      </c>
      <c r="D31" s="490" t="s">
        <v>1320</v>
      </c>
      <c r="E31" s="490" t="s">
        <v>1371</v>
      </c>
      <c r="F31" s="490" t="s">
        <v>1372</v>
      </c>
      <c r="G31" s="494">
        <v>132</v>
      </c>
      <c r="H31" s="494">
        <v>19536</v>
      </c>
      <c r="I31" s="490">
        <v>1.1424561403508773</v>
      </c>
      <c r="J31" s="490">
        <v>148</v>
      </c>
      <c r="K31" s="494">
        <v>114</v>
      </c>
      <c r="L31" s="494">
        <v>17100</v>
      </c>
      <c r="M31" s="490">
        <v>1</v>
      </c>
      <c r="N31" s="490">
        <v>150</v>
      </c>
      <c r="O31" s="494">
        <v>70</v>
      </c>
      <c r="P31" s="494">
        <v>10500</v>
      </c>
      <c r="Q31" s="545">
        <v>0.61403508771929827</v>
      </c>
      <c r="R31" s="495">
        <v>150</v>
      </c>
    </row>
    <row r="32" spans="1:18" ht="14.4" customHeight="1" x14ac:dyDescent="0.3">
      <c r="A32" s="489" t="s">
        <v>1318</v>
      </c>
      <c r="B32" s="490" t="s">
        <v>1319</v>
      </c>
      <c r="C32" s="490" t="s">
        <v>437</v>
      </c>
      <c r="D32" s="490" t="s">
        <v>1320</v>
      </c>
      <c r="E32" s="490" t="s">
        <v>1373</v>
      </c>
      <c r="F32" s="490" t="s">
        <v>1374</v>
      </c>
      <c r="G32" s="494">
        <v>1647</v>
      </c>
      <c r="H32" s="494">
        <v>391986</v>
      </c>
      <c r="I32" s="490">
        <v>0.9066383563354774</v>
      </c>
      <c r="J32" s="490">
        <v>238</v>
      </c>
      <c r="K32" s="494">
        <v>1809</v>
      </c>
      <c r="L32" s="494">
        <v>432351</v>
      </c>
      <c r="M32" s="490">
        <v>1</v>
      </c>
      <c r="N32" s="490">
        <v>239</v>
      </c>
      <c r="O32" s="494">
        <v>1618</v>
      </c>
      <c r="P32" s="494">
        <v>386702</v>
      </c>
      <c r="Q32" s="545">
        <v>0.8944168048645661</v>
      </c>
      <c r="R32" s="495">
        <v>239</v>
      </c>
    </row>
    <row r="33" spans="1:18" ht="14.4" customHeight="1" x14ac:dyDescent="0.3">
      <c r="A33" s="489" t="s">
        <v>1318</v>
      </c>
      <c r="B33" s="490" t="s">
        <v>1319</v>
      </c>
      <c r="C33" s="490" t="s">
        <v>437</v>
      </c>
      <c r="D33" s="490" t="s">
        <v>1320</v>
      </c>
      <c r="E33" s="490" t="s">
        <v>1375</v>
      </c>
      <c r="F33" s="490" t="s">
        <v>1376</v>
      </c>
      <c r="G33" s="494">
        <v>1715</v>
      </c>
      <c r="H33" s="494">
        <v>190365</v>
      </c>
      <c r="I33" s="490">
        <v>0.91466666666666663</v>
      </c>
      <c r="J33" s="490">
        <v>111</v>
      </c>
      <c r="K33" s="494">
        <v>1875</v>
      </c>
      <c r="L33" s="494">
        <v>208125</v>
      </c>
      <c r="M33" s="490">
        <v>1</v>
      </c>
      <c r="N33" s="490">
        <v>111</v>
      </c>
      <c r="O33" s="494">
        <v>1804</v>
      </c>
      <c r="P33" s="494">
        <v>200244</v>
      </c>
      <c r="Q33" s="545">
        <v>0.96213333333333328</v>
      </c>
      <c r="R33" s="495">
        <v>111</v>
      </c>
    </row>
    <row r="34" spans="1:18" ht="14.4" customHeight="1" x14ac:dyDescent="0.3">
      <c r="A34" s="489" t="s">
        <v>1318</v>
      </c>
      <c r="B34" s="490" t="s">
        <v>1319</v>
      </c>
      <c r="C34" s="490" t="s">
        <v>437</v>
      </c>
      <c r="D34" s="490" t="s">
        <v>1320</v>
      </c>
      <c r="E34" s="490" t="s">
        <v>1377</v>
      </c>
      <c r="F34" s="490" t="s">
        <v>1378</v>
      </c>
      <c r="G34" s="494">
        <v>268</v>
      </c>
      <c r="H34" s="494">
        <v>88172</v>
      </c>
      <c r="I34" s="490">
        <v>1.3730962095493195</v>
      </c>
      <c r="J34" s="490">
        <v>329</v>
      </c>
      <c r="K34" s="494">
        <v>194</v>
      </c>
      <c r="L34" s="494">
        <v>64214</v>
      </c>
      <c r="M34" s="490">
        <v>1</v>
      </c>
      <c r="N34" s="490">
        <v>331</v>
      </c>
      <c r="O34" s="494">
        <v>335</v>
      </c>
      <c r="P34" s="494">
        <v>110885</v>
      </c>
      <c r="Q34" s="545">
        <v>1.7268041237113403</v>
      </c>
      <c r="R34" s="495">
        <v>331</v>
      </c>
    </row>
    <row r="35" spans="1:18" ht="14.4" customHeight="1" x14ac:dyDescent="0.3">
      <c r="A35" s="489" t="s">
        <v>1318</v>
      </c>
      <c r="B35" s="490" t="s">
        <v>1319</v>
      </c>
      <c r="C35" s="490" t="s">
        <v>437</v>
      </c>
      <c r="D35" s="490" t="s">
        <v>1320</v>
      </c>
      <c r="E35" s="490" t="s">
        <v>1379</v>
      </c>
      <c r="F35" s="490" t="s">
        <v>1380</v>
      </c>
      <c r="G35" s="494">
        <v>510</v>
      </c>
      <c r="H35" s="494">
        <v>158610</v>
      </c>
      <c r="I35" s="490">
        <v>1.1423941227312013</v>
      </c>
      <c r="J35" s="490">
        <v>311</v>
      </c>
      <c r="K35" s="494">
        <v>445</v>
      </c>
      <c r="L35" s="494">
        <v>138840</v>
      </c>
      <c r="M35" s="490">
        <v>1</v>
      </c>
      <c r="N35" s="490">
        <v>312</v>
      </c>
      <c r="O35" s="494">
        <v>582</v>
      </c>
      <c r="P35" s="494">
        <v>181584</v>
      </c>
      <c r="Q35" s="545">
        <v>1.3078651685393259</v>
      </c>
      <c r="R35" s="495">
        <v>312</v>
      </c>
    </row>
    <row r="36" spans="1:18" ht="14.4" customHeight="1" x14ac:dyDescent="0.3">
      <c r="A36" s="489" t="s">
        <v>1318</v>
      </c>
      <c r="B36" s="490" t="s">
        <v>1319</v>
      </c>
      <c r="C36" s="490" t="s">
        <v>437</v>
      </c>
      <c r="D36" s="490" t="s">
        <v>1320</v>
      </c>
      <c r="E36" s="490" t="s">
        <v>1381</v>
      </c>
      <c r="F36" s="490" t="s">
        <v>1382</v>
      </c>
      <c r="G36" s="494">
        <v>329</v>
      </c>
      <c r="H36" s="494">
        <v>7567</v>
      </c>
      <c r="I36" s="490">
        <v>1.1190476190476191</v>
      </c>
      <c r="J36" s="490">
        <v>23</v>
      </c>
      <c r="K36" s="494">
        <v>294</v>
      </c>
      <c r="L36" s="494">
        <v>6762</v>
      </c>
      <c r="M36" s="490">
        <v>1</v>
      </c>
      <c r="N36" s="490">
        <v>23</v>
      </c>
      <c r="O36" s="494">
        <v>287</v>
      </c>
      <c r="P36" s="494">
        <v>6601</v>
      </c>
      <c r="Q36" s="545">
        <v>0.97619047619047616</v>
      </c>
      <c r="R36" s="495">
        <v>23</v>
      </c>
    </row>
    <row r="37" spans="1:18" ht="14.4" customHeight="1" x14ac:dyDescent="0.3">
      <c r="A37" s="489" t="s">
        <v>1318</v>
      </c>
      <c r="B37" s="490" t="s">
        <v>1319</v>
      </c>
      <c r="C37" s="490" t="s">
        <v>437</v>
      </c>
      <c r="D37" s="490" t="s">
        <v>1320</v>
      </c>
      <c r="E37" s="490" t="s">
        <v>1383</v>
      </c>
      <c r="F37" s="490" t="s">
        <v>1384</v>
      </c>
      <c r="G37" s="494">
        <v>6446</v>
      </c>
      <c r="H37" s="494">
        <v>103136</v>
      </c>
      <c r="I37" s="490">
        <v>0.92524378975320498</v>
      </c>
      <c r="J37" s="490">
        <v>16</v>
      </c>
      <c r="K37" s="494">
        <v>6557</v>
      </c>
      <c r="L37" s="494">
        <v>111469</v>
      </c>
      <c r="M37" s="490">
        <v>1</v>
      </c>
      <c r="N37" s="490">
        <v>17</v>
      </c>
      <c r="O37" s="494">
        <v>6306</v>
      </c>
      <c r="P37" s="494">
        <v>107202</v>
      </c>
      <c r="Q37" s="545">
        <v>0.96172029891718769</v>
      </c>
      <c r="R37" s="495">
        <v>17</v>
      </c>
    </row>
    <row r="38" spans="1:18" ht="14.4" customHeight="1" x14ac:dyDescent="0.3">
      <c r="A38" s="489" t="s">
        <v>1318</v>
      </c>
      <c r="B38" s="490" t="s">
        <v>1319</v>
      </c>
      <c r="C38" s="490" t="s">
        <v>437</v>
      </c>
      <c r="D38" s="490" t="s">
        <v>1320</v>
      </c>
      <c r="E38" s="490" t="s">
        <v>1385</v>
      </c>
      <c r="F38" s="490" t="s">
        <v>1386</v>
      </c>
      <c r="G38" s="494">
        <v>3</v>
      </c>
      <c r="H38" s="494">
        <v>4518</v>
      </c>
      <c r="I38" s="490">
        <v>2.9129593810444874</v>
      </c>
      <c r="J38" s="490">
        <v>1506</v>
      </c>
      <c r="K38" s="494">
        <v>1</v>
      </c>
      <c r="L38" s="494">
        <v>1551</v>
      </c>
      <c r="M38" s="490">
        <v>1</v>
      </c>
      <c r="N38" s="490">
        <v>1551</v>
      </c>
      <c r="O38" s="494"/>
      <c r="P38" s="494"/>
      <c r="Q38" s="545"/>
      <c r="R38" s="495"/>
    </row>
    <row r="39" spans="1:18" ht="14.4" customHeight="1" x14ac:dyDescent="0.3">
      <c r="A39" s="489" t="s">
        <v>1318</v>
      </c>
      <c r="B39" s="490" t="s">
        <v>1319</v>
      </c>
      <c r="C39" s="490" t="s">
        <v>437</v>
      </c>
      <c r="D39" s="490" t="s">
        <v>1320</v>
      </c>
      <c r="E39" s="490" t="s">
        <v>1387</v>
      </c>
      <c r="F39" s="490" t="s">
        <v>1388</v>
      </c>
      <c r="G39" s="494">
        <v>8267</v>
      </c>
      <c r="H39" s="494">
        <v>2885183</v>
      </c>
      <c r="I39" s="490">
        <v>0.93419990933816865</v>
      </c>
      <c r="J39" s="490">
        <v>349</v>
      </c>
      <c r="K39" s="494">
        <v>8824</v>
      </c>
      <c r="L39" s="494">
        <v>3088400</v>
      </c>
      <c r="M39" s="490">
        <v>1</v>
      </c>
      <c r="N39" s="490">
        <v>350</v>
      </c>
      <c r="O39" s="494">
        <v>7599</v>
      </c>
      <c r="P39" s="494">
        <v>2659650</v>
      </c>
      <c r="Q39" s="545">
        <v>0.86117407071622842</v>
      </c>
      <c r="R39" s="495">
        <v>350</v>
      </c>
    </row>
    <row r="40" spans="1:18" ht="14.4" customHeight="1" x14ac:dyDescent="0.3">
      <c r="A40" s="489" t="s">
        <v>1318</v>
      </c>
      <c r="B40" s="490" t="s">
        <v>1319</v>
      </c>
      <c r="C40" s="490" t="s">
        <v>437</v>
      </c>
      <c r="D40" s="490" t="s">
        <v>1320</v>
      </c>
      <c r="E40" s="490" t="s">
        <v>1389</v>
      </c>
      <c r="F40" s="490" t="s">
        <v>1390</v>
      </c>
      <c r="G40" s="494">
        <v>367</v>
      </c>
      <c r="H40" s="494">
        <v>465356</v>
      </c>
      <c r="I40" s="490">
        <v>1.7190013039639767</v>
      </c>
      <c r="J40" s="490">
        <v>1268</v>
      </c>
      <c r="K40" s="494">
        <v>211</v>
      </c>
      <c r="L40" s="494">
        <v>270713</v>
      </c>
      <c r="M40" s="490">
        <v>1</v>
      </c>
      <c r="N40" s="490">
        <v>1283</v>
      </c>
      <c r="O40" s="494">
        <v>184</v>
      </c>
      <c r="P40" s="494">
        <v>236440</v>
      </c>
      <c r="Q40" s="545">
        <v>0.87339728790268656</v>
      </c>
      <c r="R40" s="495">
        <v>1285</v>
      </c>
    </row>
    <row r="41" spans="1:18" ht="14.4" customHeight="1" x14ac:dyDescent="0.3">
      <c r="A41" s="489" t="s">
        <v>1318</v>
      </c>
      <c r="B41" s="490" t="s">
        <v>1319</v>
      </c>
      <c r="C41" s="490" t="s">
        <v>437</v>
      </c>
      <c r="D41" s="490" t="s">
        <v>1320</v>
      </c>
      <c r="E41" s="490" t="s">
        <v>1391</v>
      </c>
      <c r="F41" s="490" t="s">
        <v>1392</v>
      </c>
      <c r="G41" s="494">
        <v>1255</v>
      </c>
      <c r="H41" s="494">
        <v>185740</v>
      </c>
      <c r="I41" s="490">
        <v>0.90070605578616592</v>
      </c>
      <c r="J41" s="490">
        <v>148</v>
      </c>
      <c r="K41" s="494">
        <v>1384</v>
      </c>
      <c r="L41" s="494">
        <v>206216</v>
      </c>
      <c r="M41" s="490">
        <v>1</v>
      </c>
      <c r="N41" s="490">
        <v>149</v>
      </c>
      <c r="O41" s="494">
        <v>1222</v>
      </c>
      <c r="P41" s="494">
        <v>182078</v>
      </c>
      <c r="Q41" s="545">
        <v>0.88294797687861271</v>
      </c>
      <c r="R41" s="495">
        <v>149</v>
      </c>
    </row>
    <row r="42" spans="1:18" ht="14.4" customHeight="1" x14ac:dyDescent="0.3">
      <c r="A42" s="489" t="s">
        <v>1318</v>
      </c>
      <c r="B42" s="490" t="s">
        <v>1319</v>
      </c>
      <c r="C42" s="490" t="s">
        <v>437</v>
      </c>
      <c r="D42" s="490" t="s">
        <v>1320</v>
      </c>
      <c r="E42" s="490" t="s">
        <v>1393</v>
      </c>
      <c r="F42" s="490" t="s">
        <v>1394</v>
      </c>
      <c r="G42" s="494">
        <v>15</v>
      </c>
      <c r="H42" s="494">
        <v>540</v>
      </c>
      <c r="I42" s="490">
        <v>0.97297297297297303</v>
      </c>
      <c r="J42" s="490">
        <v>36</v>
      </c>
      <c r="K42" s="494">
        <v>15</v>
      </c>
      <c r="L42" s="494">
        <v>555</v>
      </c>
      <c r="M42" s="490">
        <v>1</v>
      </c>
      <c r="N42" s="490">
        <v>37</v>
      </c>
      <c r="O42" s="494">
        <v>14</v>
      </c>
      <c r="P42" s="494">
        <v>518</v>
      </c>
      <c r="Q42" s="545">
        <v>0.93333333333333335</v>
      </c>
      <c r="R42" s="495">
        <v>37</v>
      </c>
    </row>
    <row r="43" spans="1:18" ht="14.4" customHeight="1" x14ac:dyDescent="0.3">
      <c r="A43" s="489" t="s">
        <v>1318</v>
      </c>
      <c r="B43" s="490" t="s">
        <v>1319</v>
      </c>
      <c r="C43" s="490" t="s">
        <v>437</v>
      </c>
      <c r="D43" s="490" t="s">
        <v>1320</v>
      </c>
      <c r="E43" s="490" t="s">
        <v>1395</v>
      </c>
      <c r="F43" s="490" t="s">
        <v>1396</v>
      </c>
      <c r="G43" s="494">
        <v>1689</v>
      </c>
      <c r="H43" s="494">
        <v>496566</v>
      </c>
      <c r="I43" s="490">
        <v>0.89631234093247414</v>
      </c>
      <c r="J43" s="490">
        <v>294</v>
      </c>
      <c r="K43" s="494">
        <v>1878</v>
      </c>
      <c r="L43" s="494">
        <v>554010</v>
      </c>
      <c r="M43" s="490">
        <v>1</v>
      </c>
      <c r="N43" s="490">
        <v>295</v>
      </c>
      <c r="O43" s="494">
        <v>1785</v>
      </c>
      <c r="P43" s="494">
        <v>526575</v>
      </c>
      <c r="Q43" s="545">
        <v>0.95047923322683703</v>
      </c>
      <c r="R43" s="495">
        <v>295</v>
      </c>
    </row>
    <row r="44" spans="1:18" ht="14.4" customHeight="1" x14ac:dyDescent="0.3">
      <c r="A44" s="489" t="s">
        <v>1318</v>
      </c>
      <c r="B44" s="490" t="s">
        <v>1319</v>
      </c>
      <c r="C44" s="490" t="s">
        <v>437</v>
      </c>
      <c r="D44" s="490" t="s">
        <v>1320</v>
      </c>
      <c r="E44" s="490" t="s">
        <v>1397</v>
      </c>
      <c r="F44" s="490" t="s">
        <v>1398</v>
      </c>
      <c r="G44" s="494">
        <v>1293</v>
      </c>
      <c r="H44" s="494">
        <v>267651</v>
      </c>
      <c r="I44" s="490">
        <v>0.88563402092556931</v>
      </c>
      <c r="J44" s="490">
        <v>207</v>
      </c>
      <c r="K44" s="494">
        <v>1446</v>
      </c>
      <c r="L44" s="494">
        <v>302214</v>
      </c>
      <c r="M44" s="490">
        <v>1</v>
      </c>
      <c r="N44" s="490">
        <v>209</v>
      </c>
      <c r="O44" s="494">
        <v>1411</v>
      </c>
      <c r="P44" s="494">
        <v>294899</v>
      </c>
      <c r="Q44" s="545">
        <v>0.97579529737206083</v>
      </c>
      <c r="R44" s="495">
        <v>209</v>
      </c>
    </row>
    <row r="45" spans="1:18" ht="14.4" customHeight="1" x14ac:dyDescent="0.3">
      <c r="A45" s="489" t="s">
        <v>1318</v>
      </c>
      <c r="B45" s="490" t="s">
        <v>1319</v>
      </c>
      <c r="C45" s="490" t="s">
        <v>437</v>
      </c>
      <c r="D45" s="490" t="s">
        <v>1320</v>
      </c>
      <c r="E45" s="490" t="s">
        <v>1399</v>
      </c>
      <c r="F45" s="490" t="s">
        <v>1400</v>
      </c>
      <c r="G45" s="494">
        <v>1840</v>
      </c>
      <c r="H45" s="494">
        <v>71760</v>
      </c>
      <c r="I45" s="490">
        <v>1.1226533166458073</v>
      </c>
      <c r="J45" s="490">
        <v>39</v>
      </c>
      <c r="K45" s="494">
        <v>1598</v>
      </c>
      <c r="L45" s="494">
        <v>63920</v>
      </c>
      <c r="M45" s="490">
        <v>1</v>
      </c>
      <c r="N45" s="490">
        <v>40</v>
      </c>
      <c r="O45" s="494">
        <v>1644</v>
      </c>
      <c r="P45" s="494">
        <v>65760</v>
      </c>
      <c r="Q45" s="545">
        <v>1.0287859824780976</v>
      </c>
      <c r="R45" s="495">
        <v>40</v>
      </c>
    </row>
    <row r="46" spans="1:18" ht="14.4" customHeight="1" x14ac:dyDescent="0.3">
      <c r="A46" s="489" t="s">
        <v>1318</v>
      </c>
      <c r="B46" s="490" t="s">
        <v>1319</v>
      </c>
      <c r="C46" s="490" t="s">
        <v>437</v>
      </c>
      <c r="D46" s="490" t="s">
        <v>1320</v>
      </c>
      <c r="E46" s="490" t="s">
        <v>1401</v>
      </c>
      <c r="F46" s="490" t="s">
        <v>1402</v>
      </c>
      <c r="G46" s="494">
        <v>274</v>
      </c>
      <c r="H46" s="494">
        <v>1370822</v>
      </c>
      <c r="I46" s="490">
        <v>0.99621664675428112</v>
      </c>
      <c r="J46" s="490">
        <v>5003</v>
      </c>
      <c r="K46" s="494">
        <v>274</v>
      </c>
      <c r="L46" s="494">
        <v>1376028</v>
      </c>
      <c r="M46" s="490">
        <v>1</v>
      </c>
      <c r="N46" s="490">
        <v>5022</v>
      </c>
      <c r="O46" s="494">
        <v>201</v>
      </c>
      <c r="P46" s="494">
        <v>1009623</v>
      </c>
      <c r="Q46" s="545">
        <v>0.73372271494475405</v>
      </c>
      <c r="R46" s="495">
        <v>5023</v>
      </c>
    </row>
    <row r="47" spans="1:18" ht="14.4" customHeight="1" x14ac:dyDescent="0.3">
      <c r="A47" s="489" t="s">
        <v>1318</v>
      </c>
      <c r="B47" s="490" t="s">
        <v>1319</v>
      </c>
      <c r="C47" s="490" t="s">
        <v>437</v>
      </c>
      <c r="D47" s="490" t="s">
        <v>1320</v>
      </c>
      <c r="E47" s="490" t="s">
        <v>1403</v>
      </c>
      <c r="F47" s="490" t="s">
        <v>1404</v>
      </c>
      <c r="G47" s="494">
        <v>2103</v>
      </c>
      <c r="H47" s="494">
        <v>357510</v>
      </c>
      <c r="I47" s="490">
        <v>1.0056285494881987</v>
      </c>
      <c r="J47" s="490">
        <v>170</v>
      </c>
      <c r="K47" s="494">
        <v>2079</v>
      </c>
      <c r="L47" s="494">
        <v>355509</v>
      </c>
      <c r="M47" s="490">
        <v>1</v>
      </c>
      <c r="N47" s="490">
        <v>171</v>
      </c>
      <c r="O47" s="494">
        <v>2129</v>
      </c>
      <c r="P47" s="494">
        <v>364059</v>
      </c>
      <c r="Q47" s="545">
        <v>1.0240500240500241</v>
      </c>
      <c r="R47" s="495">
        <v>171</v>
      </c>
    </row>
    <row r="48" spans="1:18" ht="14.4" customHeight="1" x14ac:dyDescent="0.3">
      <c r="A48" s="489" t="s">
        <v>1318</v>
      </c>
      <c r="B48" s="490" t="s">
        <v>1319</v>
      </c>
      <c r="C48" s="490" t="s">
        <v>437</v>
      </c>
      <c r="D48" s="490" t="s">
        <v>1320</v>
      </c>
      <c r="E48" s="490" t="s">
        <v>1405</v>
      </c>
      <c r="F48" s="490" t="s">
        <v>1406</v>
      </c>
      <c r="G48" s="494">
        <v>218</v>
      </c>
      <c r="H48" s="494">
        <v>71068</v>
      </c>
      <c r="I48" s="490">
        <v>1.0061728395061729</v>
      </c>
      <c r="J48" s="490">
        <v>326</v>
      </c>
      <c r="K48" s="494">
        <v>216</v>
      </c>
      <c r="L48" s="494">
        <v>70632</v>
      </c>
      <c r="M48" s="490">
        <v>1</v>
      </c>
      <c r="N48" s="490">
        <v>327</v>
      </c>
      <c r="O48" s="494">
        <v>218</v>
      </c>
      <c r="P48" s="494">
        <v>71286</v>
      </c>
      <c r="Q48" s="545">
        <v>1.0092592592592593</v>
      </c>
      <c r="R48" s="495">
        <v>327</v>
      </c>
    </row>
    <row r="49" spans="1:18" ht="14.4" customHeight="1" x14ac:dyDescent="0.3">
      <c r="A49" s="489" t="s">
        <v>1318</v>
      </c>
      <c r="B49" s="490" t="s">
        <v>1319</v>
      </c>
      <c r="C49" s="490" t="s">
        <v>437</v>
      </c>
      <c r="D49" s="490" t="s">
        <v>1320</v>
      </c>
      <c r="E49" s="490" t="s">
        <v>1407</v>
      </c>
      <c r="F49" s="490" t="s">
        <v>1408</v>
      </c>
      <c r="G49" s="494">
        <v>854</v>
      </c>
      <c r="H49" s="494">
        <v>587552</v>
      </c>
      <c r="I49" s="490">
        <v>0.94719092066869792</v>
      </c>
      <c r="J49" s="490">
        <v>688</v>
      </c>
      <c r="K49" s="494">
        <v>899</v>
      </c>
      <c r="L49" s="494">
        <v>620310</v>
      </c>
      <c r="M49" s="490">
        <v>1</v>
      </c>
      <c r="N49" s="490">
        <v>690</v>
      </c>
      <c r="O49" s="494">
        <v>1017</v>
      </c>
      <c r="P49" s="494">
        <v>701730</v>
      </c>
      <c r="Q49" s="545">
        <v>1.1312569521690767</v>
      </c>
      <c r="R49" s="495">
        <v>690</v>
      </c>
    </row>
    <row r="50" spans="1:18" ht="14.4" customHeight="1" x14ac:dyDescent="0.3">
      <c r="A50" s="489" t="s">
        <v>1318</v>
      </c>
      <c r="B50" s="490" t="s">
        <v>1319</v>
      </c>
      <c r="C50" s="490" t="s">
        <v>437</v>
      </c>
      <c r="D50" s="490" t="s">
        <v>1320</v>
      </c>
      <c r="E50" s="490" t="s">
        <v>1409</v>
      </c>
      <c r="F50" s="490" t="s">
        <v>1410</v>
      </c>
      <c r="G50" s="494">
        <v>2270</v>
      </c>
      <c r="H50" s="494">
        <v>789960</v>
      </c>
      <c r="I50" s="490">
        <v>1.0166795366795367</v>
      </c>
      <c r="J50" s="490">
        <v>348</v>
      </c>
      <c r="K50" s="494">
        <v>2220</v>
      </c>
      <c r="L50" s="494">
        <v>777000</v>
      </c>
      <c r="M50" s="490">
        <v>1</v>
      </c>
      <c r="N50" s="490">
        <v>350</v>
      </c>
      <c r="O50" s="494">
        <v>2166</v>
      </c>
      <c r="P50" s="494">
        <v>758100</v>
      </c>
      <c r="Q50" s="545">
        <v>0.9756756756756757</v>
      </c>
      <c r="R50" s="495">
        <v>350</v>
      </c>
    </row>
    <row r="51" spans="1:18" ht="14.4" customHeight="1" x14ac:dyDescent="0.3">
      <c r="A51" s="489" t="s">
        <v>1318</v>
      </c>
      <c r="B51" s="490" t="s">
        <v>1319</v>
      </c>
      <c r="C51" s="490" t="s">
        <v>437</v>
      </c>
      <c r="D51" s="490" t="s">
        <v>1320</v>
      </c>
      <c r="E51" s="490" t="s">
        <v>1411</v>
      </c>
      <c r="F51" s="490" t="s">
        <v>1412</v>
      </c>
      <c r="G51" s="494">
        <v>1892</v>
      </c>
      <c r="H51" s="494">
        <v>327316</v>
      </c>
      <c r="I51" s="490">
        <v>1.015727017700653</v>
      </c>
      <c r="J51" s="490">
        <v>173</v>
      </c>
      <c r="K51" s="494">
        <v>1852</v>
      </c>
      <c r="L51" s="494">
        <v>322248</v>
      </c>
      <c r="M51" s="490">
        <v>1</v>
      </c>
      <c r="N51" s="490">
        <v>174</v>
      </c>
      <c r="O51" s="494">
        <v>1778</v>
      </c>
      <c r="P51" s="494">
        <v>309372</v>
      </c>
      <c r="Q51" s="545">
        <v>0.9600431965442765</v>
      </c>
      <c r="R51" s="495">
        <v>174</v>
      </c>
    </row>
    <row r="52" spans="1:18" ht="14.4" customHeight="1" x14ac:dyDescent="0.3">
      <c r="A52" s="489" t="s">
        <v>1318</v>
      </c>
      <c r="B52" s="490" t="s">
        <v>1319</v>
      </c>
      <c r="C52" s="490" t="s">
        <v>437</v>
      </c>
      <c r="D52" s="490" t="s">
        <v>1320</v>
      </c>
      <c r="E52" s="490" t="s">
        <v>1413</v>
      </c>
      <c r="F52" s="490" t="s">
        <v>1414</v>
      </c>
      <c r="G52" s="494">
        <v>700</v>
      </c>
      <c r="H52" s="494">
        <v>280000</v>
      </c>
      <c r="I52" s="490">
        <v>1.0090380983956295</v>
      </c>
      <c r="J52" s="490">
        <v>400</v>
      </c>
      <c r="K52" s="494">
        <v>692</v>
      </c>
      <c r="L52" s="494">
        <v>277492</v>
      </c>
      <c r="M52" s="490">
        <v>1</v>
      </c>
      <c r="N52" s="490">
        <v>401</v>
      </c>
      <c r="O52" s="494">
        <v>764</v>
      </c>
      <c r="P52" s="494">
        <v>306364</v>
      </c>
      <c r="Q52" s="545">
        <v>1.1040462427745665</v>
      </c>
      <c r="R52" s="495">
        <v>401</v>
      </c>
    </row>
    <row r="53" spans="1:18" ht="14.4" customHeight="1" x14ac:dyDescent="0.3">
      <c r="A53" s="489" t="s">
        <v>1318</v>
      </c>
      <c r="B53" s="490" t="s">
        <v>1319</v>
      </c>
      <c r="C53" s="490" t="s">
        <v>437</v>
      </c>
      <c r="D53" s="490" t="s">
        <v>1320</v>
      </c>
      <c r="E53" s="490" t="s">
        <v>1415</v>
      </c>
      <c r="F53" s="490" t="s">
        <v>1416</v>
      </c>
      <c r="G53" s="494">
        <v>217</v>
      </c>
      <c r="H53" s="494">
        <v>141484</v>
      </c>
      <c r="I53" s="490">
        <v>0.86189797385382017</v>
      </c>
      <c r="J53" s="490">
        <v>652</v>
      </c>
      <c r="K53" s="494">
        <v>251</v>
      </c>
      <c r="L53" s="494">
        <v>164154</v>
      </c>
      <c r="M53" s="490">
        <v>1</v>
      </c>
      <c r="N53" s="490">
        <v>654</v>
      </c>
      <c r="O53" s="494">
        <v>308</v>
      </c>
      <c r="P53" s="494">
        <v>201432</v>
      </c>
      <c r="Q53" s="545">
        <v>1.2270916334661355</v>
      </c>
      <c r="R53" s="495">
        <v>654</v>
      </c>
    </row>
    <row r="54" spans="1:18" ht="14.4" customHeight="1" x14ac:dyDescent="0.3">
      <c r="A54" s="489" t="s">
        <v>1318</v>
      </c>
      <c r="B54" s="490" t="s">
        <v>1319</v>
      </c>
      <c r="C54" s="490" t="s">
        <v>437</v>
      </c>
      <c r="D54" s="490" t="s">
        <v>1320</v>
      </c>
      <c r="E54" s="490" t="s">
        <v>1417</v>
      </c>
      <c r="F54" s="490" t="s">
        <v>1418</v>
      </c>
      <c r="G54" s="494">
        <v>217</v>
      </c>
      <c r="H54" s="494">
        <v>141484</v>
      </c>
      <c r="I54" s="490">
        <v>0.86189797385382017</v>
      </c>
      <c r="J54" s="490">
        <v>652</v>
      </c>
      <c r="K54" s="494">
        <v>251</v>
      </c>
      <c r="L54" s="494">
        <v>164154</v>
      </c>
      <c r="M54" s="490">
        <v>1</v>
      </c>
      <c r="N54" s="490">
        <v>654</v>
      </c>
      <c r="O54" s="494">
        <v>308</v>
      </c>
      <c r="P54" s="494">
        <v>201432</v>
      </c>
      <c r="Q54" s="545">
        <v>1.2270916334661355</v>
      </c>
      <c r="R54" s="495">
        <v>654</v>
      </c>
    </row>
    <row r="55" spans="1:18" ht="14.4" customHeight="1" x14ac:dyDescent="0.3">
      <c r="A55" s="489" t="s">
        <v>1318</v>
      </c>
      <c r="B55" s="490" t="s">
        <v>1319</v>
      </c>
      <c r="C55" s="490" t="s">
        <v>437</v>
      </c>
      <c r="D55" s="490" t="s">
        <v>1320</v>
      </c>
      <c r="E55" s="490" t="s">
        <v>1419</v>
      </c>
      <c r="F55" s="490" t="s">
        <v>1420</v>
      </c>
      <c r="G55" s="494">
        <v>6769</v>
      </c>
      <c r="H55" s="494">
        <v>2924208</v>
      </c>
      <c r="I55" s="490">
        <v>2.5338549722500225</v>
      </c>
      <c r="J55" s="490">
        <v>432</v>
      </c>
      <c r="K55" s="494">
        <v>2653</v>
      </c>
      <c r="L55" s="494">
        <v>1154055</v>
      </c>
      <c r="M55" s="490">
        <v>1</v>
      </c>
      <c r="N55" s="490">
        <v>435</v>
      </c>
      <c r="O55" s="494">
        <v>8</v>
      </c>
      <c r="P55" s="494">
        <v>3480</v>
      </c>
      <c r="Q55" s="545">
        <v>3.0154542027892952E-3</v>
      </c>
      <c r="R55" s="495">
        <v>435</v>
      </c>
    </row>
    <row r="56" spans="1:18" ht="14.4" customHeight="1" x14ac:dyDescent="0.3">
      <c r="A56" s="489" t="s">
        <v>1318</v>
      </c>
      <c r="B56" s="490" t="s">
        <v>1319</v>
      </c>
      <c r="C56" s="490" t="s">
        <v>437</v>
      </c>
      <c r="D56" s="490" t="s">
        <v>1320</v>
      </c>
      <c r="E56" s="490" t="s">
        <v>1421</v>
      </c>
      <c r="F56" s="490" t="s">
        <v>1422</v>
      </c>
      <c r="G56" s="494">
        <v>104</v>
      </c>
      <c r="H56" s="494">
        <v>71968</v>
      </c>
      <c r="I56" s="490">
        <v>0.77970141492058676</v>
      </c>
      <c r="J56" s="490">
        <v>692</v>
      </c>
      <c r="K56" s="494">
        <v>133</v>
      </c>
      <c r="L56" s="494">
        <v>92302</v>
      </c>
      <c r="M56" s="490">
        <v>1</v>
      </c>
      <c r="N56" s="490">
        <v>694</v>
      </c>
      <c r="O56" s="494">
        <v>121</v>
      </c>
      <c r="P56" s="494">
        <v>83974</v>
      </c>
      <c r="Q56" s="545">
        <v>0.90977443609022557</v>
      </c>
      <c r="R56" s="495">
        <v>694</v>
      </c>
    </row>
    <row r="57" spans="1:18" ht="14.4" customHeight="1" x14ac:dyDescent="0.3">
      <c r="A57" s="489" t="s">
        <v>1318</v>
      </c>
      <c r="B57" s="490" t="s">
        <v>1319</v>
      </c>
      <c r="C57" s="490" t="s">
        <v>437</v>
      </c>
      <c r="D57" s="490" t="s">
        <v>1320</v>
      </c>
      <c r="E57" s="490" t="s">
        <v>1423</v>
      </c>
      <c r="F57" s="490" t="s">
        <v>1424</v>
      </c>
      <c r="G57" s="494">
        <v>258</v>
      </c>
      <c r="H57" s="494">
        <v>174408</v>
      </c>
      <c r="I57" s="490">
        <v>0.91871049304677621</v>
      </c>
      <c r="J57" s="490">
        <v>676</v>
      </c>
      <c r="K57" s="494">
        <v>280</v>
      </c>
      <c r="L57" s="494">
        <v>189840</v>
      </c>
      <c r="M57" s="490">
        <v>1</v>
      </c>
      <c r="N57" s="490">
        <v>678</v>
      </c>
      <c r="O57" s="494">
        <v>229</v>
      </c>
      <c r="P57" s="494">
        <v>155262</v>
      </c>
      <c r="Q57" s="545">
        <v>0.81785714285714284</v>
      </c>
      <c r="R57" s="495">
        <v>678</v>
      </c>
    </row>
    <row r="58" spans="1:18" ht="14.4" customHeight="1" x14ac:dyDescent="0.3">
      <c r="A58" s="489" t="s">
        <v>1318</v>
      </c>
      <c r="B58" s="490" t="s">
        <v>1319</v>
      </c>
      <c r="C58" s="490" t="s">
        <v>437</v>
      </c>
      <c r="D58" s="490" t="s">
        <v>1320</v>
      </c>
      <c r="E58" s="490" t="s">
        <v>1425</v>
      </c>
      <c r="F58" s="490" t="s">
        <v>1426</v>
      </c>
      <c r="G58" s="494">
        <v>1185</v>
      </c>
      <c r="H58" s="494">
        <v>562875</v>
      </c>
      <c r="I58" s="490">
        <v>1.0085738859323765</v>
      </c>
      <c r="J58" s="490">
        <v>475</v>
      </c>
      <c r="K58" s="494">
        <v>1170</v>
      </c>
      <c r="L58" s="494">
        <v>558090</v>
      </c>
      <c r="M58" s="490">
        <v>1</v>
      </c>
      <c r="N58" s="490">
        <v>477</v>
      </c>
      <c r="O58" s="494">
        <v>1252</v>
      </c>
      <c r="P58" s="494">
        <v>597204</v>
      </c>
      <c r="Q58" s="545">
        <v>1.0700854700854701</v>
      </c>
      <c r="R58" s="495">
        <v>477</v>
      </c>
    </row>
    <row r="59" spans="1:18" ht="14.4" customHeight="1" x14ac:dyDescent="0.3">
      <c r="A59" s="489" t="s">
        <v>1318</v>
      </c>
      <c r="B59" s="490" t="s">
        <v>1319</v>
      </c>
      <c r="C59" s="490" t="s">
        <v>437</v>
      </c>
      <c r="D59" s="490" t="s">
        <v>1320</v>
      </c>
      <c r="E59" s="490" t="s">
        <v>1427</v>
      </c>
      <c r="F59" s="490" t="s">
        <v>1428</v>
      </c>
      <c r="G59" s="494">
        <v>299</v>
      </c>
      <c r="H59" s="494">
        <v>86411</v>
      </c>
      <c r="I59" s="490">
        <v>0.86071019473081334</v>
      </c>
      <c r="J59" s="490">
        <v>289</v>
      </c>
      <c r="K59" s="494">
        <v>345</v>
      </c>
      <c r="L59" s="494">
        <v>100395</v>
      </c>
      <c r="M59" s="490">
        <v>1</v>
      </c>
      <c r="N59" s="490">
        <v>291</v>
      </c>
      <c r="O59" s="494">
        <v>349</v>
      </c>
      <c r="P59" s="494">
        <v>101559</v>
      </c>
      <c r="Q59" s="545">
        <v>1.0115942028985507</v>
      </c>
      <c r="R59" s="495">
        <v>291</v>
      </c>
    </row>
    <row r="60" spans="1:18" ht="14.4" customHeight="1" x14ac:dyDescent="0.3">
      <c r="A60" s="489" t="s">
        <v>1318</v>
      </c>
      <c r="B60" s="490" t="s">
        <v>1319</v>
      </c>
      <c r="C60" s="490" t="s">
        <v>437</v>
      </c>
      <c r="D60" s="490" t="s">
        <v>1320</v>
      </c>
      <c r="E60" s="490" t="s">
        <v>1429</v>
      </c>
      <c r="F60" s="490" t="s">
        <v>1430</v>
      </c>
      <c r="G60" s="494">
        <v>203</v>
      </c>
      <c r="H60" s="494">
        <v>164836</v>
      </c>
      <c r="I60" s="490">
        <v>0.96547765477654779</v>
      </c>
      <c r="J60" s="490">
        <v>812</v>
      </c>
      <c r="K60" s="494">
        <v>210</v>
      </c>
      <c r="L60" s="494">
        <v>170730</v>
      </c>
      <c r="M60" s="490">
        <v>1</v>
      </c>
      <c r="N60" s="490">
        <v>813</v>
      </c>
      <c r="O60" s="494">
        <v>425</v>
      </c>
      <c r="P60" s="494">
        <v>345950</v>
      </c>
      <c r="Q60" s="545">
        <v>2.0262988344169157</v>
      </c>
      <c r="R60" s="495">
        <v>814</v>
      </c>
    </row>
    <row r="61" spans="1:18" ht="14.4" customHeight="1" x14ac:dyDescent="0.3">
      <c r="A61" s="489" t="s">
        <v>1318</v>
      </c>
      <c r="B61" s="490" t="s">
        <v>1319</v>
      </c>
      <c r="C61" s="490" t="s">
        <v>437</v>
      </c>
      <c r="D61" s="490" t="s">
        <v>1320</v>
      </c>
      <c r="E61" s="490" t="s">
        <v>1431</v>
      </c>
      <c r="F61" s="490" t="s">
        <v>1432</v>
      </c>
      <c r="G61" s="494">
        <v>6755</v>
      </c>
      <c r="H61" s="494">
        <v>6809040</v>
      </c>
      <c r="I61" s="490">
        <v>2.3773227990166759</v>
      </c>
      <c r="J61" s="490">
        <v>1008</v>
      </c>
      <c r="K61" s="494">
        <v>2833</v>
      </c>
      <c r="L61" s="494">
        <v>2864163</v>
      </c>
      <c r="M61" s="490">
        <v>1</v>
      </c>
      <c r="N61" s="490">
        <v>1011</v>
      </c>
      <c r="O61" s="494">
        <v>8</v>
      </c>
      <c r="P61" s="494">
        <v>8096</v>
      </c>
      <c r="Q61" s="545">
        <v>2.826654767902525E-3</v>
      </c>
      <c r="R61" s="495">
        <v>1012</v>
      </c>
    </row>
    <row r="62" spans="1:18" ht="14.4" customHeight="1" x14ac:dyDescent="0.3">
      <c r="A62" s="489" t="s">
        <v>1318</v>
      </c>
      <c r="B62" s="490" t="s">
        <v>1319</v>
      </c>
      <c r="C62" s="490" t="s">
        <v>437</v>
      </c>
      <c r="D62" s="490" t="s">
        <v>1320</v>
      </c>
      <c r="E62" s="490" t="s">
        <v>1433</v>
      </c>
      <c r="F62" s="490" t="s">
        <v>1434</v>
      </c>
      <c r="G62" s="494">
        <v>2169</v>
      </c>
      <c r="H62" s="494">
        <v>362223</v>
      </c>
      <c r="I62" s="490">
        <v>0.94482440215349939</v>
      </c>
      <c r="J62" s="490">
        <v>167</v>
      </c>
      <c r="K62" s="494">
        <v>2282</v>
      </c>
      <c r="L62" s="494">
        <v>383376</v>
      </c>
      <c r="M62" s="490">
        <v>1</v>
      </c>
      <c r="N62" s="490">
        <v>168</v>
      </c>
      <c r="O62" s="494">
        <v>2244</v>
      </c>
      <c r="P62" s="494">
        <v>376992</v>
      </c>
      <c r="Q62" s="545">
        <v>0.9833479404031551</v>
      </c>
      <c r="R62" s="495">
        <v>168</v>
      </c>
    </row>
    <row r="63" spans="1:18" ht="14.4" customHeight="1" x14ac:dyDescent="0.3">
      <c r="A63" s="489" t="s">
        <v>1318</v>
      </c>
      <c r="B63" s="490" t="s">
        <v>1319</v>
      </c>
      <c r="C63" s="490" t="s">
        <v>437</v>
      </c>
      <c r="D63" s="490" t="s">
        <v>1320</v>
      </c>
      <c r="E63" s="490" t="s">
        <v>1435</v>
      </c>
      <c r="F63" s="490" t="s">
        <v>1436</v>
      </c>
      <c r="G63" s="494">
        <v>297</v>
      </c>
      <c r="H63" s="494">
        <v>253341</v>
      </c>
      <c r="I63" s="490">
        <v>1.4758817155440596</v>
      </c>
      <c r="J63" s="490">
        <v>853</v>
      </c>
      <c r="K63" s="494">
        <v>201</v>
      </c>
      <c r="L63" s="494">
        <v>171654</v>
      </c>
      <c r="M63" s="490">
        <v>1</v>
      </c>
      <c r="N63" s="490">
        <v>854</v>
      </c>
      <c r="O63" s="494">
        <v>181</v>
      </c>
      <c r="P63" s="494">
        <v>154574</v>
      </c>
      <c r="Q63" s="545">
        <v>0.90049751243781095</v>
      </c>
      <c r="R63" s="495">
        <v>854</v>
      </c>
    </row>
    <row r="64" spans="1:18" ht="14.4" customHeight="1" x14ac:dyDescent="0.3">
      <c r="A64" s="489" t="s">
        <v>1318</v>
      </c>
      <c r="B64" s="490" t="s">
        <v>1319</v>
      </c>
      <c r="C64" s="490" t="s">
        <v>437</v>
      </c>
      <c r="D64" s="490" t="s">
        <v>1320</v>
      </c>
      <c r="E64" s="490" t="s">
        <v>1437</v>
      </c>
      <c r="F64" s="490" t="s">
        <v>1438</v>
      </c>
      <c r="G64" s="494">
        <v>175</v>
      </c>
      <c r="H64" s="494">
        <v>100275</v>
      </c>
      <c r="I64" s="490">
        <v>1.0039949537426409</v>
      </c>
      <c r="J64" s="490">
        <v>573</v>
      </c>
      <c r="K64" s="494">
        <v>174</v>
      </c>
      <c r="L64" s="494">
        <v>99876</v>
      </c>
      <c r="M64" s="490">
        <v>1</v>
      </c>
      <c r="N64" s="490">
        <v>574</v>
      </c>
      <c r="O64" s="494">
        <v>194</v>
      </c>
      <c r="P64" s="494">
        <v>111356</v>
      </c>
      <c r="Q64" s="545">
        <v>1.1149425287356323</v>
      </c>
      <c r="R64" s="495">
        <v>574</v>
      </c>
    </row>
    <row r="65" spans="1:18" ht="14.4" customHeight="1" x14ac:dyDescent="0.3">
      <c r="A65" s="489" t="s">
        <v>1318</v>
      </c>
      <c r="B65" s="490" t="s">
        <v>1319</v>
      </c>
      <c r="C65" s="490" t="s">
        <v>437</v>
      </c>
      <c r="D65" s="490" t="s">
        <v>1320</v>
      </c>
      <c r="E65" s="490" t="s">
        <v>1439</v>
      </c>
      <c r="F65" s="490" t="s">
        <v>1440</v>
      </c>
      <c r="G65" s="494">
        <v>630</v>
      </c>
      <c r="H65" s="494">
        <v>1426320</v>
      </c>
      <c r="I65" s="490">
        <v>1.4493266106169331</v>
      </c>
      <c r="J65" s="490">
        <v>2264</v>
      </c>
      <c r="K65" s="494">
        <v>429</v>
      </c>
      <c r="L65" s="494">
        <v>984126</v>
      </c>
      <c r="M65" s="490">
        <v>1</v>
      </c>
      <c r="N65" s="490">
        <v>2294</v>
      </c>
      <c r="O65" s="494">
        <v>1743</v>
      </c>
      <c r="P65" s="494">
        <v>4003671</v>
      </c>
      <c r="Q65" s="545">
        <v>4.0682504069600842</v>
      </c>
      <c r="R65" s="495">
        <v>2297</v>
      </c>
    </row>
    <row r="66" spans="1:18" ht="14.4" customHeight="1" x14ac:dyDescent="0.3">
      <c r="A66" s="489" t="s">
        <v>1318</v>
      </c>
      <c r="B66" s="490" t="s">
        <v>1319</v>
      </c>
      <c r="C66" s="490" t="s">
        <v>437</v>
      </c>
      <c r="D66" s="490" t="s">
        <v>1320</v>
      </c>
      <c r="E66" s="490" t="s">
        <v>1441</v>
      </c>
      <c r="F66" s="490" t="s">
        <v>1442</v>
      </c>
      <c r="G66" s="494">
        <v>764</v>
      </c>
      <c r="H66" s="494">
        <v>142104</v>
      </c>
      <c r="I66" s="490">
        <v>0.85383644775581324</v>
      </c>
      <c r="J66" s="490">
        <v>186</v>
      </c>
      <c r="K66" s="494">
        <v>890</v>
      </c>
      <c r="L66" s="494">
        <v>166430</v>
      </c>
      <c r="M66" s="490">
        <v>1</v>
      </c>
      <c r="N66" s="490">
        <v>187</v>
      </c>
      <c r="O66" s="494">
        <v>742</v>
      </c>
      <c r="P66" s="494">
        <v>138754</v>
      </c>
      <c r="Q66" s="545">
        <v>0.83370786516853934</v>
      </c>
      <c r="R66" s="495">
        <v>187</v>
      </c>
    </row>
    <row r="67" spans="1:18" ht="14.4" customHeight="1" x14ac:dyDescent="0.3">
      <c r="A67" s="489" t="s">
        <v>1318</v>
      </c>
      <c r="B67" s="490" t="s">
        <v>1319</v>
      </c>
      <c r="C67" s="490" t="s">
        <v>437</v>
      </c>
      <c r="D67" s="490" t="s">
        <v>1320</v>
      </c>
      <c r="E67" s="490" t="s">
        <v>1443</v>
      </c>
      <c r="F67" s="490" t="s">
        <v>1444</v>
      </c>
      <c r="G67" s="494">
        <v>13153</v>
      </c>
      <c r="H67" s="494">
        <v>7562975</v>
      </c>
      <c r="I67" s="490">
        <v>0.92342393491494168</v>
      </c>
      <c r="J67" s="490">
        <v>575</v>
      </c>
      <c r="K67" s="494">
        <v>14219</v>
      </c>
      <c r="L67" s="494">
        <v>8190144</v>
      </c>
      <c r="M67" s="490">
        <v>1</v>
      </c>
      <c r="N67" s="490">
        <v>576</v>
      </c>
      <c r="O67" s="494">
        <v>12428</v>
      </c>
      <c r="P67" s="494">
        <v>7158528</v>
      </c>
      <c r="Q67" s="545">
        <v>0.87404177508966874</v>
      </c>
      <c r="R67" s="495">
        <v>576</v>
      </c>
    </row>
    <row r="68" spans="1:18" ht="14.4" customHeight="1" x14ac:dyDescent="0.3">
      <c r="A68" s="489" t="s">
        <v>1318</v>
      </c>
      <c r="B68" s="490" t="s">
        <v>1319</v>
      </c>
      <c r="C68" s="490" t="s">
        <v>437</v>
      </c>
      <c r="D68" s="490" t="s">
        <v>1320</v>
      </c>
      <c r="E68" s="490" t="s">
        <v>1445</v>
      </c>
      <c r="F68" s="490" t="s">
        <v>1446</v>
      </c>
      <c r="G68" s="494">
        <v>420</v>
      </c>
      <c r="H68" s="494">
        <v>72660</v>
      </c>
      <c r="I68" s="490">
        <v>1.6500885679247854</v>
      </c>
      <c r="J68" s="490">
        <v>173</v>
      </c>
      <c r="K68" s="494">
        <v>246</v>
      </c>
      <c r="L68" s="494">
        <v>44034</v>
      </c>
      <c r="M68" s="490">
        <v>1</v>
      </c>
      <c r="N68" s="490">
        <v>179</v>
      </c>
      <c r="O68" s="494">
        <v>96</v>
      </c>
      <c r="P68" s="494">
        <v>17184</v>
      </c>
      <c r="Q68" s="545">
        <v>0.3902439024390244</v>
      </c>
      <c r="R68" s="495">
        <v>179</v>
      </c>
    </row>
    <row r="69" spans="1:18" ht="14.4" customHeight="1" x14ac:dyDescent="0.3">
      <c r="A69" s="489" t="s">
        <v>1318</v>
      </c>
      <c r="B69" s="490" t="s">
        <v>1319</v>
      </c>
      <c r="C69" s="490" t="s">
        <v>437</v>
      </c>
      <c r="D69" s="490" t="s">
        <v>1320</v>
      </c>
      <c r="E69" s="490" t="s">
        <v>1447</v>
      </c>
      <c r="F69" s="490" t="s">
        <v>1448</v>
      </c>
      <c r="G69" s="494">
        <v>217</v>
      </c>
      <c r="H69" s="494">
        <v>303149</v>
      </c>
      <c r="I69" s="490">
        <v>0.86330589009224001</v>
      </c>
      <c r="J69" s="490">
        <v>1397</v>
      </c>
      <c r="K69" s="494">
        <v>251</v>
      </c>
      <c r="L69" s="494">
        <v>351149</v>
      </c>
      <c r="M69" s="490">
        <v>1</v>
      </c>
      <c r="N69" s="490">
        <v>1399</v>
      </c>
      <c r="O69" s="494">
        <v>308</v>
      </c>
      <c r="P69" s="494">
        <v>430892</v>
      </c>
      <c r="Q69" s="545">
        <v>1.2270916334661355</v>
      </c>
      <c r="R69" s="495">
        <v>1399</v>
      </c>
    </row>
    <row r="70" spans="1:18" ht="14.4" customHeight="1" x14ac:dyDescent="0.3">
      <c r="A70" s="489" t="s">
        <v>1318</v>
      </c>
      <c r="B70" s="490" t="s">
        <v>1319</v>
      </c>
      <c r="C70" s="490" t="s">
        <v>437</v>
      </c>
      <c r="D70" s="490" t="s">
        <v>1320</v>
      </c>
      <c r="E70" s="490" t="s">
        <v>1449</v>
      </c>
      <c r="F70" s="490" t="s">
        <v>1450</v>
      </c>
      <c r="G70" s="494">
        <v>15</v>
      </c>
      <c r="H70" s="494">
        <v>15270</v>
      </c>
      <c r="I70" s="490">
        <v>0.78638376763827378</v>
      </c>
      <c r="J70" s="490">
        <v>1018</v>
      </c>
      <c r="K70" s="494">
        <v>19</v>
      </c>
      <c r="L70" s="494">
        <v>19418</v>
      </c>
      <c r="M70" s="490">
        <v>1</v>
      </c>
      <c r="N70" s="490">
        <v>1022</v>
      </c>
      <c r="O70" s="494">
        <v>26</v>
      </c>
      <c r="P70" s="494">
        <v>26572</v>
      </c>
      <c r="Q70" s="545">
        <v>1.368421052631579</v>
      </c>
      <c r="R70" s="495">
        <v>1022</v>
      </c>
    </row>
    <row r="71" spans="1:18" ht="14.4" customHeight="1" x14ac:dyDescent="0.3">
      <c r="A71" s="489" t="s">
        <v>1318</v>
      </c>
      <c r="B71" s="490" t="s">
        <v>1319</v>
      </c>
      <c r="C71" s="490" t="s">
        <v>437</v>
      </c>
      <c r="D71" s="490" t="s">
        <v>1320</v>
      </c>
      <c r="E71" s="490" t="s">
        <v>1451</v>
      </c>
      <c r="F71" s="490" t="s">
        <v>1452</v>
      </c>
      <c r="G71" s="494">
        <v>243</v>
      </c>
      <c r="H71" s="494">
        <v>45927</v>
      </c>
      <c r="I71" s="490">
        <v>1.2208133971291866</v>
      </c>
      <c r="J71" s="490">
        <v>189</v>
      </c>
      <c r="K71" s="494">
        <v>198</v>
      </c>
      <c r="L71" s="494">
        <v>37620</v>
      </c>
      <c r="M71" s="490">
        <v>1</v>
      </c>
      <c r="N71" s="490">
        <v>190</v>
      </c>
      <c r="O71" s="494">
        <v>213</v>
      </c>
      <c r="P71" s="494">
        <v>40470</v>
      </c>
      <c r="Q71" s="545">
        <v>1.0757575757575757</v>
      </c>
      <c r="R71" s="495">
        <v>190</v>
      </c>
    </row>
    <row r="72" spans="1:18" ht="14.4" customHeight="1" x14ac:dyDescent="0.3">
      <c r="A72" s="489" t="s">
        <v>1318</v>
      </c>
      <c r="B72" s="490" t="s">
        <v>1319</v>
      </c>
      <c r="C72" s="490" t="s">
        <v>437</v>
      </c>
      <c r="D72" s="490" t="s">
        <v>1320</v>
      </c>
      <c r="E72" s="490" t="s">
        <v>1453</v>
      </c>
      <c r="F72" s="490" t="s">
        <v>1454</v>
      </c>
      <c r="G72" s="494">
        <v>203</v>
      </c>
      <c r="H72" s="494">
        <v>164836</v>
      </c>
      <c r="I72" s="490">
        <v>0.96547765477654779</v>
      </c>
      <c r="J72" s="490">
        <v>812</v>
      </c>
      <c r="K72" s="494">
        <v>210</v>
      </c>
      <c r="L72" s="494">
        <v>170730</v>
      </c>
      <c r="M72" s="490">
        <v>1</v>
      </c>
      <c r="N72" s="490">
        <v>813</v>
      </c>
      <c r="O72" s="494">
        <v>425</v>
      </c>
      <c r="P72" s="494">
        <v>345950</v>
      </c>
      <c r="Q72" s="545">
        <v>2.0262988344169157</v>
      </c>
      <c r="R72" s="495">
        <v>814</v>
      </c>
    </row>
    <row r="73" spans="1:18" ht="14.4" customHeight="1" x14ac:dyDescent="0.3">
      <c r="A73" s="489" t="s">
        <v>1318</v>
      </c>
      <c r="B73" s="490" t="s">
        <v>1319</v>
      </c>
      <c r="C73" s="490" t="s">
        <v>437</v>
      </c>
      <c r="D73" s="490" t="s">
        <v>1320</v>
      </c>
      <c r="E73" s="490" t="s">
        <v>1455</v>
      </c>
      <c r="F73" s="490" t="s">
        <v>1456</v>
      </c>
      <c r="G73" s="494">
        <v>4</v>
      </c>
      <c r="H73" s="494">
        <v>1312</v>
      </c>
      <c r="I73" s="490">
        <v>0.64886251236399606</v>
      </c>
      <c r="J73" s="490">
        <v>328</v>
      </c>
      <c r="K73" s="494">
        <v>6</v>
      </c>
      <c r="L73" s="494">
        <v>2022</v>
      </c>
      <c r="M73" s="490">
        <v>1</v>
      </c>
      <c r="N73" s="490">
        <v>337</v>
      </c>
      <c r="O73" s="494">
        <v>4</v>
      </c>
      <c r="P73" s="494">
        <v>1352</v>
      </c>
      <c r="Q73" s="545">
        <v>0.66864490603363003</v>
      </c>
      <c r="R73" s="495">
        <v>338</v>
      </c>
    </row>
    <row r="74" spans="1:18" ht="14.4" customHeight="1" x14ac:dyDescent="0.3">
      <c r="A74" s="489" t="s">
        <v>1318</v>
      </c>
      <c r="B74" s="490" t="s">
        <v>1319</v>
      </c>
      <c r="C74" s="490" t="s">
        <v>437</v>
      </c>
      <c r="D74" s="490" t="s">
        <v>1320</v>
      </c>
      <c r="E74" s="490" t="s">
        <v>1457</v>
      </c>
      <c r="F74" s="490" t="s">
        <v>1458</v>
      </c>
      <c r="G74" s="494">
        <v>19</v>
      </c>
      <c r="H74" s="494">
        <v>4902</v>
      </c>
      <c r="I74" s="490">
        <v>0.75415384615384617</v>
      </c>
      <c r="J74" s="490">
        <v>258</v>
      </c>
      <c r="K74" s="494">
        <v>25</v>
      </c>
      <c r="L74" s="494">
        <v>6500</v>
      </c>
      <c r="M74" s="490">
        <v>1</v>
      </c>
      <c r="N74" s="490">
        <v>260</v>
      </c>
      <c r="O74" s="494">
        <v>17</v>
      </c>
      <c r="P74" s="494">
        <v>4420</v>
      </c>
      <c r="Q74" s="545">
        <v>0.68</v>
      </c>
      <c r="R74" s="495">
        <v>260</v>
      </c>
    </row>
    <row r="75" spans="1:18" ht="14.4" customHeight="1" x14ac:dyDescent="0.3">
      <c r="A75" s="489" t="s">
        <v>1318</v>
      </c>
      <c r="B75" s="490" t="s">
        <v>1319</v>
      </c>
      <c r="C75" s="490" t="s">
        <v>437</v>
      </c>
      <c r="D75" s="490" t="s">
        <v>1320</v>
      </c>
      <c r="E75" s="490" t="s">
        <v>1459</v>
      </c>
      <c r="F75" s="490" t="s">
        <v>1378</v>
      </c>
      <c r="G75" s="494">
        <v>32</v>
      </c>
      <c r="H75" s="494">
        <v>77600</v>
      </c>
      <c r="I75" s="490">
        <v>1.1025389653751616</v>
      </c>
      <c r="J75" s="490">
        <v>2425</v>
      </c>
      <c r="K75" s="494">
        <v>29</v>
      </c>
      <c r="L75" s="494">
        <v>70383</v>
      </c>
      <c r="M75" s="490">
        <v>1</v>
      </c>
      <c r="N75" s="490">
        <v>2427</v>
      </c>
      <c r="O75" s="494">
        <v>40</v>
      </c>
      <c r="P75" s="494">
        <v>97080</v>
      </c>
      <c r="Q75" s="545">
        <v>1.3793103448275863</v>
      </c>
      <c r="R75" s="495">
        <v>2427</v>
      </c>
    </row>
    <row r="76" spans="1:18" ht="14.4" customHeight="1" x14ac:dyDescent="0.3">
      <c r="A76" s="489" t="s">
        <v>1318</v>
      </c>
      <c r="B76" s="490" t="s">
        <v>1319</v>
      </c>
      <c r="C76" s="490" t="s">
        <v>437</v>
      </c>
      <c r="D76" s="490" t="s">
        <v>1320</v>
      </c>
      <c r="E76" s="490" t="s">
        <v>1460</v>
      </c>
      <c r="F76" s="490" t="s">
        <v>1461</v>
      </c>
      <c r="G76" s="494">
        <v>44</v>
      </c>
      <c r="H76" s="494">
        <v>178640</v>
      </c>
      <c r="I76" s="490">
        <v>0.93112470941445058</v>
      </c>
      <c r="J76" s="490">
        <v>4060</v>
      </c>
      <c r="K76" s="494">
        <v>47</v>
      </c>
      <c r="L76" s="494">
        <v>191854</v>
      </c>
      <c r="M76" s="490">
        <v>1</v>
      </c>
      <c r="N76" s="490">
        <v>4082</v>
      </c>
      <c r="O76" s="494">
        <v>58</v>
      </c>
      <c r="P76" s="494">
        <v>236872</v>
      </c>
      <c r="Q76" s="545">
        <v>1.234647179626174</v>
      </c>
      <c r="R76" s="495">
        <v>4084</v>
      </c>
    </row>
    <row r="77" spans="1:18" ht="14.4" customHeight="1" x14ac:dyDescent="0.3">
      <c r="A77" s="489" t="s">
        <v>1318</v>
      </c>
      <c r="B77" s="490" t="s">
        <v>1319</v>
      </c>
      <c r="C77" s="490" t="s">
        <v>437</v>
      </c>
      <c r="D77" s="490" t="s">
        <v>1320</v>
      </c>
      <c r="E77" s="490" t="s">
        <v>1462</v>
      </c>
      <c r="F77" s="490" t="s">
        <v>1463</v>
      </c>
      <c r="G77" s="494">
        <v>23</v>
      </c>
      <c r="H77" s="494">
        <v>78177</v>
      </c>
      <c r="I77" s="490">
        <v>1.131032986111111</v>
      </c>
      <c r="J77" s="490">
        <v>3399</v>
      </c>
      <c r="K77" s="494">
        <v>20</v>
      </c>
      <c r="L77" s="494">
        <v>69120</v>
      </c>
      <c r="M77" s="490">
        <v>1</v>
      </c>
      <c r="N77" s="490">
        <v>3456</v>
      </c>
      <c r="O77" s="494">
        <v>13</v>
      </c>
      <c r="P77" s="494">
        <v>44967</v>
      </c>
      <c r="Q77" s="545">
        <v>0.65056423611111114</v>
      </c>
      <c r="R77" s="495">
        <v>3459</v>
      </c>
    </row>
    <row r="78" spans="1:18" ht="14.4" customHeight="1" x14ac:dyDescent="0.3">
      <c r="A78" s="489" t="s">
        <v>1318</v>
      </c>
      <c r="B78" s="490" t="s">
        <v>1319</v>
      </c>
      <c r="C78" s="490" t="s">
        <v>437</v>
      </c>
      <c r="D78" s="490" t="s">
        <v>1320</v>
      </c>
      <c r="E78" s="490" t="s">
        <v>1464</v>
      </c>
      <c r="F78" s="490" t="s">
        <v>1465</v>
      </c>
      <c r="G78" s="494">
        <v>60</v>
      </c>
      <c r="H78" s="494">
        <v>15060</v>
      </c>
      <c r="I78" s="490">
        <v>0.90548340548340545</v>
      </c>
      <c r="J78" s="490">
        <v>251</v>
      </c>
      <c r="K78" s="494">
        <v>66</v>
      </c>
      <c r="L78" s="494">
        <v>16632</v>
      </c>
      <c r="M78" s="490">
        <v>1</v>
      </c>
      <c r="N78" s="490">
        <v>252</v>
      </c>
      <c r="O78" s="494">
        <v>66</v>
      </c>
      <c r="P78" s="494">
        <v>16698</v>
      </c>
      <c r="Q78" s="545">
        <v>1.003968253968254</v>
      </c>
      <c r="R78" s="495">
        <v>253</v>
      </c>
    </row>
    <row r="79" spans="1:18" ht="14.4" customHeight="1" x14ac:dyDescent="0.3">
      <c r="A79" s="489" t="s">
        <v>1318</v>
      </c>
      <c r="B79" s="490" t="s">
        <v>1319</v>
      </c>
      <c r="C79" s="490" t="s">
        <v>437</v>
      </c>
      <c r="D79" s="490" t="s">
        <v>1320</v>
      </c>
      <c r="E79" s="490" t="s">
        <v>1466</v>
      </c>
      <c r="F79" s="490" t="s">
        <v>1467</v>
      </c>
      <c r="G79" s="494">
        <v>61</v>
      </c>
      <c r="H79" s="494">
        <v>25803</v>
      </c>
      <c r="I79" s="490">
        <v>0.92206260720411659</v>
      </c>
      <c r="J79" s="490">
        <v>423</v>
      </c>
      <c r="K79" s="494">
        <v>66</v>
      </c>
      <c r="L79" s="494">
        <v>27984</v>
      </c>
      <c r="M79" s="490">
        <v>1</v>
      </c>
      <c r="N79" s="490">
        <v>424</v>
      </c>
      <c r="O79" s="494">
        <v>66</v>
      </c>
      <c r="P79" s="494">
        <v>27984</v>
      </c>
      <c r="Q79" s="545">
        <v>1</v>
      </c>
      <c r="R79" s="495">
        <v>424</v>
      </c>
    </row>
    <row r="80" spans="1:18" ht="14.4" customHeight="1" x14ac:dyDescent="0.3">
      <c r="A80" s="489" t="s">
        <v>1318</v>
      </c>
      <c r="B80" s="490" t="s">
        <v>1319</v>
      </c>
      <c r="C80" s="490" t="s">
        <v>437</v>
      </c>
      <c r="D80" s="490" t="s">
        <v>1320</v>
      </c>
      <c r="E80" s="490" t="s">
        <v>1468</v>
      </c>
      <c r="F80" s="490" t="s">
        <v>1469</v>
      </c>
      <c r="G80" s="494"/>
      <c r="H80" s="494"/>
      <c r="I80" s="490"/>
      <c r="J80" s="490"/>
      <c r="K80" s="494">
        <v>132</v>
      </c>
      <c r="L80" s="494">
        <v>1011912</v>
      </c>
      <c r="M80" s="490">
        <v>1</v>
      </c>
      <c r="N80" s="490">
        <v>7666</v>
      </c>
      <c r="O80" s="494">
        <v>260</v>
      </c>
      <c r="P80" s="494">
        <v>1993680</v>
      </c>
      <c r="Q80" s="545">
        <v>1.9702108483741669</v>
      </c>
      <c r="R80" s="495">
        <v>7668</v>
      </c>
    </row>
    <row r="81" spans="1:18" ht="14.4" customHeight="1" x14ac:dyDescent="0.3">
      <c r="A81" s="489" t="s">
        <v>1318</v>
      </c>
      <c r="B81" s="490" t="s">
        <v>1319</v>
      </c>
      <c r="C81" s="490" t="s">
        <v>437</v>
      </c>
      <c r="D81" s="490" t="s">
        <v>1320</v>
      </c>
      <c r="E81" s="490" t="s">
        <v>1470</v>
      </c>
      <c r="F81" s="490" t="s">
        <v>1471</v>
      </c>
      <c r="G81" s="494"/>
      <c r="H81" s="494"/>
      <c r="I81" s="490"/>
      <c r="J81" s="490"/>
      <c r="K81" s="494">
        <v>108</v>
      </c>
      <c r="L81" s="494">
        <v>1694412</v>
      </c>
      <c r="M81" s="490">
        <v>1</v>
      </c>
      <c r="N81" s="490">
        <v>15689</v>
      </c>
      <c r="O81" s="494">
        <v>228</v>
      </c>
      <c r="P81" s="494">
        <v>3577776</v>
      </c>
      <c r="Q81" s="545">
        <v>2.1115147909717353</v>
      </c>
      <c r="R81" s="495">
        <v>15692</v>
      </c>
    </row>
    <row r="82" spans="1:18" ht="14.4" customHeight="1" x14ac:dyDescent="0.3">
      <c r="A82" s="489" t="s">
        <v>1318</v>
      </c>
      <c r="B82" s="490" t="s">
        <v>1319</v>
      </c>
      <c r="C82" s="490" t="s">
        <v>1314</v>
      </c>
      <c r="D82" s="490" t="s">
        <v>1320</v>
      </c>
      <c r="E82" s="490" t="s">
        <v>1472</v>
      </c>
      <c r="F82" s="490" t="s">
        <v>1473</v>
      </c>
      <c r="G82" s="494">
        <v>336</v>
      </c>
      <c r="H82" s="494">
        <v>348432</v>
      </c>
      <c r="I82" s="490">
        <v>0.84553224326960874</v>
      </c>
      <c r="J82" s="490">
        <v>1037</v>
      </c>
      <c r="K82" s="494">
        <v>397</v>
      </c>
      <c r="L82" s="494">
        <v>412086</v>
      </c>
      <c r="M82" s="490">
        <v>1</v>
      </c>
      <c r="N82" s="490">
        <v>1038</v>
      </c>
      <c r="O82" s="494">
        <v>388</v>
      </c>
      <c r="P82" s="494">
        <v>402744</v>
      </c>
      <c r="Q82" s="545">
        <v>0.97732997481108308</v>
      </c>
      <c r="R82" s="495">
        <v>1038</v>
      </c>
    </row>
    <row r="83" spans="1:18" ht="14.4" customHeight="1" thickBot="1" x14ac:dyDescent="0.35">
      <c r="A83" s="547" t="s">
        <v>1318</v>
      </c>
      <c r="B83" s="548" t="s">
        <v>1319</v>
      </c>
      <c r="C83" s="548" t="s">
        <v>1314</v>
      </c>
      <c r="D83" s="548" t="s">
        <v>1320</v>
      </c>
      <c r="E83" s="548" t="s">
        <v>1367</v>
      </c>
      <c r="F83" s="548" t="s">
        <v>1368</v>
      </c>
      <c r="G83" s="568">
        <v>168</v>
      </c>
      <c r="H83" s="568">
        <v>36792</v>
      </c>
      <c r="I83" s="548">
        <v>0.83658109552286319</v>
      </c>
      <c r="J83" s="548">
        <v>219</v>
      </c>
      <c r="K83" s="568">
        <v>199</v>
      </c>
      <c r="L83" s="568">
        <v>43979</v>
      </c>
      <c r="M83" s="548">
        <v>1</v>
      </c>
      <c r="N83" s="548">
        <v>221</v>
      </c>
      <c r="O83" s="568">
        <v>196</v>
      </c>
      <c r="P83" s="568">
        <v>43316</v>
      </c>
      <c r="Q83" s="553">
        <v>0.98492462311557794</v>
      </c>
      <c r="R83" s="569">
        <v>221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9" bestFit="1" customWidth="1"/>
    <col min="2" max="2" width="11.6640625" style="139" hidden="1" customWidth="1"/>
    <col min="3" max="4" width="11" style="141" customWidth="1"/>
    <col min="5" max="5" width="11" style="142" customWidth="1"/>
    <col min="6" max="16384" width="8.88671875" style="139"/>
  </cols>
  <sheetData>
    <row r="1" spans="1:5" ht="18.600000000000001" thickBot="1" x14ac:dyDescent="0.4">
      <c r="A1" s="359" t="s">
        <v>121</v>
      </c>
      <c r="B1" s="359"/>
      <c r="C1" s="360"/>
      <c r="D1" s="360"/>
      <c r="E1" s="360"/>
    </row>
    <row r="2" spans="1:5" ht="14.4" customHeight="1" thickBot="1" x14ac:dyDescent="0.35">
      <c r="A2" s="224" t="s">
        <v>249</v>
      </c>
      <c r="B2" s="140"/>
    </row>
    <row r="3" spans="1:5" ht="14.4" customHeight="1" thickBot="1" x14ac:dyDescent="0.35">
      <c r="A3" s="143"/>
      <c r="C3" s="144" t="s">
        <v>107</v>
      </c>
      <c r="D3" s="145" t="s">
        <v>73</v>
      </c>
      <c r="E3" s="146" t="s">
        <v>75</v>
      </c>
    </row>
    <row r="4" spans="1:5" ht="14.4" customHeight="1" thickBot="1" x14ac:dyDescent="0.3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27287.931502136227</v>
      </c>
      <c r="D4" s="149">
        <f ca="1">IF(ISERROR(VLOOKUP("Náklady celkem",INDIRECT("HI!$A:$G"),5,0)),0,VLOOKUP("Náklady celkem",INDIRECT("HI!$A:$G"),5,0))</f>
        <v>27202.801459999991</v>
      </c>
      <c r="E4" s="150">
        <f ca="1">IF(C4=0,0,D4/C4)</f>
        <v>0.99688030431586316</v>
      </c>
    </row>
    <row r="5" spans="1:5" ht="14.4" customHeight="1" x14ac:dyDescent="0.3">
      <c r="A5" s="151" t="s">
        <v>141</v>
      </c>
      <c r="B5" s="152"/>
      <c r="C5" s="153"/>
      <c r="D5" s="153"/>
      <c r="E5" s="154"/>
    </row>
    <row r="6" spans="1:5" ht="14.4" customHeight="1" x14ac:dyDescent="0.3">
      <c r="A6" s="155" t="s">
        <v>146</v>
      </c>
      <c r="B6" s="156"/>
      <c r="C6" s="157"/>
      <c r="D6" s="157"/>
      <c r="E6" s="154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111</v>
      </c>
      <c r="C7" s="157">
        <f>IF(ISERROR(HI!F5),"",HI!F5)</f>
        <v>11.666666015624999</v>
      </c>
      <c r="D7" s="157">
        <f>IF(ISERROR(HI!E5),"",HI!E5)</f>
        <v>12.818869999999999</v>
      </c>
      <c r="E7" s="154">
        <f t="shared" ref="E7:E13" si="0">IF(C7=0,0,D7/C7)</f>
        <v>1.0987603470290372</v>
      </c>
    </row>
    <row r="8" spans="1:5" ht="14.4" customHeight="1" x14ac:dyDescent="0.3">
      <c r="A8" s="308" t="str">
        <f>HYPERLINK("#'LŽ Statim'!A1","Podíl statimových žádanek (max. 30%)")</f>
        <v>Podíl statimových žádanek (max. 30%)</v>
      </c>
      <c r="B8" s="306" t="s">
        <v>207</v>
      </c>
      <c r="C8" s="307">
        <v>0.3</v>
      </c>
      <c r="D8" s="307">
        <f>IF('LŽ Statim'!G3="",0,'LŽ Statim'!G3)</f>
        <v>0</v>
      </c>
      <c r="E8" s="154">
        <f>IF(C8=0,0,D8/C8)</f>
        <v>0</v>
      </c>
    </row>
    <row r="9" spans="1:5" ht="14.4" customHeight="1" x14ac:dyDescent="0.3">
      <c r="A9" s="159" t="s">
        <v>142</v>
      </c>
      <c r="B9" s="156"/>
      <c r="C9" s="157"/>
      <c r="D9" s="157"/>
      <c r="E9" s="154"/>
    </row>
    <row r="10" spans="1:5" ht="14.4" customHeight="1" x14ac:dyDescent="0.3">
      <c r="A10" s="308" t="str">
        <f>HYPERLINK("#'Léky Recepty'!A1","Záchyt v lékárně (Úhrada Kč, min. 60%)")</f>
        <v>Záchyt v lékárně (Úhrada Kč, min. 60%)</v>
      </c>
      <c r="B10" s="156" t="s">
        <v>116</v>
      </c>
      <c r="C10" s="158">
        <v>0.6</v>
      </c>
      <c r="D10" s="158">
        <f>IF(ISERROR(VLOOKUP("Celkem",'Léky Recepty'!B:H,5,0)),0,VLOOKUP("Celkem",'Léky Recepty'!B:H,5,0))</f>
        <v>1</v>
      </c>
      <c r="E10" s="154">
        <f t="shared" si="0"/>
        <v>1.6666666666666667</v>
      </c>
    </row>
    <row r="11" spans="1:5" ht="14.4" customHeight="1" x14ac:dyDescent="0.3">
      <c r="A11" s="159" t="s">
        <v>143</v>
      </c>
      <c r="B11" s="156"/>
      <c r="C11" s="157"/>
      <c r="D11" s="157"/>
      <c r="E11" s="154"/>
    </row>
    <row r="12" spans="1:5" ht="14.4" customHeight="1" x14ac:dyDescent="0.3">
      <c r="A12" s="160" t="s">
        <v>147</v>
      </c>
      <c r="B12" s="156"/>
      <c r="C12" s="153"/>
      <c r="D12" s="153"/>
      <c r="E12" s="154"/>
    </row>
    <row r="13" spans="1:5" ht="14.4" customHeight="1" x14ac:dyDescent="0.3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111</v>
      </c>
      <c r="C13" s="157">
        <f>IF(ISERROR(HI!F6),"",HI!F6)</f>
        <v>15147.559551269531</v>
      </c>
      <c r="D13" s="157">
        <f>IF(ISERROR(HI!E6),"",HI!E6)</f>
        <v>14695.315489999997</v>
      </c>
      <c r="E13" s="154">
        <f t="shared" si="0"/>
        <v>0.9701440974872001</v>
      </c>
    </row>
    <row r="14" spans="1:5" ht="14.4" customHeight="1" thickBot="1" x14ac:dyDescent="0.3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9772.5837900390634</v>
      </c>
      <c r="D14" s="153">
        <f ca="1">IF(ISERROR(VLOOKUP("Osobní náklady (Kč) *",INDIRECT("HI!$A:$G"),5,0)),0,VLOOKUP("Osobní náklady (Kč) *",INDIRECT("HI!$A:$G"),5,0))</f>
        <v>10859.893680000001</v>
      </c>
      <c r="E14" s="154">
        <f ca="1">IF(C14=0,0,D14/C14)</f>
        <v>1.1112612501792212</v>
      </c>
    </row>
    <row r="15" spans="1:5" ht="14.4" customHeight="1" thickBot="1" x14ac:dyDescent="0.35">
      <c r="A15" s="166"/>
      <c r="B15" s="167"/>
      <c r="C15" s="168"/>
      <c r="D15" s="168"/>
      <c r="E15" s="169"/>
    </row>
    <row r="16" spans="1:5" ht="14.4" customHeight="1" thickBot="1" x14ac:dyDescent="0.3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37742.173999999999</v>
      </c>
      <c r="D16" s="172">
        <f ca="1">IF(ISERROR(VLOOKUP("Výnosy celkem",INDIRECT("HI!$A:$G"),5,0)),0,VLOOKUP("Výnosy celkem",INDIRECT("HI!$A:$G"),5,0))</f>
        <v>38720.881000000001</v>
      </c>
      <c r="E16" s="173">
        <f t="shared" ref="E16:E21" ca="1" si="1">IF(C16=0,0,D16/C16)</f>
        <v>1.0259313891139392</v>
      </c>
    </row>
    <row r="17" spans="1:5" ht="14.4" customHeight="1" x14ac:dyDescent="0.3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37742.173999999999</v>
      </c>
      <c r="D17" s="153">
        <f ca="1">IF(ISERROR(VLOOKUP("Ambulance *",INDIRECT("HI!$A:$G"),5,0)),0,VLOOKUP("Ambulance *",INDIRECT("HI!$A:$G"),5,0))</f>
        <v>38720.881000000001</v>
      </c>
      <c r="E17" s="154">
        <f t="shared" ca="1" si="1"/>
        <v>1.0259313891139392</v>
      </c>
    </row>
    <row r="18" spans="1:5" ht="14.4" customHeight="1" x14ac:dyDescent="0.3">
      <c r="A18" s="318" t="str">
        <f>HYPERLINK("#'ZV Vykáz.-A'!A1","Zdravotní výkony vykázané u ambulantních pacientů (min. 100 % 2016)")</f>
        <v>Zdravotní výkony vykázané u ambulantních pacientů (min. 100 % 2016)</v>
      </c>
      <c r="B18" s="319" t="s">
        <v>123</v>
      </c>
      <c r="C18" s="158">
        <v>1</v>
      </c>
      <c r="D18" s="158">
        <f>IF(ISERROR(VLOOKUP("Celkem:",'ZV Vykáz.-A'!$A:$AB,10,0)),"",VLOOKUP("Celkem:",'ZV Vykáz.-A'!$A:$AB,10,0))</f>
        <v>1.0259313891139392</v>
      </c>
      <c r="E18" s="154">
        <f t="shared" si="1"/>
        <v>1.0259313891139392</v>
      </c>
    </row>
    <row r="19" spans="1:5" ht="14.4" customHeight="1" x14ac:dyDescent="0.3">
      <c r="A19" s="317" t="str">
        <f>HYPERLINK("#'ZV Vykáz.-A'!A1","Specializovaná ambulantní péče")</f>
        <v>Specializovaná ambulantní péče</v>
      </c>
      <c r="B19" s="319" t="s">
        <v>123</v>
      </c>
      <c r="C19" s="158">
        <v>1</v>
      </c>
      <c r="D19" s="307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" customHeight="1" x14ac:dyDescent="0.3">
      <c r="A20" s="317" t="str">
        <f>HYPERLINK("#'ZV Vykáz.-A'!A1","Ambulantní péče ve vyjmenovaných odbornostech (§9)")</f>
        <v>Ambulantní péče ve vyjmenovaných odbornostech (§9)</v>
      </c>
      <c r="B20" s="319" t="s">
        <v>123</v>
      </c>
      <c r="C20" s="158">
        <v>1</v>
      </c>
      <c r="D20" s="307">
        <f>IF(ISERROR(VLOOKUP("Ambulantní péče ve vyjmenovaných odbornostech (§9) *",'ZV Vykáz.-A'!$A:$AB,10,0)),"",VLOOKUP("Ambulantní péče ve vyjmenovaných odbornostech (§9) *",'ZV Vykáz.-A'!$A:$AB,10,0))</f>
        <v>1.0259313891139392</v>
      </c>
      <c r="E20" s="154">
        <f>IF(OR(C20=0,D20=""),0,IF(C20="","",D20/C20))</f>
        <v>1.0259313891139392</v>
      </c>
    </row>
    <row r="21" spans="1:5" ht="14.4" customHeight="1" x14ac:dyDescent="0.3">
      <c r="A21" s="175" t="str">
        <f>HYPERLINK("#'ZV Vykáz.-H'!A1","Zdravotní výkony vykázané u hospitalizovaných pacientů (max. 85 %)")</f>
        <v>Zdravotní výkony vykázané u hospitalizovaných pacientů (max. 85 %)</v>
      </c>
      <c r="B21" s="319" t="s">
        <v>125</v>
      </c>
      <c r="C21" s="158">
        <v>0.85</v>
      </c>
      <c r="D21" s="158">
        <f>IF(ISERROR(VLOOKUP("Celkem:",'ZV Vykáz.-H'!$A:$S,7,0)),"",VLOOKUP("Celkem:",'ZV Vykáz.-H'!$A:$S,7,0))</f>
        <v>0.87960684995431815</v>
      </c>
      <c r="E21" s="154">
        <f t="shared" si="1"/>
        <v>1.0348315881815509</v>
      </c>
    </row>
    <row r="22" spans="1:5" ht="14.4" customHeight="1" x14ac:dyDescent="0.3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" customHeight="1" thickBot="1" x14ac:dyDescent="0.35">
      <c r="A23" s="177" t="s">
        <v>144</v>
      </c>
      <c r="B23" s="163"/>
      <c r="C23" s="164"/>
      <c r="D23" s="164"/>
      <c r="E23" s="165"/>
    </row>
    <row r="24" spans="1:5" ht="14.4" customHeight="1" thickBot="1" x14ac:dyDescent="0.35">
      <c r="A24" s="178"/>
      <c r="B24" s="179"/>
      <c r="C24" s="180"/>
      <c r="D24" s="180"/>
      <c r="E24" s="181"/>
    </row>
    <row r="25" spans="1:5" ht="14.4" customHeight="1" thickBot="1" x14ac:dyDescent="0.35">
      <c r="A25" s="182" t="s">
        <v>145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7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6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6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7.77734375" style="118" customWidth="1"/>
    <col min="5" max="5" width="2.109375" style="118" bestFit="1" customWidth="1"/>
    <col min="6" max="6" width="8" style="118" customWidth="1"/>
    <col min="7" max="7" width="50.88671875" style="118" bestFit="1" customWidth="1" collapsed="1"/>
    <col min="8" max="9" width="11.109375" style="196" hidden="1" customWidth="1" outlineLevel="1"/>
    <col min="10" max="11" width="9.33203125" style="118" hidden="1" customWidth="1"/>
    <col min="12" max="13" width="11.109375" style="196" customWidth="1"/>
    <col min="14" max="15" width="9.33203125" style="118" hidden="1" customWidth="1"/>
    <col min="16" max="17" width="11.109375" style="196" customWidth="1"/>
    <col min="18" max="18" width="11.109375" style="199" customWidth="1"/>
    <col min="19" max="19" width="11.109375" style="196" customWidth="1"/>
    <col min="20" max="16384" width="8.88671875" style="118"/>
  </cols>
  <sheetData>
    <row r="1" spans="1:19" ht="18.600000000000001" customHeight="1" thickBot="1" x14ac:dyDescent="0.4">
      <c r="A1" s="359" t="s">
        <v>1475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19" ht="14.4" customHeight="1" thickBot="1" x14ac:dyDescent="0.35">
      <c r="A2" s="224" t="s">
        <v>249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" customHeight="1" thickBot="1" x14ac:dyDescent="0.35">
      <c r="G3" s="77" t="s">
        <v>128</v>
      </c>
      <c r="H3" s="91">
        <f t="shared" ref="H3:Q3" si="0">SUBTOTAL(9,H6:H1048576)</f>
        <v>87645</v>
      </c>
      <c r="I3" s="92">
        <f t="shared" si="0"/>
        <v>39847878</v>
      </c>
      <c r="J3" s="66"/>
      <c r="K3" s="66"/>
      <c r="L3" s="92">
        <f t="shared" si="0"/>
        <v>82971</v>
      </c>
      <c r="M3" s="92">
        <f t="shared" si="0"/>
        <v>37742174</v>
      </c>
      <c r="N3" s="66"/>
      <c r="O3" s="66"/>
      <c r="P3" s="92">
        <f t="shared" si="0"/>
        <v>75972</v>
      </c>
      <c r="Q3" s="92">
        <f t="shared" si="0"/>
        <v>38720881</v>
      </c>
      <c r="R3" s="67">
        <f>IF(M3=0,0,Q3/M3)</f>
        <v>1.0259313891139392</v>
      </c>
      <c r="S3" s="93">
        <f>IF(P3=0,0,Q3/P3)</f>
        <v>509.6730505975886</v>
      </c>
    </row>
    <row r="4" spans="1:19" ht="14.4" customHeight="1" x14ac:dyDescent="0.3">
      <c r="A4" s="430" t="s">
        <v>236</v>
      </c>
      <c r="B4" s="430" t="s">
        <v>95</v>
      </c>
      <c r="C4" s="438" t="s">
        <v>0</v>
      </c>
      <c r="D4" s="320" t="s">
        <v>129</v>
      </c>
      <c r="E4" s="432" t="s">
        <v>96</v>
      </c>
      <c r="F4" s="437" t="s">
        <v>71</v>
      </c>
      <c r="G4" s="433" t="s">
        <v>70</v>
      </c>
      <c r="H4" s="434">
        <v>2015</v>
      </c>
      <c r="I4" s="435"/>
      <c r="J4" s="90"/>
      <c r="K4" s="90"/>
      <c r="L4" s="434">
        <v>2016</v>
      </c>
      <c r="M4" s="435"/>
      <c r="N4" s="90"/>
      <c r="O4" s="90"/>
      <c r="P4" s="434">
        <v>2017</v>
      </c>
      <c r="Q4" s="435"/>
      <c r="R4" s="436" t="s">
        <v>2</v>
      </c>
      <c r="S4" s="431" t="s">
        <v>98</v>
      </c>
    </row>
    <row r="5" spans="1:19" ht="14.4" customHeight="1" thickBot="1" x14ac:dyDescent="0.35">
      <c r="A5" s="596"/>
      <c r="B5" s="596"/>
      <c r="C5" s="597"/>
      <c r="D5" s="606"/>
      <c r="E5" s="598"/>
      <c r="F5" s="599"/>
      <c r="G5" s="600"/>
      <c r="H5" s="601" t="s">
        <v>72</v>
      </c>
      <c r="I5" s="602" t="s">
        <v>14</v>
      </c>
      <c r="J5" s="603"/>
      <c r="K5" s="603"/>
      <c r="L5" s="601" t="s">
        <v>72</v>
      </c>
      <c r="M5" s="602" t="s">
        <v>14</v>
      </c>
      <c r="N5" s="603"/>
      <c r="O5" s="603"/>
      <c r="P5" s="601" t="s">
        <v>72</v>
      </c>
      <c r="Q5" s="602" t="s">
        <v>14</v>
      </c>
      <c r="R5" s="604"/>
      <c r="S5" s="605"/>
    </row>
    <row r="6" spans="1:19" ht="14.4" customHeight="1" x14ac:dyDescent="0.3">
      <c r="A6" s="538" t="s">
        <v>1318</v>
      </c>
      <c r="B6" s="539" t="s">
        <v>1319</v>
      </c>
      <c r="C6" s="539" t="s">
        <v>437</v>
      </c>
      <c r="D6" s="539" t="s">
        <v>1313</v>
      </c>
      <c r="E6" s="539" t="s">
        <v>1320</v>
      </c>
      <c r="F6" s="539" t="s">
        <v>1321</v>
      </c>
      <c r="G6" s="539" t="s">
        <v>1322</v>
      </c>
      <c r="H6" s="105">
        <v>174</v>
      </c>
      <c r="I6" s="105">
        <v>206016</v>
      </c>
      <c r="J6" s="539">
        <v>1.0847514743049704</v>
      </c>
      <c r="K6" s="539">
        <v>1184</v>
      </c>
      <c r="L6" s="105">
        <v>160</v>
      </c>
      <c r="M6" s="105">
        <v>189920</v>
      </c>
      <c r="N6" s="539">
        <v>1</v>
      </c>
      <c r="O6" s="539">
        <v>1187</v>
      </c>
      <c r="P6" s="105">
        <v>231</v>
      </c>
      <c r="Q6" s="105">
        <v>342573</v>
      </c>
      <c r="R6" s="544">
        <v>1.8037752737994945</v>
      </c>
      <c r="S6" s="566">
        <v>1483</v>
      </c>
    </row>
    <row r="7" spans="1:19" ht="14.4" customHeight="1" x14ac:dyDescent="0.3">
      <c r="A7" s="489" t="s">
        <v>1318</v>
      </c>
      <c r="B7" s="490" t="s">
        <v>1319</v>
      </c>
      <c r="C7" s="490" t="s">
        <v>437</v>
      </c>
      <c r="D7" s="490" t="s">
        <v>1313</v>
      </c>
      <c r="E7" s="490" t="s">
        <v>1320</v>
      </c>
      <c r="F7" s="490" t="s">
        <v>1323</v>
      </c>
      <c r="G7" s="490" t="s">
        <v>1324</v>
      </c>
      <c r="H7" s="494">
        <v>146</v>
      </c>
      <c r="I7" s="494">
        <v>566626</v>
      </c>
      <c r="J7" s="490">
        <v>1.005854493296978</v>
      </c>
      <c r="K7" s="490">
        <v>3881</v>
      </c>
      <c r="L7" s="494">
        <v>144</v>
      </c>
      <c r="M7" s="494">
        <v>563328</v>
      </c>
      <c r="N7" s="490">
        <v>1</v>
      </c>
      <c r="O7" s="490">
        <v>3912</v>
      </c>
      <c r="P7" s="494">
        <v>144</v>
      </c>
      <c r="Q7" s="494">
        <v>563616</v>
      </c>
      <c r="R7" s="545">
        <v>1.0005112474437627</v>
      </c>
      <c r="S7" s="495">
        <v>3914</v>
      </c>
    </row>
    <row r="8" spans="1:19" ht="14.4" customHeight="1" x14ac:dyDescent="0.3">
      <c r="A8" s="489" t="s">
        <v>1318</v>
      </c>
      <c r="B8" s="490" t="s">
        <v>1319</v>
      </c>
      <c r="C8" s="490" t="s">
        <v>437</v>
      </c>
      <c r="D8" s="490" t="s">
        <v>1313</v>
      </c>
      <c r="E8" s="490" t="s">
        <v>1320</v>
      </c>
      <c r="F8" s="490" t="s">
        <v>1325</v>
      </c>
      <c r="G8" s="490" t="s">
        <v>1326</v>
      </c>
      <c r="H8" s="494">
        <v>272</v>
      </c>
      <c r="I8" s="494">
        <v>177888</v>
      </c>
      <c r="J8" s="490">
        <v>0.9845745122457451</v>
      </c>
      <c r="K8" s="490">
        <v>654</v>
      </c>
      <c r="L8" s="494">
        <v>275</v>
      </c>
      <c r="M8" s="494">
        <v>180675</v>
      </c>
      <c r="N8" s="490">
        <v>1</v>
      </c>
      <c r="O8" s="490">
        <v>657</v>
      </c>
      <c r="P8" s="494">
        <v>239</v>
      </c>
      <c r="Q8" s="494">
        <v>157262</v>
      </c>
      <c r="R8" s="545">
        <v>0.87041372630413727</v>
      </c>
      <c r="S8" s="495">
        <v>658</v>
      </c>
    </row>
    <row r="9" spans="1:19" ht="14.4" customHeight="1" x14ac:dyDescent="0.3">
      <c r="A9" s="489" t="s">
        <v>1318</v>
      </c>
      <c r="B9" s="490" t="s">
        <v>1319</v>
      </c>
      <c r="C9" s="490" t="s">
        <v>437</v>
      </c>
      <c r="D9" s="490" t="s">
        <v>1313</v>
      </c>
      <c r="E9" s="490" t="s">
        <v>1320</v>
      </c>
      <c r="F9" s="490" t="s">
        <v>1327</v>
      </c>
      <c r="G9" s="490" t="s">
        <v>1328</v>
      </c>
      <c r="H9" s="494">
        <v>3</v>
      </c>
      <c r="I9" s="494">
        <v>954</v>
      </c>
      <c r="J9" s="490"/>
      <c r="K9" s="490">
        <v>318</v>
      </c>
      <c r="L9" s="494"/>
      <c r="M9" s="494"/>
      <c r="N9" s="490"/>
      <c r="O9" s="490"/>
      <c r="P9" s="494"/>
      <c r="Q9" s="494"/>
      <c r="R9" s="545"/>
      <c r="S9" s="495"/>
    </row>
    <row r="10" spans="1:19" ht="14.4" customHeight="1" x14ac:dyDescent="0.3">
      <c r="A10" s="489" t="s">
        <v>1318</v>
      </c>
      <c r="B10" s="490" t="s">
        <v>1319</v>
      </c>
      <c r="C10" s="490" t="s">
        <v>437</v>
      </c>
      <c r="D10" s="490" t="s">
        <v>1313</v>
      </c>
      <c r="E10" s="490" t="s">
        <v>1320</v>
      </c>
      <c r="F10" s="490" t="s">
        <v>1329</v>
      </c>
      <c r="G10" s="490" t="s">
        <v>1330</v>
      </c>
      <c r="H10" s="494">
        <v>46</v>
      </c>
      <c r="I10" s="494">
        <v>46690</v>
      </c>
      <c r="J10" s="490">
        <v>0.79681206908321389</v>
      </c>
      <c r="K10" s="490">
        <v>1015</v>
      </c>
      <c r="L10" s="494">
        <v>57</v>
      </c>
      <c r="M10" s="494">
        <v>58596</v>
      </c>
      <c r="N10" s="490">
        <v>1</v>
      </c>
      <c r="O10" s="490">
        <v>1028</v>
      </c>
      <c r="P10" s="494">
        <v>41</v>
      </c>
      <c r="Q10" s="494">
        <v>42230</v>
      </c>
      <c r="R10" s="545">
        <v>0.7206976585432453</v>
      </c>
      <c r="S10" s="495">
        <v>1030</v>
      </c>
    </row>
    <row r="11" spans="1:19" ht="14.4" customHeight="1" x14ac:dyDescent="0.3">
      <c r="A11" s="489" t="s">
        <v>1318</v>
      </c>
      <c r="B11" s="490" t="s">
        <v>1319</v>
      </c>
      <c r="C11" s="490" t="s">
        <v>437</v>
      </c>
      <c r="D11" s="490" t="s">
        <v>1313</v>
      </c>
      <c r="E11" s="490" t="s">
        <v>1320</v>
      </c>
      <c r="F11" s="490" t="s">
        <v>1331</v>
      </c>
      <c r="G11" s="490" t="s">
        <v>1332</v>
      </c>
      <c r="H11" s="494">
        <v>6</v>
      </c>
      <c r="I11" s="494">
        <v>6258</v>
      </c>
      <c r="J11" s="490">
        <v>5.7730627306273066</v>
      </c>
      <c r="K11" s="490">
        <v>1043</v>
      </c>
      <c r="L11" s="494">
        <v>1</v>
      </c>
      <c r="M11" s="494">
        <v>1084</v>
      </c>
      <c r="N11" s="490">
        <v>1</v>
      </c>
      <c r="O11" s="490">
        <v>1084</v>
      </c>
      <c r="P11" s="494">
        <v>3</v>
      </c>
      <c r="Q11" s="494">
        <v>3255</v>
      </c>
      <c r="R11" s="545">
        <v>3.0027675276752768</v>
      </c>
      <c r="S11" s="495">
        <v>1085</v>
      </c>
    </row>
    <row r="12" spans="1:19" ht="14.4" customHeight="1" x14ac:dyDescent="0.3">
      <c r="A12" s="489" t="s">
        <v>1318</v>
      </c>
      <c r="B12" s="490" t="s">
        <v>1319</v>
      </c>
      <c r="C12" s="490" t="s">
        <v>437</v>
      </c>
      <c r="D12" s="490" t="s">
        <v>1313</v>
      </c>
      <c r="E12" s="490" t="s">
        <v>1320</v>
      </c>
      <c r="F12" s="490" t="s">
        <v>1333</v>
      </c>
      <c r="G12" s="490" t="s">
        <v>1334</v>
      </c>
      <c r="H12" s="494">
        <v>336</v>
      </c>
      <c r="I12" s="494">
        <v>279216</v>
      </c>
      <c r="J12" s="490">
        <v>0.92628617683355674</v>
      </c>
      <c r="K12" s="490">
        <v>831</v>
      </c>
      <c r="L12" s="494">
        <v>358</v>
      </c>
      <c r="M12" s="494">
        <v>301436</v>
      </c>
      <c r="N12" s="490">
        <v>1</v>
      </c>
      <c r="O12" s="490">
        <v>842</v>
      </c>
      <c r="P12" s="494">
        <v>450</v>
      </c>
      <c r="Q12" s="494">
        <v>379350</v>
      </c>
      <c r="R12" s="545">
        <v>1.2584760944280047</v>
      </c>
      <c r="S12" s="495">
        <v>843</v>
      </c>
    </row>
    <row r="13" spans="1:19" ht="14.4" customHeight="1" x14ac:dyDescent="0.3">
      <c r="A13" s="489" t="s">
        <v>1318</v>
      </c>
      <c r="B13" s="490" t="s">
        <v>1319</v>
      </c>
      <c r="C13" s="490" t="s">
        <v>437</v>
      </c>
      <c r="D13" s="490" t="s">
        <v>1313</v>
      </c>
      <c r="E13" s="490" t="s">
        <v>1320</v>
      </c>
      <c r="F13" s="490" t="s">
        <v>1335</v>
      </c>
      <c r="G13" s="490" t="s">
        <v>1336</v>
      </c>
      <c r="H13" s="494">
        <v>8</v>
      </c>
      <c r="I13" s="494">
        <v>1624</v>
      </c>
      <c r="J13" s="490">
        <v>7.883495145631068</v>
      </c>
      <c r="K13" s="490">
        <v>203</v>
      </c>
      <c r="L13" s="494">
        <v>1</v>
      </c>
      <c r="M13" s="494">
        <v>206</v>
      </c>
      <c r="N13" s="490">
        <v>1</v>
      </c>
      <c r="O13" s="490">
        <v>206</v>
      </c>
      <c r="P13" s="494"/>
      <c r="Q13" s="494"/>
      <c r="R13" s="545"/>
      <c r="S13" s="495"/>
    </row>
    <row r="14" spans="1:19" ht="14.4" customHeight="1" x14ac:dyDescent="0.3">
      <c r="A14" s="489" t="s">
        <v>1318</v>
      </c>
      <c r="B14" s="490" t="s">
        <v>1319</v>
      </c>
      <c r="C14" s="490" t="s">
        <v>437</v>
      </c>
      <c r="D14" s="490" t="s">
        <v>1313</v>
      </c>
      <c r="E14" s="490" t="s">
        <v>1320</v>
      </c>
      <c r="F14" s="490" t="s">
        <v>1337</v>
      </c>
      <c r="G14" s="490" t="s">
        <v>1338</v>
      </c>
      <c r="H14" s="494">
        <v>203</v>
      </c>
      <c r="I14" s="494">
        <v>164836</v>
      </c>
      <c r="J14" s="490">
        <v>0.96547765477654779</v>
      </c>
      <c r="K14" s="490">
        <v>812</v>
      </c>
      <c r="L14" s="494">
        <v>210</v>
      </c>
      <c r="M14" s="494">
        <v>170730</v>
      </c>
      <c r="N14" s="490">
        <v>1</v>
      </c>
      <c r="O14" s="490">
        <v>813</v>
      </c>
      <c r="P14" s="494">
        <v>425</v>
      </c>
      <c r="Q14" s="494">
        <v>345950</v>
      </c>
      <c r="R14" s="545">
        <v>2.0262988344169157</v>
      </c>
      <c r="S14" s="495">
        <v>814</v>
      </c>
    </row>
    <row r="15" spans="1:19" ht="14.4" customHeight="1" x14ac:dyDescent="0.3">
      <c r="A15" s="489" t="s">
        <v>1318</v>
      </c>
      <c r="B15" s="490" t="s">
        <v>1319</v>
      </c>
      <c r="C15" s="490" t="s">
        <v>437</v>
      </c>
      <c r="D15" s="490" t="s">
        <v>1313</v>
      </c>
      <c r="E15" s="490" t="s">
        <v>1320</v>
      </c>
      <c r="F15" s="490" t="s">
        <v>1339</v>
      </c>
      <c r="G15" s="490" t="s">
        <v>1340</v>
      </c>
      <c r="H15" s="494">
        <v>203</v>
      </c>
      <c r="I15" s="494">
        <v>164836</v>
      </c>
      <c r="J15" s="490">
        <v>0.96090193129419443</v>
      </c>
      <c r="K15" s="490">
        <v>812</v>
      </c>
      <c r="L15" s="494">
        <v>211</v>
      </c>
      <c r="M15" s="494">
        <v>171543</v>
      </c>
      <c r="N15" s="490">
        <v>1</v>
      </c>
      <c r="O15" s="490">
        <v>813</v>
      </c>
      <c r="P15" s="494">
        <v>425</v>
      </c>
      <c r="Q15" s="494">
        <v>345950</v>
      </c>
      <c r="R15" s="545">
        <v>2.016695522405461</v>
      </c>
      <c r="S15" s="495">
        <v>814</v>
      </c>
    </row>
    <row r="16" spans="1:19" ht="14.4" customHeight="1" x14ac:dyDescent="0.3">
      <c r="A16" s="489" t="s">
        <v>1318</v>
      </c>
      <c r="B16" s="490" t="s">
        <v>1319</v>
      </c>
      <c r="C16" s="490" t="s">
        <v>437</v>
      </c>
      <c r="D16" s="490" t="s">
        <v>1313</v>
      </c>
      <c r="E16" s="490" t="s">
        <v>1320</v>
      </c>
      <c r="F16" s="490" t="s">
        <v>1341</v>
      </c>
      <c r="G16" s="490" t="s">
        <v>1342</v>
      </c>
      <c r="H16" s="494">
        <v>2839</v>
      </c>
      <c r="I16" s="494">
        <v>474113</v>
      </c>
      <c r="J16" s="490">
        <v>0.96482091982091978</v>
      </c>
      <c r="K16" s="490">
        <v>167</v>
      </c>
      <c r="L16" s="494">
        <v>2925</v>
      </c>
      <c r="M16" s="494">
        <v>491400</v>
      </c>
      <c r="N16" s="490">
        <v>1</v>
      </c>
      <c r="O16" s="490">
        <v>168</v>
      </c>
      <c r="P16" s="494">
        <v>2803</v>
      </c>
      <c r="Q16" s="494">
        <v>470904</v>
      </c>
      <c r="R16" s="545">
        <v>0.95829059829059826</v>
      </c>
      <c r="S16" s="495">
        <v>168</v>
      </c>
    </row>
    <row r="17" spans="1:19" ht="14.4" customHeight="1" x14ac:dyDescent="0.3">
      <c r="A17" s="489" t="s">
        <v>1318</v>
      </c>
      <c r="B17" s="490" t="s">
        <v>1319</v>
      </c>
      <c r="C17" s="490" t="s">
        <v>437</v>
      </c>
      <c r="D17" s="490" t="s">
        <v>1313</v>
      </c>
      <c r="E17" s="490" t="s">
        <v>1320</v>
      </c>
      <c r="F17" s="490" t="s">
        <v>1343</v>
      </c>
      <c r="G17" s="490" t="s">
        <v>1344</v>
      </c>
      <c r="H17" s="494">
        <v>2170</v>
      </c>
      <c r="I17" s="494">
        <v>375410</v>
      </c>
      <c r="J17" s="490">
        <v>0.94794759913540594</v>
      </c>
      <c r="K17" s="490">
        <v>173</v>
      </c>
      <c r="L17" s="494">
        <v>2276</v>
      </c>
      <c r="M17" s="494">
        <v>396024</v>
      </c>
      <c r="N17" s="490">
        <v>1</v>
      </c>
      <c r="O17" s="490">
        <v>174</v>
      </c>
      <c r="P17" s="494">
        <v>2256</v>
      </c>
      <c r="Q17" s="494">
        <v>392544</v>
      </c>
      <c r="R17" s="545">
        <v>0.99121265377855883</v>
      </c>
      <c r="S17" s="495">
        <v>174</v>
      </c>
    </row>
    <row r="18" spans="1:19" ht="14.4" customHeight="1" x14ac:dyDescent="0.3">
      <c r="A18" s="489" t="s">
        <v>1318</v>
      </c>
      <c r="B18" s="490" t="s">
        <v>1319</v>
      </c>
      <c r="C18" s="490" t="s">
        <v>437</v>
      </c>
      <c r="D18" s="490" t="s">
        <v>1313</v>
      </c>
      <c r="E18" s="490" t="s">
        <v>1320</v>
      </c>
      <c r="F18" s="490" t="s">
        <v>1345</v>
      </c>
      <c r="G18" s="490" t="s">
        <v>1346</v>
      </c>
      <c r="H18" s="494">
        <v>2459</v>
      </c>
      <c r="I18" s="494">
        <v>863109</v>
      </c>
      <c r="J18" s="490">
        <v>0.87229249539148157</v>
      </c>
      <c r="K18" s="490">
        <v>351</v>
      </c>
      <c r="L18" s="494">
        <v>2811</v>
      </c>
      <c r="M18" s="494">
        <v>989472</v>
      </c>
      <c r="N18" s="490">
        <v>1</v>
      </c>
      <c r="O18" s="490">
        <v>352</v>
      </c>
      <c r="P18" s="494">
        <v>2736</v>
      </c>
      <c r="Q18" s="494">
        <v>963072</v>
      </c>
      <c r="R18" s="545">
        <v>0.97331910352187834</v>
      </c>
      <c r="S18" s="495">
        <v>352</v>
      </c>
    </row>
    <row r="19" spans="1:19" ht="14.4" customHeight="1" x14ac:dyDescent="0.3">
      <c r="A19" s="489" t="s">
        <v>1318</v>
      </c>
      <c r="B19" s="490" t="s">
        <v>1319</v>
      </c>
      <c r="C19" s="490" t="s">
        <v>437</v>
      </c>
      <c r="D19" s="490" t="s">
        <v>1313</v>
      </c>
      <c r="E19" s="490" t="s">
        <v>1320</v>
      </c>
      <c r="F19" s="490" t="s">
        <v>1347</v>
      </c>
      <c r="G19" s="490" t="s">
        <v>1348</v>
      </c>
      <c r="H19" s="494">
        <v>764</v>
      </c>
      <c r="I19" s="494">
        <v>144396</v>
      </c>
      <c r="J19" s="490">
        <v>0.85390892962743936</v>
      </c>
      <c r="K19" s="490">
        <v>189</v>
      </c>
      <c r="L19" s="494">
        <v>890</v>
      </c>
      <c r="M19" s="494">
        <v>169100</v>
      </c>
      <c r="N19" s="490">
        <v>1</v>
      </c>
      <c r="O19" s="490">
        <v>190</v>
      </c>
      <c r="P19" s="494">
        <v>742</v>
      </c>
      <c r="Q19" s="494">
        <v>140980</v>
      </c>
      <c r="R19" s="545">
        <v>0.83370786516853934</v>
      </c>
      <c r="S19" s="495">
        <v>190</v>
      </c>
    </row>
    <row r="20" spans="1:19" ht="14.4" customHeight="1" x14ac:dyDescent="0.3">
      <c r="A20" s="489" t="s">
        <v>1318</v>
      </c>
      <c r="B20" s="490" t="s">
        <v>1319</v>
      </c>
      <c r="C20" s="490" t="s">
        <v>437</v>
      </c>
      <c r="D20" s="490" t="s">
        <v>1313</v>
      </c>
      <c r="E20" s="490" t="s">
        <v>1320</v>
      </c>
      <c r="F20" s="490" t="s">
        <v>1349</v>
      </c>
      <c r="G20" s="490" t="s">
        <v>1350</v>
      </c>
      <c r="H20" s="494">
        <v>2528</v>
      </c>
      <c r="I20" s="494">
        <v>2078016</v>
      </c>
      <c r="J20" s="490">
        <v>1.0608942483433228</v>
      </c>
      <c r="K20" s="490">
        <v>822</v>
      </c>
      <c r="L20" s="494">
        <v>2380</v>
      </c>
      <c r="M20" s="494">
        <v>1958740</v>
      </c>
      <c r="N20" s="490">
        <v>1</v>
      </c>
      <c r="O20" s="490">
        <v>823</v>
      </c>
      <c r="P20" s="494">
        <v>2418</v>
      </c>
      <c r="Q20" s="494">
        <v>1990014</v>
      </c>
      <c r="R20" s="545">
        <v>1.0159663865546218</v>
      </c>
      <c r="S20" s="495">
        <v>823</v>
      </c>
    </row>
    <row r="21" spans="1:19" ht="14.4" customHeight="1" x14ac:dyDescent="0.3">
      <c r="A21" s="489" t="s">
        <v>1318</v>
      </c>
      <c r="B21" s="490" t="s">
        <v>1319</v>
      </c>
      <c r="C21" s="490" t="s">
        <v>437</v>
      </c>
      <c r="D21" s="490" t="s">
        <v>1313</v>
      </c>
      <c r="E21" s="490" t="s">
        <v>1320</v>
      </c>
      <c r="F21" s="490" t="s">
        <v>1351</v>
      </c>
      <c r="G21" s="490" t="s">
        <v>1352</v>
      </c>
      <c r="H21" s="494">
        <v>73</v>
      </c>
      <c r="I21" s="494">
        <v>101178</v>
      </c>
      <c r="J21" s="490">
        <v>1.4589473684210525</v>
      </c>
      <c r="K21" s="490">
        <v>1386</v>
      </c>
      <c r="L21" s="494">
        <v>50</v>
      </c>
      <c r="M21" s="494">
        <v>69350</v>
      </c>
      <c r="N21" s="490">
        <v>1</v>
      </c>
      <c r="O21" s="490">
        <v>1387</v>
      </c>
      <c r="P21" s="494">
        <v>29</v>
      </c>
      <c r="Q21" s="494">
        <v>40223</v>
      </c>
      <c r="R21" s="545">
        <v>0.57999999999999996</v>
      </c>
      <c r="S21" s="495">
        <v>1387</v>
      </c>
    </row>
    <row r="22" spans="1:19" ht="14.4" customHeight="1" x14ac:dyDescent="0.3">
      <c r="A22" s="489" t="s">
        <v>1318</v>
      </c>
      <c r="B22" s="490" t="s">
        <v>1319</v>
      </c>
      <c r="C22" s="490" t="s">
        <v>437</v>
      </c>
      <c r="D22" s="490" t="s">
        <v>1313</v>
      </c>
      <c r="E22" s="490" t="s">
        <v>1320</v>
      </c>
      <c r="F22" s="490" t="s">
        <v>1353</v>
      </c>
      <c r="G22" s="490" t="s">
        <v>1354</v>
      </c>
      <c r="H22" s="494">
        <v>1751</v>
      </c>
      <c r="I22" s="494">
        <v>957797</v>
      </c>
      <c r="J22" s="490">
        <v>0.90441738171386588</v>
      </c>
      <c r="K22" s="490">
        <v>547</v>
      </c>
      <c r="L22" s="494">
        <v>1929</v>
      </c>
      <c r="M22" s="494">
        <v>1059021</v>
      </c>
      <c r="N22" s="490">
        <v>1</v>
      </c>
      <c r="O22" s="490">
        <v>549</v>
      </c>
      <c r="P22" s="494">
        <v>1835</v>
      </c>
      <c r="Q22" s="494">
        <v>1007415</v>
      </c>
      <c r="R22" s="545">
        <v>0.95127008812856406</v>
      </c>
      <c r="S22" s="495">
        <v>549</v>
      </c>
    </row>
    <row r="23" spans="1:19" ht="14.4" customHeight="1" x14ac:dyDescent="0.3">
      <c r="A23" s="489" t="s">
        <v>1318</v>
      </c>
      <c r="B23" s="490" t="s">
        <v>1319</v>
      </c>
      <c r="C23" s="490" t="s">
        <v>437</v>
      </c>
      <c r="D23" s="490" t="s">
        <v>1313</v>
      </c>
      <c r="E23" s="490" t="s">
        <v>1320</v>
      </c>
      <c r="F23" s="490" t="s">
        <v>1355</v>
      </c>
      <c r="G23" s="490" t="s">
        <v>1356</v>
      </c>
      <c r="H23" s="494">
        <v>217</v>
      </c>
      <c r="I23" s="494">
        <v>141484</v>
      </c>
      <c r="J23" s="490">
        <v>0.86189797385382017</v>
      </c>
      <c r="K23" s="490">
        <v>652</v>
      </c>
      <c r="L23" s="494">
        <v>251</v>
      </c>
      <c r="M23" s="494">
        <v>164154</v>
      </c>
      <c r="N23" s="490">
        <v>1</v>
      </c>
      <c r="O23" s="490">
        <v>654</v>
      </c>
      <c r="P23" s="494">
        <v>308</v>
      </c>
      <c r="Q23" s="494">
        <v>201432</v>
      </c>
      <c r="R23" s="545">
        <v>1.2270916334661355</v>
      </c>
      <c r="S23" s="495">
        <v>654</v>
      </c>
    </row>
    <row r="24" spans="1:19" ht="14.4" customHeight="1" x14ac:dyDescent="0.3">
      <c r="A24" s="489" t="s">
        <v>1318</v>
      </c>
      <c r="B24" s="490" t="s">
        <v>1319</v>
      </c>
      <c r="C24" s="490" t="s">
        <v>437</v>
      </c>
      <c r="D24" s="490" t="s">
        <v>1313</v>
      </c>
      <c r="E24" s="490" t="s">
        <v>1320</v>
      </c>
      <c r="F24" s="490" t="s">
        <v>1357</v>
      </c>
      <c r="G24" s="490" t="s">
        <v>1358</v>
      </c>
      <c r="H24" s="494">
        <v>217</v>
      </c>
      <c r="I24" s="494">
        <v>141484</v>
      </c>
      <c r="J24" s="490">
        <v>0.86189797385382017</v>
      </c>
      <c r="K24" s="490">
        <v>652</v>
      </c>
      <c r="L24" s="494">
        <v>251</v>
      </c>
      <c r="M24" s="494">
        <v>164154</v>
      </c>
      <c r="N24" s="490">
        <v>1</v>
      </c>
      <c r="O24" s="490">
        <v>654</v>
      </c>
      <c r="P24" s="494">
        <v>308</v>
      </c>
      <c r="Q24" s="494">
        <v>201432</v>
      </c>
      <c r="R24" s="545">
        <v>1.2270916334661355</v>
      </c>
      <c r="S24" s="495">
        <v>654</v>
      </c>
    </row>
    <row r="25" spans="1:19" ht="14.4" customHeight="1" x14ac:dyDescent="0.3">
      <c r="A25" s="489" t="s">
        <v>1318</v>
      </c>
      <c r="B25" s="490" t="s">
        <v>1319</v>
      </c>
      <c r="C25" s="490" t="s">
        <v>437</v>
      </c>
      <c r="D25" s="490" t="s">
        <v>1313</v>
      </c>
      <c r="E25" s="490" t="s">
        <v>1320</v>
      </c>
      <c r="F25" s="490" t="s">
        <v>1359</v>
      </c>
      <c r="G25" s="490" t="s">
        <v>1360</v>
      </c>
      <c r="H25" s="494">
        <v>258</v>
      </c>
      <c r="I25" s="494">
        <v>174408</v>
      </c>
      <c r="J25" s="490">
        <v>0.91871049304677621</v>
      </c>
      <c r="K25" s="490">
        <v>676</v>
      </c>
      <c r="L25" s="494">
        <v>280</v>
      </c>
      <c r="M25" s="494">
        <v>189840</v>
      </c>
      <c r="N25" s="490">
        <v>1</v>
      </c>
      <c r="O25" s="490">
        <v>678</v>
      </c>
      <c r="P25" s="494">
        <v>229</v>
      </c>
      <c r="Q25" s="494">
        <v>155262</v>
      </c>
      <c r="R25" s="545">
        <v>0.81785714285714284</v>
      </c>
      <c r="S25" s="495">
        <v>678</v>
      </c>
    </row>
    <row r="26" spans="1:19" ht="14.4" customHeight="1" x14ac:dyDescent="0.3">
      <c r="A26" s="489" t="s">
        <v>1318</v>
      </c>
      <c r="B26" s="490" t="s">
        <v>1319</v>
      </c>
      <c r="C26" s="490" t="s">
        <v>437</v>
      </c>
      <c r="D26" s="490" t="s">
        <v>1313</v>
      </c>
      <c r="E26" s="490" t="s">
        <v>1320</v>
      </c>
      <c r="F26" s="490" t="s">
        <v>1361</v>
      </c>
      <c r="G26" s="490" t="s">
        <v>1362</v>
      </c>
      <c r="H26" s="494">
        <v>299</v>
      </c>
      <c r="I26" s="494">
        <v>152789</v>
      </c>
      <c r="J26" s="490">
        <v>0.86328784925276159</v>
      </c>
      <c r="K26" s="490">
        <v>511</v>
      </c>
      <c r="L26" s="494">
        <v>345</v>
      </c>
      <c r="M26" s="494">
        <v>176985</v>
      </c>
      <c r="N26" s="490">
        <v>1</v>
      </c>
      <c r="O26" s="490">
        <v>513</v>
      </c>
      <c r="P26" s="494">
        <v>349</v>
      </c>
      <c r="Q26" s="494">
        <v>179037</v>
      </c>
      <c r="R26" s="545">
        <v>1.0115942028985507</v>
      </c>
      <c r="S26" s="495">
        <v>513</v>
      </c>
    </row>
    <row r="27" spans="1:19" ht="14.4" customHeight="1" x14ac:dyDescent="0.3">
      <c r="A27" s="489" t="s">
        <v>1318</v>
      </c>
      <c r="B27" s="490" t="s">
        <v>1319</v>
      </c>
      <c r="C27" s="490" t="s">
        <v>437</v>
      </c>
      <c r="D27" s="490" t="s">
        <v>1313</v>
      </c>
      <c r="E27" s="490" t="s">
        <v>1320</v>
      </c>
      <c r="F27" s="490" t="s">
        <v>1363</v>
      </c>
      <c r="G27" s="490" t="s">
        <v>1364</v>
      </c>
      <c r="H27" s="494">
        <v>299</v>
      </c>
      <c r="I27" s="494">
        <v>125879</v>
      </c>
      <c r="J27" s="490">
        <v>0.86256895193065408</v>
      </c>
      <c r="K27" s="490">
        <v>421</v>
      </c>
      <c r="L27" s="494">
        <v>345</v>
      </c>
      <c r="M27" s="494">
        <v>145935</v>
      </c>
      <c r="N27" s="490">
        <v>1</v>
      </c>
      <c r="O27" s="490">
        <v>423</v>
      </c>
      <c r="P27" s="494">
        <v>349</v>
      </c>
      <c r="Q27" s="494">
        <v>147627</v>
      </c>
      <c r="R27" s="545">
        <v>1.0115942028985507</v>
      </c>
      <c r="S27" s="495">
        <v>423</v>
      </c>
    </row>
    <row r="28" spans="1:19" ht="14.4" customHeight="1" x14ac:dyDescent="0.3">
      <c r="A28" s="489" t="s">
        <v>1318</v>
      </c>
      <c r="B28" s="490" t="s">
        <v>1319</v>
      </c>
      <c r="C28" s="490" t="s">
        <v>437</v>
      </c>
      <c r="D28" s="490" t="s">
        <v>1313</v>
      </c>
      <c r="E28" s="490" t="s">
        <v>1320</v>
      </c>
      <c r="F28" s="490" t="s">
        <v>1365</v>
      </c>
      <c r="G28" s="490" t="s">
        <v>1366</v>
      </c>
      <c r="H28" s="494">
        <v>2734</v>
      </c>
      <c r="I28" s="494">
        <v>948698</v>
      </c>
      <c r="J28" s="490">
        <v>0.92084430156622488</v>
      </c>
      <c r="K28" s="490">
        <v>347</v>
      </c>
      <c r="L28" s="494">
        <v>2952</v>
      </c>
      <c r="M28" s="494">
        <v>1030248</v>
      </c>
      <c r="N28" s="490">
        <v>1</v>
      </c>
      <c r="O28" s="490">
        <v>349</v>
      </c>
      <c r="P28" s="494">
        <v>2913</v>
      </c>
      <c r="Q28" s="494">
        <v>1016637</v>
      </c>
      <c r="R28" s="545">
        <v>0.98678861788617889</v>
      </c>
      <c r="S28" s="495">
        <v>349</v>
      </c>
    </row>
    <row r="29" spans="1:19" ht="14.4" customHeight="1" x14ac:dyDescent="0.3">
      <c r="A29" s="489" t="s">
        <v>1318</v>
      </c>
      <c r="B29" s="490" t="s">
        <v>1319</v>
      </c>
      <c r="C29" s="490" t="s">
        <v>437</v>
      </c>
      <c r="D29" s="490" t="s">
        <v>1313</v>
      </c>
      <c r="E29" s="490" t="s">
        <v>1320</v>
      </c>
      <c r="F29" s="490" t="s">
        <v>1367</v>
      </c>
      <c r="G29" s="490" t="s">
        <v>1368</v>
      </c>
      <c r="H29" s="494">
        <v>413</v>
      </c>
      <c r="I29" s="494">
        <v>90447</v>
      </c>
      <c r="J29" s="490">
        <v>0.97909675463855028</v>
      </c>
      <c r="K29" s="490">
        <v>219</v>
      </c>
      <c r="L29" s="494">
        <v>418</v>
      </c>
      <c r="M29" s="494">
        <v>92378</v>
      </c>
      <c r="N29" s="490">
        <v>1</v>
      </c>
      <c r="O29" s="490">
        <v>221</v>
      </c>
      <c r="P29" s="494">
        <v>495</v>
      </c>
      <c r="Q29" s="494">
        <v>109395</v>
      </c>
      <c r="R29" s="545">
        <v>1.1842105263157894</v>
      </c>
      <c r="S29" s="495">
        <v>221</v>
      </c>
    </row>
    <row r="30" spans="1:19" ht="14.4" customHeight="1" x14ac:dyDescent="0.3">
      <c r="A30" s="489" t="s">
        <v>1318</v>
      </c>
      <c r="B30" s="490" t="s">
        <v>1319</v>
      </c>
      <c r="C30" s="490" t="s">
        <v>437</v>
      </c>
      <c r="D30" s="490" t="s">
        <v>1313</v>
      </c>
      <c r="E30" s="490" t="s">
        <v>1320</v>
      </c>
      <c r="F30" s="490" t="s">
        <v>1369</v>
      </c>
      <c r="G30" s="490" t="s">
        <v>1370</v>
      </c>
      <c r="H30" s="494">
        <v>100</v>
      </c>
      <c r="I30" s="494">
        <v>50300</v>
      </c>
      <c r="J30" s="490">
        <v>0.42314422235682081</v>
      </c>
      <c r="K30" s="490">
        <v>503</v>
      </c>
      <c r="L30" s="494">
        <v>234</v>
      </c>
      <c r="M30" s="494">
        <v>118872</v>
      </c>
      <c r="N30" s="490">
        <v>1</v>
      </c>
      <c r="O30" s="490">
        <v>508</v>
      </c>
      <c r="P30" s="494">
        <v>166</v>
      </c>
      <c r="Q30" s="494">
        <v>84328</v>
      </c>
      <c r="R30" s="545">
        <v>0.70940170940170943</v>
      </c>
      <c r="S30" s="495">
        <v>508</v>
      </c>
    </row>
    <row r="31" spans="1:19" ht="14.4" customHeight="1" x14ac:dyDescent="0.3">
      <c r="A31" s="489" t="s">
        <v>1318</v>
      </c>
      <c r="B31" s="490" t="s">
        <v>1319</v>
      </c>
      <c r="C31" s="490" t="s">
        <v>437</v>
      </c>
      <c r="D31" s="490" t="s">
        <v>1313</v>
      </c>
      <c r="E31" s="490" t="s">
        <v>1320</v>
      </c>
      <c r="F31" s="490" t="s">
        <v>1371</v>
      </c>
      <c r="G31" s="490" t="s">
        <v>1372</v>
      </c>
      <c r="H31" s="494">
        <v>132</v>
      </c>
      <c r="I31" s="494">
        <v>19536</v>
      </c>
      <c r="J31" s="490">
        <v>1.1424561403508773</v>
      </c>
      <c r="K31" s="490">
        <v>148</v>
      </c>
      <c r="L31" s="494">
        <v>114</v>
      </c>
      <c r="M31" s="494">
        <v>17100</v>
      </c>
      <c r="N31" s="490">
        <v>1</v>
      </c>
      <c r="O31" s="490">
        <v>150</v>
      </c>
      <c r="P31" s="494">
        <v>70</v>
      </c>
      <c r="Q31" s="494">
        <v>10500</v>
      </c>
      <c r="R31" s="545">
        <v>0.61403508771929827</v>
      </c>
      <c r="S31" s="495">
        <v>150</v>
      </c>
    </row>
    <row r="32" spans="1:19" ht="14.4" customHeight="1" x14ac:dyDescent="0.3">
      <c r="A32" s="489" t="s">
        <v>1318</v>
      </c>
      <c r="B32" s="490" t="s">
        <v>1319</v>
      </c>
      <c r="C32" s="490" t="s">
        <v>437</v>
      </c>
      <c r="D32" s="490" t="s">
        <v>1313</v>
      </c>
      <c r="E32" s="490" t="s">
        <v>1320</v>
      </c>
      <c r="F32" s="490" t="s">
        <v>1373</v>
      </c>
      <c r="G32" s="490" t="s">
        <v>1374</v>
      </c>
      <c r="H32" s="494">
        <v>1647</v>
      </c>
      <c r="I32" s="494">
        <v>391986</v>
      </c>
      <c r="J32" s="490">
        <v>0.9066383563354774</v>
      </c>
      <c r="K32" s="490">
        <v>238</v>
      </c>
      <c r="L32" s="494">
        <v>1809</v>
      </c>
      <c r="M32" s="494">
        <v>432351</v>
      </c>
      <c r="N32" s="490">
        <v>1</v>
      </c>
      <c r="O32" s="490">
        <v>239</v>
      </c>
      <c r="P32" s="494">
        <v>1618</v>
      </c>
      <c r="Q32" s="494">
        <v>386702</v>
      </c>
      <c r="R32" s="545">
        <v>0.8944168048645661</v>
      </c>
      <c r="S32" s="495">
        <v>239</v>
      </c>
    </row>
    <row r="33" spans="1:19" ht="14.4" customHeight="1" x14ac:dyDescent="0.3">
      <c r="A33" s="489" t="s">
        <v>1318</v>
      </c>
      <c r="B33" s="490" t="s">
        <v>1319</v>
      </c>
      <c r="C33" s="490" t="s">
        <v>437</v>
      </c>
      <c r="D33" s="490" t="s">
        <v>1313</v>
      </c>
      <c r="E33" s="490" t="s">
        <v>1320</v>
      </c>
      <c r="F33" s="490" t="s">
        <v>1375</v>
      </c>
      <c r="G33" s="490" t="s">
        <v>1376</v>
      </c>
      <c r="H33" s="494">
        <v>1715</v>
      </c>
      <c r="I33" s="494">
        <v>190365</v>
      </c>
      <c r="J33" s="490">
        <v>0.91466666666666663</v>
      </c>
      <c r="K33" s="490">
        <v>111</v>
      </c>
      <c r="L33" s="494">
        <v>1875</v>
      </c>
      <c r="M33" s="494">
        <v>208125</v>
      </c>
      <c r="N33" s="490">
        <v>1</v>
      </c>
      <c r="O33" s="490">
        <v>111</v>
      </c>
      <c r="P33" s="494">
        <v>1804</v>
      </c>
      <c r="Q33" s="494">
        <v>200244</v>
      </c>
      <c r="R33" s="545">
        <v>0.96213333333333328</v>
      </c>
      <c r="S33" s="495">
        <v>111</v>
      </c>
    </row>
    <row r="34" spans="1:19" ht="14.4" customHeight="1" x14ac:dyDescent="0.3">
      <c r="A34" s="489" t="s">
        <v>1318</v>
      </c>
      <c r="B34" s="490" t="s">
        <v>1319</v>
      </c>
      <c r="C34" s="490" t="s">
        <v>437</v>
      </c>
      <c r="D34" s="490" t="s">
        <v>1313</v>
      </c>
      <c r="E34" s="490" t="s">
        <v>1320</v>
      </c>
      <c r="F34" s="490" t="s">
        <v>1377</v>
      </c>
      <c r="G34" s="490" t="s">
        <v>1378</v>
      </c>
      <c r="H34" s="494">
        <v>268</v>
      </c>
      <c r="I34" s="494">
        <v>88172</v>
      </c>
      <c r="J34" s="490">
        <v>1.3730962095493195</v>
      </c>
      <c r="K34" s="490">
        <v>329</v>
      </c>
      <c r="L34" s="494">
        <v>194</v>
      </c>
      <c r="M34" s="494">
        <v>64214</v>
      </c>
      <c r="N34" s="490">
        <v>1</v>
      </c>
      <c r="O34" s="490">
        <v>331</v>
      </c>
      <c r="P34" s="494">
        <v>335</v>
      </c>
      <c r="Q34" s="494">
        <v>110885</v>
      </c>
      <c r="R34" s="545">
        <v>1.7268041237113403</v>
      </c>
      <c r="S34" s="495">
        <v>331</v>
      </c>
    </row>
    <row r="35" spans="1:19" ht="14.4" customHeight="1" x14ac:dyDescent="0.3">
      <c r="A35" s="489" t="s">
        <v>1318</v>
      </c>
      <c r="B35" s="490" t="s">
        <v>1319</v>
      </c>
      <c r="C35" s="490" t="s">
        <v>437</v>
      </c>
      <c r="D35" s="490" t="s">
        <v>1313</v>
      </c>
      <c r="E35" s="490" t="s">
        <v>1320</v>
      </c>
      <c r="F35" s="490" t="s">
        <v>1379</v>
      </c>
      <c r="G35" s="490" t="s">
        <v>1380</v>
      </c>
      <c r="H35" s="494">
        <v>510</v>
      </c>
      <c r="I35" s="494">
        <v>158610</v>
      </c>
      <c r="J35" s="490">
        <v>1.1423941227312013</v>
      </c>
      <c r="K35" s="490">
        <v>311</v>
      </c>
      <c r="L35" s="494">
        <v>445</v>
      </c>
      <c r="M35" s="494">
        <v>138840</v>
      </c>
      <c r="N35" s="490">
        <v>1</v>
      </c>
      <c r="O35" s="490">
        <v>312</v>
      </c>
      <c r="P35" s="494">
        <v>582</v>
      </c>
      <c r="Q35" s="494">
        <v>181584</v>
      </c>
      <c r="R35" s="545">
        <v>1.3078651685393259</v>
      </c>
      <c r="S35" s="495">
        <v>312</v>
      </c>
    </row>
    <row r="36" spans="1:19" ht="14.4" customHeight="1" x14ac:dyDescent="0.3">
      <c r="A36" s="489" t="s">
        <v>1318</v>
      </c>
      <c r="B36" s="490" t="s">
        <v>1319</v>
      </c>
      <c r="C36" s="490" t="s">
        <v>437</v>
      </c>
      <c r="D36" s="490" t="s">
        <v>1313</v>
      </c>
      <c r="E36" s="490" t="s">
        <v>1320</v>
      </c>
      <c r="F36" s="490" t="s">
        <v>1381</v>
      </c>
      <c r="G36" s="490" t="s">
        <v>1382</v>
      </c>
      <c r="H36" s="494">
        <v>329</v>
      </c>
      <c r="I36" s="494">
        <v>7567</v>
      </c>
      <c r="J36" s="490">
        <v>1.1190476190476191</v>
      </c>
      <c r="K36" s="490">
        <v>23</v>
      </c>
      <c r="L36" s="494">
        <v>294</v>
      </c>
      <c r="M36" s="494">
        <v>6762</v>
      </c>
      <c r="N36" s="490">
        <v>1</v>
      </c>
      <c r="O36" s="490">
        <v>23</v>
      </c>
      <c r="P36" s="494">
        <v>287</v>
      </c>
      <c r="Q36" s="494">
        <v>6601</v>
      </c>
      <c r="R36" s="545">
        <v>0.97619047619047616</v>
      </c>
      <c r="S36" s="495">
        <v>23</v>
      </c>
    </row>
    <row r="37" spans="1:19" ht="14.4" customHeight="1" x14ac:dyDescent="0.3">
      <c r="A37" s="489" t="s">
        <v>1318</v>
      </c>
      <c r="B37" s="490" t="s">
        <v>1319</v>
      </c>
      <c r="C37" s="490" t="s">
        <v>437</v>
      </c>
      <c r="D37" s="490" t="s">
        <v>1313</v>
      </c>
      <c r="E37" s="490" t="s">
        <v>1320</v>
      </c>
      <c r="F37" s="490" t="s">
        <v>1383</v>
      </c>
      <c r="G37" s="490" t="s">
        <v>1384</v>
      </c>
      <c r="H37" s="494">
        <v>6446</v>
      </c>
      <c r="I37" s="494">
        <v>103136</v>
      </c>
      <c r="J37" s="490">
        <v>0.92524378975320498</v>
      </c>
      <c r="K37" s="490">
        <v>16</v>
      </c>
      <c r="L37" s="494">
        <v>6557</v>
      </c>
      <c r="M37" s="494">
        <v>111469</v>
      </c>
      <c r="N37" s="490">
        <v>1</v>
      </c>
      <c r="O37" s="490">
        <v>17</v>
      </c>
      <c r="P37" s="494">
        <v>6306</v>
      </c>
      <c r="Q37" s="494">
        <v>107202</v>
      </c>
      <c r="R37" s="545">
        <v>0.96172029891718769</v>
      </c>
      <c r="S37" s="495">
        <v>17</v>
      </c>
    </row>
    <row r="38" spans="1:19" ht="14.4" customHeight="1" x14ac:dyDescent="0.3">
      <c r="A38" s="489" t="s">
        <v>1318</v>
      </c>
      <c r="B38" s="490" t="s">
        <v>1319</v>
      </c>
      <c r="C38" s="490" t="s">
        <v>437</v>
      </c>
      <c r="D38" s="490" t="s">
        <v>1313</v>
      </c>
      <c r="E38" s="490" t="s">
        <v>1320</v>
      </c>
      <c r="F38" s="490" t="s">
        <v>1385</v>
      </c>
      <c r="G38" s="490" t="s">
        <v>1386</v>
      </c>
      <c r="H38" s="494">
        <v>3</v>
      </c>
      <c r="I38" s="494">
        <v>4518</v>
      </c>
      <c r="J38" s="490">
        <v>2.9129593810444874</v>
      </c>
      <c r="K38" s="490">
        <v>1506</v>
      </c>
      <c r="L38" s="494">
        <v>1</v>
      </c>
      <c r="M38" s="494">
        <v>1551</v>
      </c>
      <c r="N38" s="490">
        <v>1</v>
      </c>
      <c r="O38" s="490">
        <v>1551</v>
      </c>
      <c r="P38" s="494"/>
      <c r="Q38" s="494"/>
      <c r="R38" s="545"/>
      <c r="S38" s="495"/>
    </row>
    <row r="39" spans="1:19" ht="14.4" customHeight="1" x14ac:dyDescent="0.3">
      <c r="A39" s="489" t="s">
        <v>1318</v>
      </c>
      <c r="B39" s="490" t="s">
        <v>1319</v>
      </c>
      <c r="C39" s="490" t="s">
        <v>437</v>
      </c>
      <c r="D39" s="490" t="s">
        <v>1313</v>
      </c>
      <c r="E39" s="490" t="s">
        <v>1320</v>
      </c>
      <c r="F39" s="490" t="s">
        <v>1387</v>
      </c>
      <c r="G39" s="490" t="s">
        <v>1388</v>
      </c>
      <c r="H39" s="494">
        <v>8267</v>
      </c>
      <c r="I39" s="494">
        <v>2885183</v>
      </c>
      <c r="J39" s="490">
        <v>0.93419990933816865</v>
      </c>
      <c r="K39" s="490">
        <v>349</v>
      </c>
      <c r="L39" s="494">
        <v>8824</v>
      </c>
      <c r="M39" s="494">
        <v>3088400</v>
      </c>
      <c r="N39" s="490">
        <v>1</v>
      </c>
      <c r="O39" s="490">
        <v>350</v>
      </c>
      <c r="P39" s="494">
        <v>7599</v>
      </c>
      <c r="Q39" s="494">
        <v>2659650</v>
      </c>
      <c r="R39" s="545">
        <v>0.86117407071622842</v>
      </c>
      <c r="S39" s="495">
        <v>350</v>
      </c>
    </row>
    <row r="40" spans="1:19" ht="14.4" customHeight="1" x14ac:dyDescent="0.3">
      <c r="A40" s="489" t="s">
        <v>1318</v>
      </c>
      <c r="B40" s="490" t="s">
        <v>1319</v>
      </c>
      <c r="C40" s="490" t="s">
        <v>437</v>
      </c>
      <c r="D40" s="490" t="s">
        <v>1313</v>
      </c>
      <c r="E40" s="490" t="s">
        <v>1320</v>
      </c>
      <c r="F40" s="490" t="s">
        <v>1389</v>
      </c>
      <c r="G40" s="490" t="s">
        <v>1390</v>
      </c>
      <c r="H40" s="494">
        <v>367</v>
      </c>
      <c r="I40" s="494">
        <v>465356</v>
      </c>
      <c r="J40" s="490">
        <v>1.7190013039639767</v>
      </c>
      <c r="K40" s="490">
        <v>1268</v>
      </c>
      <c r="L40" s="494">
        <v>211</v>
      </c>
      <c r="M40" s="494">
        <v>270713</v>
      </c>
      <c r="N40" s="490">
        <v>1</v>
      </c>
      <c r="O40" s="490">
        <v>1283</v>
      </c>
      <c r="P40" s="494">
        <v>184</v>
      </c>
      <c r="Q40" s="494">
        <v>236440</v>
      </c>
      <c r="R40" s="545">
        <v>0.87339728790268656</v>
      </c>
      <c r="S40" s="495">
        <v>1285</v>
      </c>
    </row>
    <row r="41" spans="1:19" ht="14.4" customHeight="1" x14ac:dyDescent="0.3">
      <c r="A41" s="489" t="s">
        <v>1318</v>
      </c>
      <c r="B41" s="490" t="s">
        <v>1319</v>
      </c>
      <c r="C41" s="490" t="s">
        <v>437</v>
      </c>
      <c r="D41" s="490" t="s">
        <v>1313</v>
      </c>
      <c r="E41" s="490" t="s">
        <v>1320</v>
      </c>
      <c r="F41" s="490" t="s">
        <v>1391</v>
      </c>
      <c r="G41" s="490" t="s">
        <v>1392</v>
      </c>
      <c r="H41" s="494">
        <v>1255</v>
      </c>
      <c r="I41" s="494">
        <v>185740</v>
      </c>
      <c r="J41" s="490">
        <v>0.90070605578616592</v>
      </c>
      <c r="K41" s="490">
        <v>148</v>
      </c>
      <c r="L41" s="494">
        <v>1384</v>
      </c>
      <c r="M41" s="494">
        <v>206216</v>
      </c>
      <c r="N41" s="490">
        <v>1</v>
      </c>
      <c r="O41" s="490">
        <v>149</v>
      </c>
      <c r="P41" s="494">
        <v>1222</v>
      </c>
      <c r="Q41" s="494">
        <v>182078</v>
      </c>
      <c r="R41" s="545">
        <v>0.88294797687861271</v>
      </c>
      <c r="S41" s="495">
        <v>149</v>
      </c>
    </row>
    <row r="42" spans="1:19" ht="14.4" customHeight="1" x14ac:dyDescent="0.3">
      <c r="A42" s="489" t="s">
        <v>1318</v>
      </c>
      <c r="B42" s="490" t="s">
        <v>1319</v>
      </c>
      <c r="C42" s="490" t="s">
        <v>437</v>
      </c>
      <c r="D42" s="490" t="s">
        <v>1313</v>
      </c>
      <c r="E42" s="490" t="s">
        <v>1320</v>
      </c>
      <c r="F42" s="490" t="s">
        <v>1393</v>
      </c>
      <c r="G42" s="490" t="s">
        <v>1394</v>
      </c>
      <c r="H42" s="494">
        <v>15</v>
      </c>
      <c r="I42" s="494">
        <v>540</v>
      </c>
      <c r="J42" s="490">
        <v>0.97297297297297303</v>
      </c>
      <c r="K42" s="490">
        <v>36</v>
      </c>
      <c r="L42" s="494">
        <v>15</v>
      </c>
      <c r="M42" s="494">
        <v>555</v>
      </c>
      <c r="N42" s="490">
        <v>1</v>
      </c>
      <c r="O42" s="490">
        <v>37</v>
      </c>
      <c r="P42" s="494">
        <v>14</v>
      </c>
      <c r="Q42" s="494">
        <v>518</v>
      </c>
      <c r="R42" s="545">
        <v>0.93333333333333335</v>
      </c>
      <c r="S42" s="495">
        <v>37</v>
      </c>
    </row>
    <row r="43" spans="1:19" ht="14.4" customHeight="1" x14ac:dyDescent="0.3">
      <c r="A43" s="489" t="s">
        <v>1318</v>
      </c>
      <c r="B43" s="490" t="s">
        <v>1319</v>
      </c>
      <c r="C43" s="490" t="s">
        <v>437</v>
      </c>
      <c r="D43" s="490" t="s">
        <v>1313</v>
      </c>
      <c r="E43" s="490" t="s">
        <v>1320</v>
      </c>
      <c r="F43" s="490" t="s">
        <v>1395</v>
      </c>
      <c r="G43" s="490" t="s">
        <v>1396</v>
      </c>
      <c r="H43" s="494">
        <v>1689</v>
      </c>
      <c r="I43" s="494">
        <v>496566</v>
      </c>
      <c r="J43" s="490">
        <v>0.89631234093247414</v>
      </c>
      <c r="K43" s="490">
        <v>294</v>
      </c>
      <c r="L43" s="494">
        <v>1878</v>
      </c>
      <c r="M43" s="494">
        <v>554010</v>
      </c>
      <c r="N43" s="490">
        <v>1</v>
      </c>
      <c r="O43" s="490">
        <v>295</v>
      </c>
      <c r="P43" s="494">
        <v>1785</v>
      </c>
      <c r="Q43" s="494">
        <v>526575</v>
      </c>
      <c r="R43" s="545">
        <v>0.95047923322683703</v>
      </c>
      <c r="S43" s="495">
        <v>295</v>
      </c>
    </row>
    <row r="44" spans="1:19" ht="14.4" customHeight="1" x14ac:dyDescent="0.3">
      <c r="A44" s="489" t="s">
        <v>1318</v>
      </c>
      <c r="B44" s="490" t="s">
        <v>1319</v>
      </c>
      <c r="C44" s="490" t="s">
        <v>437</v>
      </c>
      <c r="D44" s="490" t="s">
        <v>1313</v>
      </c>
      <c r="E44" s="490" t="s">
        <v>1320</v>
      </c>
      <c r="F44" s="490" t="s">
        <v>1397</v>
      </c>
      <c r="G44" s="490" t="s">
        <v>1398</v>
      </c>
      <c r="H44" s="494">
        <v>1293</v>
      </c>
      <c r="I44" s="494">
        <v>267651</v>
      </c>
      <c r="J44" s="490">
        <v>0.88563402092556931</v>
      </c>
      <c r="K44" s="490">
        <v>207</v>
      </c>
      <c r="L44" s="494">
        <v>1446</v>
      </c>
      <c r="M44" s="494">
        <v>302214</v>
      </c>
      <c r="N44" s="490">
        <v>1</v>
      </c>
      <c r="O44" s="490">
        <v>209</v>
      </c>
      <c r="P44" s="494">
        <v>1411</v>
      </c>
      <c r="Q44" s="494">
        <v>294899</v>
      </c>
      <c r="R44" s="545">
        <v>0.97579529737206083</v>
      </c>
      <c r="S44" s="495">
        <v>209</v>
      </c>
    </row>
    <row r="45" spans="1:19" ht="14.4" customHeight="1" x14ac:dyDescent="0.3">
      <c r="A45" s="489" t="s">
        <v>1318</v>
      </c>
      <c r="B45" s="490" t="s">
        <v>1319</v>
      </c>
      <c r="C45" s="490" t="s">
        <v>437</v>
      </c>
      <c r="D45" s="490" t="s">
        <v>1313</v>
      </c>
      <c r="E45" s="490" t="s">
        <v>1320</v>
      </c>
      <c r="F45" s="490" t="s">
        <v>1399</v>
      </c>
      <c r="G45" s="490" t="s">
        <v>1400</v>
      </c>
      <c r="H45" s="494">
        <v>1840</v>
      </c>
      <c r="I45" s="494">
        <v>71760</v>
      </c>
      <c r="J45" s="490">
        <v>1.1226533166458073</v>
      </c>
      <c r="K45" s="490">
        <v>39</v>
      </c>
      <c r="L45" s="494">
        <v>1598</v>
      </c>
      <c r="M45" s="494">
        <v>63920</v>
      </c>
      <c r="N45" s="490">
        <v>1</v>
      </c>
      <c r="O45" s="490">
        <v>40</v>
      </c>
      <c r="P45" s="494">
        <v>1644</v>
      </c>
      <c r="Q45" s="494">
        <v>65760</v>
      </c>
      <c r="R45" s="545">
        <v>1.0287859824780976</v>
      </c>
      <c r="S45" s="495">
        <v>40</v>
      </c>
    </row>
    <row r="46" spans="1:19" ht="14.4" customHeight="1" x14ac:dyDescent="0.3">
      <c r="A46" s="489" t="s">
        <v>1318</v>
      </c>
      <c r="B46" s="490" t="s">
        <v>1319</v>
      </c>
      <c r="C46" s="490" t="s">
        <v>437</v>
      </c>
      <c r="D46" s="490" t="s">
        <v>1313</v>
      </c>
      <c r="E46" s="490" t="s">
        <v>1320</v>
      </c>
      <c r="F46" s="490" t="s">
        <v>1401</v>
      </c>
      <c r="G46" s="490" t="s">
        <v>1402</v>
      </c>
      <c r="H46" s="494">
        <v>274</v>
      </c>
      <c r="I46" s="494">
        <v>1370822</v>
      </c>
      <c r="J46" s="490">
        <v>0.99621664675428112</v>
      </c>
      <c r="K46" s="490">
        <v>5003</v>
      </c>
      <c r="L46" s="494">
        <v>274</v>
      </c>
      <c r="M46" s="494">
        <v>1376028</v>
      </c>
      <c r="N46" s="490">
        <v>1</v>
      </c>
      <c r="O46" s="490">
        <v>5022</v>
      </c>
      <c r="P46" s="494">
        <v>201</v>
      </c>
      <c r="Q46" s="494">
        <v>1009623</v>
      </c>
      <c r="R46" s="545">
        <v>0.73372271494475405</v>
      </c>
      <c r="S46" s="495">
        <v>5023</v>
      </c>
    </row>
    <row r="47" spans="1:19" ht="14.4" customHeight="1" x14ac:dyDescent="0.3">
      <c r="A47" s="489" t="s">
        <v>1318</v>
      </c>
      <c r="B47" s="490" t="s">
        <v>1319</v>
      </c>
      <c r="C47" s="490" t="s">
        <v>437</v>
      </c>
      <c r="D47" s="490" t="s">
        <v>1313</v>
      </c>
      <c r="E47" s="490" t="s">
        <v>1320</v>
      </c>
      <c r="F47" s="490" t="s">
        <v>1403</v>
      </c>
      <c r="G47" s="490" t="s">
        <v>1404</v>
      </c>
      <c r="H47" s="494">
        <v>2103</v>
      </c>
      <c r="I47" s="494">
        <v>357510</v>
      </c>
      <c r="J47" s="490">
        <v>1.0056285494881987</v>
      </c>
      <c r="K47" s="490">
        <v>170</v>
      </c>
      <c r="L47" s="494">
        <v>2079</v>
      </c>
      <c r="M47" s="494">
        <v>355509</v>
      </c>
      <c r="N47" s="490">
        <v>1</v>
      </c>
      <c r="O47" s="490">
        <v>171</v>
      </c>
      <c r="P47" s="494">
        <v>2129</v>
      </c>
      <c r="Q47" s="494">
        <v>364059</v>
      </c>
      <c r="R47" s="545">
        <v>1.0240500240500241</v>
      </c>
      <c r="S47" s="495">
        <v>171</v>
      </c>
    </row>
    <row r="48" spans="1:19" ht="14.4" customHeight="1" x14ac:dyDescent="0.3">
      <c r="A48" s="489" t="s">
        <v>1318</v>
      </c>
      <c r="B48" s="490" t="s">
        <v>1319</v>
      </c>
      <c r="C48" s="490" t="s">
        <v>437</v>
      </c>
      <c r="D48" s="490" t="s">
        <v>1313</v>
      </c>
      <c r="E48" s="490" t="s">
        <v>1320</v>
      </c>
      <c r="F48" s="490" t="s">
        <v>1405</v>
      </c>
      <c r="G48" s="490" t="s">
        <v>1406</v>
      </c>
      <c r="H48" s="494">
        <v>218</v>
      </c>
      <c r="I48" s="494">
        <v>71068</v>
      </c>
      <c r="J48" s="490">
        <v>1.0061728395061729</v>
      </c>
      <c r="K48" s="490">
        <v>326</v>
      </c>
      <c r="L48" s="494">
        <v>216</v>
      </c>
      <c r="M48" s="494">
        <v>70632</v>
      </c>
      <c r="N48" s="490">
        <v>1</v>
      </c>
      <c r="O48" s="490">
        <v>327</v>
      </c>
      <c r="P48" s="494">
        <v>218</v>
      </c>
      <c r="Q48" s="494">
        <v>71286</v>
      </c>
      <c r="R48" s="545">
        <v>1.0092592592592593</v>
      </c>
      <c r="S48" s="495">
        <v>327</v>
      </c>
    </row>
    <row r="49" spans="1:19" ht="14.4" customHeight="1" x14ac:dyDescent="0.3">
      <c r="A49" s="489" t="s">
        <v>1318</v>
      </c>
      <c r="B49" s="490" t="s">
        <v>1319</v>
      </c>
      <c r="C49" s="490" t="s">
        <v>437</v>
      </c>
      <c r="D49" s="490" t="s">
        <v>1313</v>
      </c>
      <c r="E49" s="490" t="s">
        <v>1320</v>
      </c>
      <c r="F49" s="490" t="s">
        <v>1407</v>
      </c>
      <c r="G49" s="490" t="s">
        <v>1408</v>
      </c>
      <c r="H49" s="494">
        <v>854</v>
      </c>
      <c r="I49" s="494">
        <v>587552</v>
      </c>
      <c r="J49" s="490">
        <v>0.94719092066869792</v>
      </c>
      <c r="K49" s="490">
        <v>688</v>
      </c>
      <c r="L49" s="494">
        <v>899</v>
      </c>
      <c r="M49" s="494">
        <v>620310</v>
      </c>
      <c r="N49" s="490">
        <v>1</v>
      </c>
      <c r="O49" s="490">
        <v>690</v>
      </c>
      <c r="P49" s="494">
        <v>1017</v>
      </c>
      <c r="Q49" s="494">
        <v>701730</v>
      </c>
      <c r="R49" s="545">
        <v>1.1312569521690767</v>
      </c>
      <c r="S49" s="495">
        <v>690</v>
      </c>
    </row>
    <row r="50" spans="1:19" ht="14.4" customHeight="1" x14ac:dyDescent="0.3">
      <c r="A50" s="489" t="s">
        <v>1318</v>
      </c>
      <c r="B50" s="490" t="s">
        <v>1319</v>
      </c>
      <c r="C50" s="490" t="s">
        <v>437</v>
      </c>
      <c r="D50" s="490" t="s">
        <v>1313</v>
      </c>
      <c r="E50" s="490" t="s">
        <v>1320</v>
      </c>
      <c r="F50" s="490" t="s">
        <v>1409</v>
      </c>
      <c r="G50" s="490" t="s">
        <v>1410</v>
      </c>
      <c r="H50" s="494">
        <v>2270</v>
      </c>
      <c r="I50" s="494">
        <v>789960</v>
      </c>
      <c r="J50" s="490">
        <v>1.0166795366795367</v>
      </c>
      <c r="K50" s="490">
        <v>348</v>
      </c>
      <c r="L50" s="494">
        <v>2220</v>
      </c>
      <c r="M50" s="494">
        <v>777000</v>
      </c>
      <c r="N50" s="490">
        <v>1</v>
      </c>
      <c r="O50" s="490">
        <v>350</v>
      </c>
      <c r="P50" s="494">
        <v>2166</v>
      </c>
      <c r="Q50" s="494">
        <v>758100</v>
      </c>
      <c r="R50" s="545">
        <v>0.9756756756756757</v>
      </c>
      <c r="S50" s="495">
        <v>350</v>
      </c>
    </row>
    <row r="51" spans="1:19" ht="14.4" customHeight="1" x14ac:dyDescent="0.3">
      <c r="A51" s="489" t="s">
        <v>1318</v>
      </c>
      <c r="B51" s="490" t="s">
        <v>1319</v>
      </c>
      <c r="C51" s="490" t="s">
        <v>437</v>
      </c>
      <c r="D51" s="490" t="s">
        <v>1313</v>
      </c>
      <c r="E51" s="490" t="s">
        <v>1320</v>
      </c>
      <c r="F51" s="490" t="s">
        <v>1411</v>
      </c>
      <c r="G51" s="490" t="s">
        <v>1412</v>
      </c>
      <c r="H51" s="494">
        <v>1892</v>
      </c>
      <c r="I51" s="494">
        <v>327316</v>
      </c>
      <c r="J51" s="490">
        <v>1.015727017700653</v>
      </c>
      <c r="K51" s="490">
        <v>173</v>
      </c>
      <c r="L51" s="494">
        <v>1852</v>
      </c>
      <c r="M51" s="494">
        <v>322248</v>
      </c>
      <c r="N51" s="490">
        <v>1</v>
      </c>
      <c r="O51" s="490">
        <v>174</v>
      </c>
      <c r="P51" s="494">
        <v>1778</v>
      </c>
      <c r="Q51" s="494">
        <v>309372</v>
      </c>
      <c r="R51" s="545">
        <v>0.9600431965442765</v>
      </c>
      <c r="S51" s="495">
        <v>174</v>
      </c>
    </row>
    <row r="52" spans="1:19" ht="14.4" customHeight="1" x14ac:dyDescent="0.3">
      <c r="A52" s="489" t="s">
        <v>1318</v>
      </c>
      <c r="B52" s="490" t="s">
        <v>1319</v>
      </c>
      <c r="C52" s="490" t="s">
        <v>437</v>
      </c>
      <c r="D52" s="490" t="s">
        <v>1313</v>
      </c>
      <c r="E52" s="490" t="s">
        <v>1320</v>
      </c>
      <c r="F52" s="490" t="s">
        <v>1413</v>
      </c>
      <c r="G52" s="490" t="s">
        <v>1414</v>
      </c>
      <c r="H52" s="494">
        <v>700</v>
      </c>
      <c r="I52" s="494">
        <v>280000</v>
      </c>
      <c r="J52" s="490">
        <v>1.0090380983956295</v>
      </c>
      <c r="K52" s="490">
        <v>400</v>
      </c>
      <c r="L52" s="494">
        <v>692</v>
      </c>
      <c r="M52" s="494">
        <v>277492</v>
      </c>
      <c r="N52" s="490">
        <v>1</v>
      </c>
      <c r="O52" s="490">
        <v>401</v>
      </c>
      <c r="P52" s="494">
        <v>764</v>
      </c>
      <c r="Q52" s="494">
        <v>306364</v>
      </c>
      <c r="R52" s="545">
        <v>1.1040462427745665</v>
      </c>
      <c r="S52" s="495">
        <v>401</v>
      </c>
    </row>
    <row r="53" spans="1:19" ht="14.4" customHeight="1" x14ac:dyDescent="0.3">
      <c r="A53" s="489" t="s">
        <v>1318</v>
      </c>
      <c r="B53" s="490" t="s">
        <v>1319</v>
      </c>
      <c r="C53" s="490" t="s">
        <v>437</v>
      </c>
      <c r="D53" s="490" t="s">
        <v>1313</v>
      </c>
      <c r="E53" s="490" t="s">
        <v>1320</v>
      </c>
      <c r="F53" s="490" t="s">
        <v>1415</v>
      </c>
      <c r="G53" s="490" t="s">
        <v>1416</v>
      </c>
      <c r="H53" s="494">
        <v>217</v>
      </c>
      <c r="I53" s="494">
        <v>141484</v>
      </c>
      <c r="J53" s="490">
        <v>0.86189797385382017</v>
      </c>
      <c r="K53" s="490">
        <v>652</v>
      </c>
      <c r="L53" s="494">
        <v>251</v>
      </c>
      <c r="M53" s="494">
        <v>164154</v>
      </c>
      <c r="N53" s="490">
        <v>1</v>
      </c>
      <c r="O53" s="490">
        <v>654</v>
      </c>
      <c r="P53" s="494">
        <v>308</v>
      </c>
      <c r="Q53" s="494">
        <v>201432</v>
      </c>
      <c r="R53" s="545">
        <v>1.2270916334661355</v>
      </c>
      <c r="S53" s="495">
        <v>654</v>
      </c>
    </row>
    <row r="54" spans="1:19" ht="14.4" customHeight="1" x14ac:dyDescent="0.3">
      <c r="A54" s="489" t="s">
        <v>1318</v>
      </c>
      <c r="B54" s="490" t="s">
        <v>1319</v>
      </c>
      <c r="C54" s="490" t="s">
        <v>437</v>
      </c>
      <c r="D54" s="490" t="s">
        <v>1313</v>
      </c>
      <c r="E54" s="490" t="s">
        <v>1320</v>
      </c>
      <c r="F54" s="490" t="s">
        <v>1417</v>
      </c>
      <c r="G54" s="490" t="s">
        <v>1418</v>
      </c>
      <c r="H54" s="494">
        <v>217</v>
      </c>
      <c r="I54" s="494">
        <v>141484</v>
      </c>
      <c r="J54" s="490">
        <v>0.86189797385382017</v>
      </c>
      <c r="K54" s="490">
        <v>652</v>
      </c>
      <c r="L54" s="494">
        <v>251</v>
      </c>
      <c r="M54" s="494">
        <v>164154</v>
      </c>
      <c r="N54" s="490">
        <v>1</v>
      </c>
      <c r="O54" s="490">
        <v>654</v>
      </c>
      <c r="P54" s="494">
        <v>308</v>
      </c>
      <c r="Q54" s="494">
        <v>201432</v>
      </c>
      <c r="R54" s="545">
        <v>1.2270916334661355</v>
      </c>
      <c r="S54" s="495">
        <v>654</v>
      </c>
    </row>
    <row r="55" spans="1:19" ht="14.4" customHeight="1" x14ac:dyDescent="0.3">
      <c r="A55" s="489" t="s">
        <v>1318</v>
      </c>
      <c r="B55" s="490" t="s">
        <v>1319</v>
      </c>
      <c r="C55" s="490" t="s">
        <v>437</v>
      </c>
      <c r="D55" s="490" t="s">
        <v>1313</v>
      </c>
      <c r="E55" s="490" t="s">
        <v>1320</v>
      </c>
      <c r="F55" s="490" t="s">
        <v>1419</v>
      </c>
      <c r="G55" s="490" t="s">
        <v>1420</v>
      </c>
      <c r="H55" s="494">
        <v>6769</v>
      </c>
      <c r="I55" s="494">
        <v>2924208</v>
      </c>
      <c r="J55" s="490">
        <v>2.5338549722500225</v>
      </c>
      <c r="K55" s="490">
        <v>432</v>
      </c>
      <c r="L55" s="494">
        <v>2653</v>
      </c>
      <c r="M55" s="494">
        <v>1154055</v>
      </c>
      <c r="N55" s="490">
        <v>1</v>
      </c>
      <c r="O55" s="490">
        <v>435</v>
      </c>
      <c r="P55" s="494">
        <v>8</v>
      </c>
      <c r="Q55" s="494">
        <v>3480</v>
      </c>
      <c r="R55" s="545">
        <v>3.0154542027892952E-3</v>
      </c>
      <c r="S55" s="495">
        <v>435</v>
      </c>
    </row>
    <row r="56" spans="1:19" ht="14.4" customHeight="1" x14ac:dyDescent="0.3">
      <c r="A56" s="489" t="s">
        <v>1318</v>
      </c>
      <c r="B56" s="490" t="s">
        <v>1319</v>
      </c>
      <c r="C56" s="490" t="s">
        <v>437</v>
      </c>
      <c r="D56" s="490" t="s">
        <v>1313</v>
      </c>
      <c r="E56" s="490" t="s">
        <v>1320</v>
      </c>
      <c r="F56" s="490" t="s">
        <v>1421</v>
      </c>
      <c r="G56" s="490" t="s">
        <v>1422</v>
      </c>
      <c r="H56" s="494">
        <v>104</v>
      </c>
      <c r="I56" s="494">
        <v>71968</v>
      </c>
      <c r="J56" s="490">
        <v>0.77970141492058676</v>
      </c>
      <c r="K56" s="490">
        <v>692</v>
      </c>
      <c r="L56" s="494">
        <v>133</v>
      </c>
      <c r="M56" s="494">
        <v>92302</v>
      </c>
      <c r="N56" s="490">
        <v>1</v>
      </c>
      <c r="O56" s="490">
        <v>694</v>
      </c>
      <c r="P56" s="494">
        <v>121</v>
      </c>
      <c r="Q56" s="494">
        <v>83974</v>
      </c>
      <c r="R56" s="545">
        <v>0.90977443609022557</v>
      </c>
      <c r="S56" s="495">
        <v>694</v>
      </c>
    </row>
    <row r="57" spans="1:19" ht="14.4" customHeight="1" x14ac:dyDescent="0.3">
      <c r="A57" s="489" t="s">
        <v>1318</v>
      </c>
      <c r="B57" s="490" t="s">
        <v>1319</v>
      </c>
      <c r="C57" s="490" t="s">
        <v>437</v>
      </c>
      <c r="D57" s="490" t="s">
        <v>1313</v>
      </c>
      <c r="E57" s="490" t="s">
        <v>1320</v>
      </c>
      <c r="F57" s="490" t="s">
        <v>1423</v>
      </c>
      <c r="G57" s="490" t="s">
        <v>1424</v>
      </c>
      <c r="H57" s="494">
        <v>258</v>
      </c>
      <c r="I57" s="494">
        <v>174408</v>
      </c>
      <c r="J57" s="490">
        <v>0.91871049304677621</v>
      </c>
      <c r="K57" s="490">
        <v>676</v>
      </c>
      <c r="L57" s="494">
        <v>280</v>
      </c>
      <c r="M57" s="494">
        <v>189840</v>
      </c>
      <c r="N57" s="490">
        <v>1</v>
      </c>
      <c r="O57" s="490">
        <v>678</v>
      </c>
      <c r="P57" s="494">
        <v>229</v>
      </c>
      <c r="Q57" s="494">
        <v>155262</v>
      </c>
      <c r="R57" s="545">
        <v>0.81785714285714284</v>
      </c>
      <c r="S57" s="495">
        <v>678</v>
      </c>
    </row>
    <row r="58" spans="1:19" ht="14.4" customHeight="1" x14ac:dyDescent="0.3">
      <c r="A58" s="489" t="s">
        <v>1318</v>
      </c>
      <c r="B58" s="490" t="s">
        <v>1319</v>
      </c>
      <c r="C58" s="490" t="s">
        <v>437</v>
      </c>
      <c r="D58" s="490" t="s">
        <v>1313</v>
      </c>
      <c r="E58" s="490" t="s">
        <v>1320</v>
      </c>
      <c r="F58" s="490" t="s">
        <v>1425</v>
      </c>
      <c r="G58" s="490" t="s">
        <v>1426</v>
      </c>
      <c r="H58" s="494">
        <v>1185</v>
      </c>
      <c r="I58" s="494">
        <v>562875</v>
      </c>
      <c r="J58" s="490">
        <v>1.0085738859323765</v>
      </c>
      <c r="K58" s="490">
        <v>475</v>
      </c>
      <c r="L58" s="494">
        <v>1170</v>
      </c>
      <c r="M58" s="494">
        <v>558090</v>
      </c>
      <c r="N58" s="490">
        <v>1</v>
      </c>
      <c r="O58" s="490">
        <v>477</v>
      </c>
      <c r="P58" s="494">
        <v>1252</v>
      </c>
      <c r="Q58" s="494">
        <v>597204</v>
      </c>
      <c r="R58" s="545">
        <v>1.0700854700854701</v>
      </c>
      <c r="S58" s="495">
        <v>477</v>
      </c>
    </row>
    <row r="59" spans="1:19" ht="14.4" customHeight="1" x14ac:dyDescent="0.3">
      <c r="A59" s="489" t="s">
        <v>1318</v>
      </c>
      <c r="B59" s="490" t="s">
        <v>1319</v>
      </c>
      <c r="C59" s="490" t="s">
        <v>437</v>
      </c>
      <c r="D59" s="490" t="s">
        <v>1313</v>
      </c>
      <c r="E59" s="490" t="s">
        <v>1320</v>
      </c>
      <c r="F59" s="490" t="s">
        <v>1427</v>
      </c>
      <c r="G59" s="490" t="s">
        <v>1428</v>
      </c>
      <c r="H59" s="494">
        <v>299</v>
      </c>
      <c r="I59" s="494">
        <v>86411</v>
      </c>
      <c r="J59" s="490">
        <v>0.86071019473081334</v>
      </c>
      <c r="K59" s="490">
        <v>289</v>
      </c>
      <c r="L59" s="494">
        <v>345</v>
      </c>
      <c r="M59" s="494">
        <v>100395</v>
      </c>
      <c r="N59" s="490">
        <v>1</v>
      </c>
      <c r="O59" s="490">
        <v>291</v>
      </c>
      <c r="P59" s="494">
        <v>349</v>
      </c>
      <c r="Q59" s="494">
        <v>101559</v>
      </c>
      <c r="R59" s="545">
        <v>1.0115942028985507</v>
      </c>
      <c r="S59" s="495">
        <v>291</v>
      </c>
    </row>
    <row r="60" spans="1:19" ht="14.4" customHeight="1" x14ac:dyDescent="0.3">
      <c r="A60" s="489" t="s">
        <v>1318</v>
      </c>
      <c r="B60" s="490" t="s">
        <v>1319</v>
      </c>
      <c r="C60" s="490" t="s">
        <v>437</v>
      </c>
      <c r="D60" s="490" t="s">
        <v>1313</v>
      </c>
      <c r="E60" s="490" t="s">
        <v>1320</v>
      </c>
      <c r="F60" s="490" t="s">
        <v>1429</v>
      </c>
      <c r="G60" s="490" t="s">
        <v>1430</v>
      </c>
      <c r="H60" s="494">
        <v>203</v>
      </c>
      <c r="I60" s="494">
        <v>164836</v>
      </c>
      <c r="J60" s="490">
        <v>0.96547765477654779</v>
      </c>
      <c r="K60" s="490">
        <v>812</v>
      </c>
      <c r="L60" s="494">
        <v>210</v>
      </c>
      <c r="M60" s="494">
        <v>170730</v>
      </c>
      <c r="N60" s="490">
        <v>1</v>
      </c>
      <c r="O60" s="490">
        <v>813</v>
      </c>
      <c r="P60" s="494">
        <v>425</v>
      </c>
      <c r="Q60" s="494">
        <v>345950</v>
      </c>
      <c r="R60" s="545">
        <v>2.0262988344169157</v>
      </c>
      <c r="S60" s="495">
        <v>814</v>
      </c>
    </row>
    <row r="61" spans="1:19" ht="14.4" customHeight="1" x14ac:dyDescent="0.3">
      <c r="A61" s="489" t="s">
        <v>1318</v>
      </c>
      <c r="B61" s="490" t="s">
        <v>1319</v>
      </c>
      <c r="C61" s="490" t="s">
        <v>437</v>
      </c>
      <c r="D61" s="490" t="s">
        <v>1313</v>
      </c>
      <c r="E61" s="490" t="s">
        <v>1320</v>
      </c>
      <c r="F61" s="490" t="s">
        <v>1431</v>
      </c>
      <c r="G61" s="490" t="s">
        <v>1432</v>
      </c>
      <c r="H61" s="494">
        <v>6755</v>
      </c>
      <c r="I61" s="494">
        <v>6809040</v>
      </c>
      <c r="J61" s="490">
        <v>2.3773227990166759</v>
      </c>
      <c r="K61" s="490">
        <v>1008</v>
      </c>
      <c r="L61" s="494">
        <v>2833</v>
      </c>
      <c r="M61" s="494">
        <v>2864163</v>
      </c>
      <c r="N61" s="490">
        <v>1</v>
      </c>
      <c r="O61" s="490">
        <v>1011</v>
      </c>
      <c r="P61" s="494">
        <v>8</v>
      </c>
      <c r="Q61" s="494">
        <v>8096</v>
      </c>
      <c r="R61" s="545">
        <v>2.826654767902525E-3</v>
      </c>
      <c r="S61" s="495">
        <v>1012</v>
      </c>
    </row>
    <row r="62" spans="1:19" ht="14.4" customHeight="1" x14ac:dyDescent="0.3">
      <c r="A62" s="489" t="s">
        <v>1318</v>
      </c>
      <c r="B62" s="490" t="s">
        <v>1319</v>
      </c>
      <c r="C62" s="490" t="s">
        <v>437</v>
      </c>
      <c r="D62" s="490" t="s">
        <v>1313</v>
      </c>
      <c r="E62" s="490" t="s">
        <v>1320</v>
      </c>
      <c r="F62" s="490" t="s">
        <v>1433</v>
      </c>
      <c r="G62" s="490" t="s">
        <v>1434</v>
      </c>
      <c r="H62" s="494">
        <v>2169</v>
      </c>
      <c r="I62" s="494">
        <v>362223</v>
      </c>
      <c r="J62" s="490">
        <v>0.94482440215349939</v>
      </c>
      <c r="K62" s="490">
        <v>167</v>
      </c>
      <c r="L62" s="494">
        <v>2282</v>
      </c>
      <c r="M62" s="494">
        <v>383376</v>
      </c>
      <c r="N62" s="490">
        <v>1</v>
      </c>
      <c r="O62" s="490">
        <v>168</v>
      </c>
      <c r="P62" s="494">
        <v>2244</v>
      </c>
      <c r="Q62" s="494">
        <v>376992</v>
      </c>
      <c r="R62" s="545">
        <v>0.9833479404031551</v>
      </c>
      <c r="S62" s="495">
        <v>168</v>
      </c>
    </row>
    <row r="63" spans="1:19" ht="14.4" customHeight="1" x14ac:dyDescent="0.3">
      <c r="A63" s="489" t="s">
        <v>1318</v>
      </c>
      <c r="B63" s="490" t="s">
        <v>1319</v>
      </c>
      <c r="C63" s="490" t="s">
        <v>437</v>
      </c>
      <c r="D63" s="490" t="s">
        <v>1313</v>
      </c>
      <c r="E63" s="490" t="s">
        <v>1320</v>
      </c>
      <c r="F63" s="490" t="s">
        <v>1435</v>
      </c>
      <c r="G63" s="490" t="s">
        <v>1436</v>
      </c>
      <c r="H63" s="494">
        <v>297</v>
      </c>
      <c r="I63" s="494">
        <v>253341</v>
      </c>
      <c r="J63" s="490">
        <v>1.4758817155440596</v>
      </c>
      <c r="K63" s="490">
        <v>853</v>
      </c>
      <c r="L63" s="494">
        <v>201</v>
      </c>
      <c r="M63" s="494">
        <v>171654</v>
      </c>
      <c r="N63" s="490">
        <v>1</v>
      </c>
      <c r="O63" s="490">
        <v>854</v>
      </c>
      <c r="P63" s="494">
        <v>181</v>
      </c>
      <c r="Q63" s="494">
        <v>154574</v>
      </c>
      <c r="R63" s="545">
        <v>0.90049751243781095</v>
      </c>
      <c r="S63" s="495">
        <v>854</v>
      </c>
    </row>
    <row r="64" spans="1:19" ht="14.4" customHeight="1" x14ac:dyDescent="0.3">
      <c r="A64" s="489" t="s">
        <v>1318</v>
      </c>
      <c r="B64" s="490" t="s">
        <v>1319</v>
      </c>
      <c r="C64" s="490" t="s">
        <v>437</v>
      </c>
      <c r="D64" s="490" t="s">
        <v>1313</v>
      </c>
      <c r="E64" s="490" t="s">
        <v>1320</v>
      </c>
      <c r="F64" s="490" t="s">
        <v>1437</v>
      </c>
      <c r="G64" s="490" t="s">
        <v>1438</v>
      </c>
      <c r="H64" s="494">
        <v>175</v>
      </c>
      <c r="I64" s="494">
        <v>100275</v>
      </c>
      <c r="J64" s="490">
        <v>1.0039949537426409</v>
      </c>
      <c r="K64" s="490">
        <v>573</v>
      </c>
      <c r="L64" s="494">
        <v>174</v>
      </c>
      <c r="M64" s="494">
        <v>99876</v>
      </c>
      <c r="N64" s="490">
        <v>1</v>
      </c>
      <c r="O64" s="490">
        <v>574</v>
      </c>
      <c r="P64" s="494">
        <v>194</v>
      </c>
      <c r="Q64" s="494">
        <v>111356</v>
      </c>
      <c r="R64" s="545">
        <v>1.1149425287356323</v>
      </c>
      <c r="S64" s="495">
        <v>574</v>
      </c>
    </row>
    <row r="65" spans="1:19" ht="14.4" customHeight="1" x14ac:dyDescent="0.3">
      <c r="A65" s="489" t="s">
        <v>1318</v>
      </c>
      <c r="B65" s="490" t="s">
        <v>1319</v>
      </c>
      <c r="C65" s="490" t="s">
        <v>437</v>
      </c>
      <c r="D65" s="490" t="s">
        <v>1313</v>
      </c>
      <c r="E65" s="490" t="s">
        <v>1320</v>
      </c>
      <c r="F65" s="490" t="s">
        <v>1439</v>
      </c>
      <c r="G65" s="490" t="s">
        <v>1440</v>
      </c>
      <c r="H65" s="494">
        <v>630</v>
      </c>
      <c r="I65" s="494">
        <v>1426320</v>
      </c>
      <c r="J65" s="490">
        <v>1.4493266106169331</v>
      </c>
      <c r="K65" s="490">
        <v>2264</v>
      </c>
      <c r="L65" s="494">
        <v>429</v>
      </c>
      <c r="M65" s="494">
        <v>984126</v>
      </c>
      <c r="N65" s="490">
        <v>1</v>
      </c>
      <c r="O65" s="490">
        <v>2294</v>
      </c>
      <c r="P65" s="494">
        <v>1743</v>
      </c>
      <c r="Q65" s="494">
        <v>4003671</v>
      </c>
      <c r="R65" s="545">
        <v>4.0682504069600842</v>
      </c>
      <c r="S65" s="495">
        <v>2297</v>
      </c>
    </row>
    <row r="66" spans="1:19" ht="14.4" customHeight="1" x14ac:dyDescent="0.3">
      <c r="A66" s="489" t="s">
        <v>1318</v>
      </c>
      <c r="B66" s="490" t="s">
        <v>1319</v>
      </c>
      <c r="C66" s="490" t="s">
        <v>437</v>
      </c>
      <c r="D66" s="490" t="s">
        <v>1313</v>
      </c>
      <c r="E66" s="490" t="s">
        <v>1320</v>
      </c>
      <c r="F66" s="490" t="s">
        <v>1441</v>
      </c>
      <c r="G66" s="490" t="s">
        <v>1442</v>
      </c>
      <c r="H66" s="494">
        <v>764</v>
      </c>
      <c r="I66" s="494">
        <v>142104</v>
      </c>
      <c r="J66" s="490">
        <v>0.85383644775581324</v>
      </c>
      <c r="K66" s="490">
        <v>186</v>
      </c>
      <c r="L66" s="494">
        <v>890</v>
      </c>
      <c r="M66" s="494">
        <v>166430</v>
      </c>
      <c r="N66" s="490">
        <v>1</v>
      </c>
      <c r="O66" s="490">
        <v>187</v>
      </c>
      <c r="P66" s="494">
        <v>742</v>
      </c>
      <c r="Q66" s="494">
        <v>138754</v>
      </c>
      <c r="R66" s="545">
        <v>0.83370786516853934</v>
      </c>
      <c r="S66" s="495">
        <v>187</v>
      </c>
    </row>
    <row r="67" spans="1:19" ht="14.4" customHeight="1" x14ac:dyDescent="0.3">
      <c r="A67" s="489" t="s">
        <v>1318</v>
      </c>
      <c r="B67" s="490" t="s">
        <v>1319</v>
      </c>
      <c r="C67" s="490" t="s">
        <v>437</v>
      </c>
      <c r="D67" s="490" t="s">
        <v>1313</v>
      </c>
      <c r="E67" s="490" t="s">
        <v>1320</v>
      </c>
      <c r="F67" s="490" t="s">
        <v>1443</v>
      </c>
      <c r="G67" s="490" t="s">
        <v>1444</v>
      </c>
      <c r="H67" s="494">
        <v>13153</v>
      </c>
      <c r="I67" s="494">
        <v>7562975</v>
      </c>
      <c r="J67" s="490">
        <v>0.92342393491494168</v>
      </c>
      <c r="K67" s="490">
        <v>575</v>
      </c>
      <c r="L67" s="494">
        <v>14219</v>
      </c>
      <c r="M67" s="494">
        <v>8190144</v>
      </c>
      <c r="N67" s="490">
        <v>1</v>
      </c>
      <c r="O67" s="490">
        <v>576</v>
      </c>
      <c r="P67" s="494">
        <v>12428</v>
      </c>
      <c r="Q67" s="494">
        <v>7158528</v>
      </c>
      <c r="R67" s="545">
        <v>0.87404177508966874</v>
      </c>
      <c r="S67" s="495">
        <v>576</v>
      </c>
    </row>
    <row r="68" spans="1:19" ht="14.4" customHeight="1" x14ac:dyDescent="0.3">
      <c r="A68" s="489" t="s">
        <v>1318</v>
      </c>
      <c r="B68" s="490" t="s">
        <v>1319</v>
      </c>
      <c r="C68" s="490" t="s">
        <v>437</v>
      </c>
      <c r="D68" s="490" t="s">
        <v>1313</v>
      </c>
      <c r="E68" s="490" t="s">
        <v>1320</v>
      </c>
      <c r="F68" s="490" t="s">
        <v>1445</v>
      </c>
      <c r="G68" s="490" t="s">
        <v>1446</v>
      </c>
      <c r="H68" s="494">
        <v>420</v>
      </c>
      <c r="I68" s="494">
        <v>72660</v>
      </c>
      <c r="J68" s="490">
        <v>1.6500885679247854</v>
      </c>
      <c r="K68" s="490">
        <v>173</v>
      </c>
      <c r="L68" s="494">
        <v>246</v>
      </c>
      <c r="M68" s="494">
        <v>44034</v>
      </c>
      <c r="N68" s="490">
        <v>1</v>
      </c>
      <c r="O68" s="490">
        <v>179</v>
      </c>
      <c r="P68" s="494">
        <v>96</v>
      </c>
      <c r="Q68" s="494">
        <v>17184</v>
      </c>
      <c r="R68" s="545">
        <v>0.3902439024390244</v>
      </c>
      <c r="S68" s="495">
        <v>179</v>
      </c>
    </row>
    <row r="69" spans="1:19" ht="14.4" customHeight="1" x14ac:dyDescent="0.3">
      <c r="A69" s="489" t="s">
        <v>1318</v>
      </c>
      <c r="B69" s="490" t="s">
        <v>1319</v>
      </c>
      <c r="C69" s="490" t="s">
        <v>437</v>
      </c>
      <c r="D69" s="490" t="s">
        <v>1313</v>
      </c>
      <c r="E69" s="490" t="s">
        <v>1320</v>
      </c>
      <c r="F69" s="490" t="s">
        <v>1447</v>
      </c>
      <c r="G69" s="490" t="s">
        <v>1448</v>
      </c>
      <c r="H69" s="494">
        <v>217</v>
      </c>
      <c r="I69" s="494">
        <v>303149</v>
      </c>
      <c r="J69" s="490">
        <v>0.86330589009224001</v>
      </c>
      <c r="K69" s="490">
        <v>1397</v>
      </c>
      <c r="L69" s="494">
        <v>251</v>
      </c>
      <c r="M69" s="494">
        <v>351149</v>
      </c>
      <c r="N69" s="490">
        <v>1</v>
      </c>
      <c r="O69" s="490">
        <v>1399</v>
      </c>
      <c r="P69" s="494">
        <v>308</v>
      </c>
      <c r="Q69" s="494">
        <v>430892</v>
      </c>
      <c r="R69" s="545">
        <v>1.2270916334661355</v>
      </c>
      <c r="S69" s="495">
        <v>1399</v>
      </c>
    </row>
    <row r="70" spans="1:19" ht="14.4" customHeight="1" x14ac:dyDescent="0.3">
      <c r="A70" s="489" t="s">
        <v>1318</v>
      </c>
      <c r="B70" s="490" t="s">
        <v>1319</v>
      </c>
      <c r="C70" s="490" t="s">
        <v>437</v>
      </c>
      <c r="D70" s="490" t="s">
        <v>1313</v>
      </c>
      <c r="E70" s="490" t="s">
        <v>1320</v>
      </c>
      <c r="F70" s="490" t="s">
        <v>1449</v>
      </c>
      <c r="G70" s="490" t="s">
        <v>1450</v>
      </c>
      <c r="H70" s="494">
        <v>15</v>
      </c>
      <c r="I70" s="494">
        <v>15270</v>
      </c>
      <c r="J70" s="490">
        <v>0.78638376763827378</v>
      </c>
      <c r="K70" s="490">
        <v>1018</v>
      </c>
      <c r="L70" s="494">
        <v>19</v>
      </c>
      <c r="M70" s="494">
        <v>19418</v>
      </c>
      <c r="N70" s="490">
        <v>1</v>
      </c>
      <c r="O70" s="490">
        <v>1022</v>
      </c>
      <c r="P70" s="494">
        <v>26</v>
      </c>
      <c r="Q70" s="494">
        <v>26572</v>
      </c>
      <c r="R70" s="545">
        <v>1.368421052631579</v>
      </c>
      <c r="S70" s="495">
        <v>1022</v>
      </c>
    </row>
    <row r="71" spans="1:19" ht="14.4" customHeight="1" x14ac:dyDescent="0.3">
      <c r="A71" s="489" t="s">
        <v>1318</v>
      </c>
      <c r="B71" s="490" t="s">
        <v>1319</v>
      </c>
      <c r="C71" s="490" t="s">
        <v>437</v>
      </c>
      <c r="D71" s="490" t="s">
        <v>1313</v>
      </c>
      <c r="E71" s="490" t="s">
        <v>1320</v>
      </c>
      <c r="F71" s="490" t="s">
        <v>1451</v>
      </c>
      <c r="G71" s="490" t="s">
        <v>1452</v>
      </c>
      <c r="H71" s="494">
        <v>243</v>
      </c>
      <c r="I71" s="494">
        <v>45927</v>
      </c>
      <c r="J71" s="490">
        <v>1.2208133971291866</v>
      </c>
      <c r="K71" s="490">
        <v>189</v>
      </c>
      <c r="L71" s="494">
        <v>198</v>
      </c>
      <c r="M71" s="494">
        <v>37620</v>
      </c>
      <c r="N71" s="490">
        <v>1</v>
      </c>
      <c r="O71" s="490">
        <v>190</v>
      </c>
      <c r="P71" s="494">
        <v>213</v>
      </c>
      <c r="Q71" s="494">
        <v>40470</v>
      </c>
      <c r="R71" s="545">
        <v>1.0757575757575757</v>
      </c>
      <c r="S71" s="495">
        <v>190</v>
      </c>
    </row>
    <row r="72" spans="1:19" ht="14.4" customHeight="1" x14ac:dyDescent="0.3">
      <c r="A72" s="489" t="s">
        <v>1318</v>
      </c>
      <c r="B72" s="490" t="s">
        <v>1319</v>
      </c>
      <c r="C72" s="490" t="s">
        <v>437</v>
      </c>
      <c r="D72" s="490" t="s">
        <v>1313</v>
      </c>
      <c r="E72" s="490" t="s">
        <v>1320</v>
      </c>
      <c r="F72" s="490" t="s">
        <v>1453</v>
      </c>
      <c r="G72" s="490" t="s">
        <v>1454</v>
      </c>
      <c r="H72" s="494">
        <v>203</v>
      </c>
      <c r="I72" s="494">
        <v>164836</v>
      </c>
      <c r="J72" s="490">
        <v>0.96547765477654779</v>
      </c>
      <c r="K72" s="490">
        <v>812</v>
      </c>
      <c r="L72" s="494">
        <v>210</v>
      </c>
      <c r="M72" s="494">
        <v>170730</v>
      </c>
      <c r="N72" s="490">
        <v>1</v>
      </c>
      <c r="O72" s="490">
        <v>813</v>
      </c>
      <c r="P72" s="494">
        <v>425</v>
      </c>
      <c r="Q72" s="494">
        <v>345950</v>
      </c>
      <c r="R72" s="545">
        <v>2.0262988344169157</v>
      </c>
      <c r="S72" s="495">
        <v>814</v>
      </c>
    </row>
    <row r="73" spans="1:19" ht="14.4" customHeight="1" x14ac:dyDescent="0.3">
      <c r="A73" s="489" t="s">
        <v>1318</v>
      </c>
      <c r="B73" s="490" t="s">
        <v>1319</v>
      </c>
      <c r="C73" s="490" t="s">
        <v>437</v>
      </c>
      <c r="D73" s="490" t="s">
        <v>1313</v>
      </c>
      <c r="E73" s="490" t="s">
        <v>1320</v>
      </c>
      <c r="F73" s="490" t="s">
        <v>1455</v>
      </c>
      <c r="G73" s="490" t="s">
        <v>1456</v>
      </c>
      <c r="H73" s="494">
        <v>4</v>
      </c>
      <c r="I73" s="494">
        <v>1312</v>
      </c>
      <c r="J73" s="490">
        <v>0.64886251236399606</v>
      </c>
      <c r="K73" s="490">
        <v>328</v>
      </c>
      <c r="L73" s="494">
        <v>6</v>
      </c>
      <c r="M73" s="494">
        <v>2022</v>
      </c>
      <c r="N73" s="490">
        <v>1</v>
      </c>
      <c r="O73" s="490">
        <v>337</v>
      </c>
      <c r="P73" s="494">
        <v>4</v>
      </c>
      <c r="Q73" s="494">
        <v>1352</v>
      </c>
      <c r="R73" s="545">
        <v>0.66864490603363003</v>
      </c>
      <c r="S73" s="495">
        <v>338</v>
      </c>
    </row>
    <row r="74" spans="1:19" ht="14.4" customHeight="1" x14ac:dyDescent="0.3">
      <c r="A74" s="489" t="s">
        <v>1318</v>
      </c>
      <c r="B74" s="490" t="s">
        <v>1319</v>
      </c>
      <c r="C74" s="490" t="s">
        <v>437</v>
      </c>
      <c r="D74" s="490" t="s">
        <v>1313</v>
      </c>
      <c r="E74" s="490" t="s">
        <v>1320</v>
      </c>
      <c r="F74" s="490" t="s">
        <v>1457</v>
      </c>
      <c r="G74" s="490" t="s">
        <v>1458</v>
      </c>
      <c r="H74" s="494">
        <v>19</v>
      </c>
      <c r="I74" s="494">
        <v>4902</v>
      </c>
      <c r="J74" s="490">
        <v>0.75415384615384617</v>
      </c>
      <c r="K74" s="490">
        <v>258</v>
      </c>
      <c r="L74" s="494">
        <v>25</v>
      </c>
      <c r="M74" s="494">
        <v>6500</v>
      </c>
      <c r="N74" s="490">
        <v>1</v>
      </c>
      <c r="O74" s="490">
        <v>260</v>
      </c>
      <c r="P74" s="494">
        <v>17</v>
      </c>
      <c r="Q74" s="494">
        <v>4420</v>
      </c>
      <c r="R74" s="545">
        <v>0.68</v>
      </c>
      <c r="S74" s="495">
        <v>260</v>
      </c>
    </row>
    <row r="75" spans="1:19" ht="14.4" customHeight="1" x14ac:dyDescent="0.3">
      <c r="A75" s="489" t="s">
        <v>1318</v>
      </c>
      <c r="B75" s="490" t="s">
        <v>1319</v>
      </c>
      <c r="C75" s="490" t="s">
        <v>437</v>
      </c>
      <c r="D75" s="490" t="s">
        <v>1313</v>
      </c>
      <c r="E75" s="490" t="s">
        <v>1320</v>
      </c>
      <c r="F75" s="490" t="s">
        <v>1459</v>
      </c>
      <c r="G75" s="490" t="s">
        <v>1378</v>
      </c>
      <c r="H75" s="494">
        <v>32</v>
      </c>
      <c r="I75" s="494">
        <v>77600</v>
      </c>
      <c r="J75" s="490">
        <v>1.1025389653751616</v>
      </c>
      <c r="K75" s="490">
        <v>2425</v>
      </c>
      <c r="L75" s="494">
        <v>29</v>
      </c>
      <c r="M75" s="494">
        <v>70383</v>
      </c>
      <c r="N75" s="490">
        <v>1</v>
      </c>
      <c r="O75" s="490">
        <v>2427</v>
      </c>
      <c r="P75" s="494">
        <v>40</v>
      </c>
      <c r="Q75" s="494">
        <v>97080</v>
      </c>
      <c r="R75" s="545">
        <v>1.3793103448275863</v>
      </c>
      <c r="S75" s="495">
        <v>2427</v>
      </c>
    </row>
    <row r="76" spans="1:19" ht="14.4" customHeight="1" x14ac:dyDescent="0.3">
      <c r="A76" s="489" t="s">
        <v>1318</v>
      </c>
      <c r="B76" s="490" t="s">
        <v>1319</v>
      </c>
      <c r="C76" s="490" t="s">
        <v>437</v>
      </c>
      <c r="D76" s="490" t="s">
        <v>1313</v>
      </c>
      <c r="E76" s="490" t="s">
        <v>1320</v>
      </c>
      <c r="F76" s="490" t="s">
        <v>1460</v>
      </c>
      <c r="G76" s="490" t="s">
        <v>1461</v>
      </c>
      <c r="H76" s="494">
        <v>44</v>
      </c>
      <c r="I76" s="494">
        <v>178640</v>
      </c>
      <c r="J76" s="490">
        <v>0.93112470941445058</v>
      </c>
      <c r="K76" s="490">
        <v>4060</v>
      </c>
      <c r="L76" s="494">
        <v>47</v>
      </c>
      <c r="M76" s="494">
        <v>191854</v>
      </c>
      <c r="N76" s="490">
        <v>1</v>
      </c>
      <c r="O76" s="490">
        <v>4082</v>
      </c>
      <c r="P76" s="494">
        <v>58</v>
      </c>
      <c r="Q76" s="494">
        <v>236872</v>
      </c>
      <c r="R76" s="545">
        <v>1.234647179626174</v>
      </c>
      <c r="S76" s="495">
        <v>4084</v>
      </c>
    </row>
    <row r="77" spans="1:19" ht="14.4" customHeight="1" x14ac:dyDescent="0.3">
      <c r="A77" s="489" t="s">
        <v>1318</v>
      </c>
      <c r="B77" s="490" t="s">
        <v>1319</v>
      </c>
      <c r="C77" s="490" t="s">
        <v>437</v>
      </c>
      <c r="D77" s="490" t="s">
        <v>1313</v>
      </c>
      <c r="E77" s="490" t="s">
        <v>1320</v>
      </c>
      <c r="F77" s="490" t="s">
        <v>1462</v>
      </c>
      <c r="G77" s="490" t="s">
        <v>1463</v>
      </c>
      <c r="H77" s="494">
        <v>23</v>
      </c>
      <c r="I77" s="494">
        <v>78177</v>
      </c>
      <c r="J77" s="490">
        <v>1.131032986111111</v>
      </c>
      <c r="K77" s="490">
        <v>3399</v>
      </c>
      <c r="L77" s="494">
        <v>20</v>
      </c>
      <c r="M77" s="494">
        <v>69120</v>
      </c>
      <c r="N77" s="490">
        <v>1</v>
      </c>
      <c r="O77" s="490">
        <v>3456</v>
      </c>
      <c r="P77" s="494">
        <v>13</v>
      </c>
      <c r="Q77" s="494">
        <v>44967</v>
      </c>
      <c r="R77" s="545">
        <v>0.65056423611111114</v>
      </c>
      <c r="S77" s="495">
        <v>3459</v>
      </c>
    </row>
    <row r="78" spans="1:19" ht="14.4" customHeight="1" x14ac:dyDescent="0.3">
      <c r="A78" s="489" t="s">
        <v>1318</v>
      </c>
      <c r="B78" s="490" t="s">
        <v>1319</v>
      </c>
      <c r="C78" s="490" t="s">
        <v>437</v>
      </c>
      <c r="D78" s="490" t="s">
        <v>1313</v>
      </c>
      <c r="E78" s="490" t="s">
        <v>1320</v>
      </c>
      <c r="F78" s="490" t="s">
        <v>1464</v>
      </c>
      <c r="G78" s="490" t="s">
        <v>1465</v>
      </c>
      <c r="H78" s="494">
        <v>60</v>
      </c>
      <c r="I78" s="494">
        <v>15060</v>
      </c>
      <c r="J78" s="490">
        <v>0.90548340548340545</v>
      </c>
      <c r="K78" s="490">
        <v>251</v>
      </c>
      <c r="L78" s="494">
        <v>66</v>
      </c>
      <c r="M78" s="494">
        <v>16632</v>
      </c>
      <c r="N78" s="490">
        <v>1</v>
      </c>
      <c r="O78" s="490">
        <v>252</v>
      </c>
      <c r="P78" s="494">
        <v>66</v>
      </c>
      <c r="Q78" s="494">
        <v>16698</v>
      </c>
      <c r="R78" s="545">
        <v>1.003968253968254</v>
      </c>
      <c r="S78" s="495">
        <v>253</v>
      </c>
    </row>
    <row r="79" spans="1:19" ht="14.4" customHeight="1" x14ac:dyDescent="0.3">
      <c r="A79" s="489" t="s">
        <v>1318</v>
      </c>
      <c r="B79" s="490" t="s">
        <v>1319</v>
      </c>
      <c r="C79" s="490" t="s">
        <v>437</v>
      </c>
      <c r="D79" s="490" t="s">
        <v>1313</v>
      </c>
      <c r="E79" s="490" t="s">
        <v>1320</v>
      </c>
      <c r="F79" s="490" t="s">
        <v>1466</v>
      </c>
      <c r="G79" s="490" t="s">
        <v>1467</v>
      </c>
      <c r="H79" s="494">
        <v>61</v>
      </c>
      <c r="I79" s="494">
        <v>25803</v>
      </c>
      <c r="J79" s="490">
        <v>0.92206260720411659</v>
      </c>
      <c r="K79" s="490">
        <v>423</v>
      </c>
      <c r="L79" s="494">
        <v>66</v>
      </c>
      <c r="M79" s="494">
        <v>27984</v>
      </c>
      <c r="N79" s="490">
        <v>1</v>
      </c>
      <c r="O79" s="490">
        <v>424</v>
      </c>
      <c r="P79" s="494">
        <v>66</v>
      </c>
      <c r="Q79" s="494">
        <v>27984</v>
      </c>
      <c r="R79" s="545">
        <v>1</v>
      </c>
      <c r="S79" s="495">
        <v>424</v>
      </c>
    </row>
    <row r="80" spans="1:19" ht="14.4" customHeight="1" x14ac:dyDescent="0.3">
      <c r="A80" s="489" t="s">
        <v>1318</v>
      </c>
      <c r="B80" s="490" t="s">
        <v>1319</v>
      </c>
      <c r="C80" s="490" t="s">
        <v>437</v>
      </c>
      <c r="D80" s="490" t="s">
        <v>1313</v>
      </c>
      <c r="E80" s="490" t="s">
        <v>1320</v>
      </c>
      <c r="F80" s="490" t="s">
        <v>1468</v>
      </c>
      <c r="G80" s="490" t="s">
        <v>1469</v>
      </c>
      <c r="H80" s="494"/>
      <c r="I80" s="494"/>
      <c r="J80" s="490"/>
      <c r="K80" s="490"/>
      <c r="L80" s="494">
        <v>132</v>
      </c>
      <c r="M80" s="494">
        <v>1011912</v>
      </c>
      <c r="N80" s="490">
        <v>1</v>
      </c>
      <c r="O80" s="490">
        <v>7666</v>
      </c>
      <c r="P80" s="494">
        <v>260</v>
      </c>
      <c r="Q80" s="494">
        <v>1993680</v>
      </c>
      <c r="R80" s="545">
        <v>1.9702108483741669</v>
      </c>
      <c r="S80" s="495">
        <v>7668</v>
      </c>
    </row>
    <row r="81" spans="1:19" ht="14.4" customHeight="1" x14ac:dyDescent="0.3">
      <c r="A81" s="489" t="s">
        <v>1318</v>
      </c>
      <c r="B81" s="490" t="s">
        <v>1319</v>
      </c>
      <c r="C81" s="490" t="s">
        <v>437</v>
      </c>
      <c r="D81" s="490" t="s">
        <v>1313</v>
      </c>
      <c r="E81" s="490" t="s">
        <v>1320</v>
      </c>
      <c r="F81" s="490" t="s">
        <v>1470</v>
      </c>
      <c r="G81" s="490" t="s">
        <v>1471</v>
      </c>
      <c r="H81" s="494"/>
      <c r="I81" s="494"/>
      <c r="J81" s="490"/>
      <c r="K81" s="490"/>
      <c r="L81" s="494">
        <v>108</v>
      </c>
      <c r="M81" s="494">
        <v>1694412</v>
      </c>
      <c r="N81" s="490">
        <v>1</v>
      </c>
      <c r="O81" s="490">
        <v>15689</v>
      </c>
      <c r="P81" s="494">
        <v>228</v>
      </c>
      <c r="Q81" s="494">
        <v>3577776</v>
      </c>
      <c r="R81" s="545">
        <v>2.1115147909717353</v>
      </c>
      <c r="S81" s="495">
        <v>15692</v>
      </c>
    </row>
    <row r="82" spans="1:19" ht="14.4" customHeight="1" x14ac:dyDescent="0.3">
      <c r="A82" s="489" t="s">
        <v>1318</v>
      </c>
      <c r="B82" s="490" t="s">
        <v>1319</v>
      </c>
      <c r="C82" s="490" t="s">
        <v>1314</v>
      </c>
      <c r="D82" s="490" t="s">
        <v>1313</v>
      </c>
      <c r="E82" s="490" t="s">
        <v>1320</v>
      </c>
      <c r="F82" s="490" t="s">
        <v>1472</v>
      </c>
      <c r="G82" s="490" t="s">
        <v>1473</v>
      </c>
      <c r="H82" s="494">
        <v>336</v>
      </c>
      <c r="I82" s="494">
        <v>348432</v>
      </c>
      <c r="J82" s="490">
        <v>0.84553224326960874</v>
      </c>
      <c r="K82" s="490">
        <v>1037</v>
      </c>
      <c r="L82" s="494">
        <v>397</v>
      </c>
      <c r="M82" s="494">
        <v>412086</v>
      </c>
      <c r="N82" s="490">
        <v>1</v>
      </c>
      <c r="O82" s="490">
        <v>1038</v>
      </c>
      <c r="P82" s="494">
        <v>388</v>
      </c>
      <c r="Q82" s="494">
        <v>402744</v>
      </c>
      <c r="R82" s="545">
        <v>0.97732997481108308</v>
      </c>
      <c r="S82" s="495">
        <v>1038</v>
      </c>
    </row>
    <row r="83" spans="1:19" ht="14.4" customHeight="1" thickBot="1" x14ac:dyDescent="0.35">
      <c r="A83" s="547" t="s">
        <v>1318</v>
      </c>
      <c r="B83" s="548" t="s">
        <v>1319</v>
      </c>
      <c r="C83" s="548" t="s">
        <v>1314</v>
      </c>
      <c r="D83" s="548" t="s">
        <v>1313</v>
      </c>
      <c r="E83" s="548" t="s">
        <v>1320</v>
      </c>
      <c r="F83" s="548" t="s">
        <v>1367</v>
      </c>
      <c r="G83" s="548" t="s">
        <v>1368</v>
      </c>
      <c r="H83" s="568">
        <v>168</v>
      </c>
      <c r="I83" s="568">
        <v>36792</v>
      </c>
      <c r="J83" s="548">
        <v>0.83658109552286319</v>
      </c>
      <c r="K83" s="548">
        <v>219</v>
      </c>
      <c r="L83" s="568">
        <v>199</v>
      </c>
      <c r="M83" s="568">
        <v>43979</v>
      </c>
      <c r="N83" s="548">
        <v>1</v>
      </c>
      <c r="O83" s="548">
        <v>221</v>
      </c>
      <c r="P83" s="568">
        <v>196</v>
      </c>
      <c r="Q83" s="568">
        <v>43316</v>
      </c>
      <c r="R83" s="553">
        <v>0.98492462311557794</v>
      </c>
      <c r="S83" s="569">
        <v>221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8" bestFit="1" customWidth="1" collapsed="1"/>
    <col min="2" max="2" width="7.77734375" style="95" hidden="1" customWidth="1" outlineLevel="1"/>
    <col min="3" max="3" width="0.109375" style="118" hidden="1" customWidth="1"/>
    <col min="4" max="4" width="7.77734375" style="95" customWidth="1"/>
    <col min="5" max="5" width="5.44140625" style="118" hidden="1" customWidth="1"/>
    <col min="6" max="6" width="7.77734375" style="95" customWidth="1"/>
    <col min="7" max="7" width="7.77734375" style="199" customWidth="1" collapsed="1"/>
    <col min="8" max="8" width="7.77734375" style="95" hidden="1" customWidth="1" outlineLevel="1"/>
    <col min="9" max="9" width="5.44140625" style="118" hidden="1" customWidth="1"/>
    <col min="10" max="10" width="7.77734375" style="95" customWidth="1"/>
    <col min="11" max="11" width="5.44140625" style="118" hidden="1" customWidth="1"/>
    <col min="12" max="12" width="7.77734375" style="95" customWidth="1"/>
    <col min="13" max="13" width="7.77734375" style="199" customWidth="1" collapsed="1"/>
    <col min="14" max="14" width="7.77734375" style="95" hidden="1" customWidth="1" outlineLevel="1"/>
    <col min="15" max="15" width="5" style="118" hidden="1" customWidth="1"/>
    <col min="16" max="16" width="7.77734375" style="95" customWidth="1"/>
    <col min="17" max="17" width="5" style="118" hidden="1" customWidth="1"/>
    <col min="18" max="18" width="7.77734375" style="95" customWidth="1"/>
    <col min="19" max="19" width="7.77734375" style="199" customWidth="1"/>
    <col min="20" max="16384" width="8.88671875" style="118"/>
  </cols>
  <sheetData>
    <row r="1" spans="1:19" ht="18.600000000000001" customHeight="1" thickBot="1" x14ac:dyDescent="0.4">
      <c r="A1" s="371" t="s">
        <v>127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</row>
    <row r="2" spans="1:19" ht="14.4" customHeight="1" thickBot="1" x14ac:dyDescent="0.35">
      <c r="A2" s="224" t="s">
        <v>249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" customHeight="1" thickBot="1" x14ac:dyDescent="0.35">
      <c r="A3" s="209" t="s">
        <v>128</v>
      </c>
      <c r="B3" s="210">
        <f>SUBTOTAL(9,B6:B1048576)</f>
        <v>7427472</v>
      </c>
      <c r="C3" s="211">
        <f t="shared" ref="C3:R3" si="0">SUBTOTAL(9,C6:C1048576)</f>
        <v>18.682744039511608</v>
      </c>
      <c r="D3" s="211">
        <f t="shared" si="0"/>
        <v>8948848</v>
      </c>
      <c r="E3" s="211">
        <f t="shared" si="0"/>
        <v>22</v>
      </c>
      <c r="F3" s="211">
        <f t="shared" si="0"/>
        <v>7871468</v>
      </c>
      <c r="G3" s="214">
        <f>IF(D3&lt;&gt;0,F3/D3,"")</f>
        <v>0.87960684995431815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" customHeight="1" x14ac:dyDescent="0.3">
      <c r="A4" s="423" t="s">
        <v>105</v>
      </c>
      <c r="B4" s="424" t="s">
        <v>99</v>
      </c>
      <c r="C4" s="425"/>
      <c r="D4" s="425"/>
      <c r="E4" s="425"/>
      <c r="F4" s="425"/>
      <c r="G4" s="427"/>
      <c r="H4" s="424" t="s">
        <v>100</v>
      </c>
      <c r="I4" s="425"/>
      <c r="J4" s="425"/>
      <c r="K4" s="425"/>
      <c r="L4" s="425"/>
      <c r="M4" s="427"/>
      <c r="N4" s="424" t="s">
        <v>101</v>
      </c>
      <c r="O4" s="425"/>
      <c r="P4" s="425"/>
      <c r="Q4" s="425"/>
      <c r="R4" s="425"/>
      <c r="S4" s="427"/>
    </row>
    <row r="5" spans="1:19" ht="14.4" customHeight="1" thickBot="1" x14ac:dyDescent="0.35">
      <c r="A5" s="570"/>
      <c r="B5" s="571">
        <v>2015</v>
      </c>
      <c r="C5" s="572"/>
      <c r="D5" s="572">
        <v>2016</v>
      </c>
      <c r="E5" s="572"/>
      <c r="F5" s="572">
        <v>2017</v>
      </c>
      <c r="G5" s="607" t="s">
        <v>2</v>
      </c>
      <c r="H5" s="571">
        <v>2015</v>
      </c>
      <c r="I5" s="572"/>
      <c r="J5" s="572">
        <v>2016</v>
      </c>
      <c r="K5" s="572"/>
      <c r="L5" s="572">
        <v>2017</v>
      </c>
      <c r="M5" s="607" t="s">
        <v>2</v>
      </c>
      <c r="N5" s="571">
        <v>2015</v>
      </c>
      <c r="O5" s="572"/>
      <c r="P5" s="572">
        <v>2016</v>
      </c>
      <c r="Q5" s="572"/>
      <c r="R5" s="572">
        <v>2017</v>
      </c>
      <c r="S5" s="607" t="s">
        <v>2</v>
      </c>
    </row>
    <row r="6" spans="1:19" ht="14.4" customHeight="1" x14ac:dyDescent="0.3">
      <c r="A6" s="611" t="s">
        <v>1476</v>
      </c>
      <c r="B6" s="608">
        <v>173925</v>
      </c>
      <c r="C6" s="539">
        <v>0.7061653707951846</v>
      </c>
      <c r="D6" s="608">
        <v>246295</v>
      </c>
      <c r="E6" s="539">
        <v>1</v>
      </c>
      <c r="F6" s="608">
        <v>290694</v>
      </c>
      <c r="G6" s="544">
        <v>1.180267565318013</v>
      </c>
      <c r="H6" s="608"/>
      <c r="I6" s="539"/>
      <c r="J6" s="608"/>
      <c r="K6" s="539"/>
      <c r="L6" s="608"/>
      <c r="M6" s="544"/>
      <c r="N6" s="608"/>
      <c r="O6" s="539"/>
      <c r="P6" s="608"/>
      <c r="Q6" s="539"/>
      <c r="R6" s="608"/>
      <c r="S6" s="111"/>
    </row>
    <row r="7" spans="1:19" ht="14.4" customHeight="1" x14ac:dyDescent="0.3">
      <c r="A7" s="612" t="s">
        <v>1477</v>
      </c>
      <c r="B7" s="609">
        <v>193463</v>
      </c>
      <c r="C7" s="490">
        <v>1.1294207619648091</v>
      </c>
      <c r="D7" s="609">
        <v>171294</v>
      </c>
      <c r="E7" s="490">
        <v>1</v>
      </c>
      <c r="F7" s="609">
        <v>134785</v>
      </c>
      <c r="G7" s="545">
        <v>0.78686352119747338</v>
      </c>
      <c r="H7" s="609"/>
      <c r="I7" s="490"/>
      <c r="J7" s="609"/>
      <c r="K7" s="490"/>
      <c r="L7" s="609"/>
      <c r="M7" s="545"/>
      <c r="N7" s="609"/>
      <c r="O7" s="490"/>
      <c r="P7" s="609"/>
      <c r="Q7" s="490"/>
      <c r="R7" s="609"/>
      <c r="S7" s="546"/>
    </row>
    <row r="8" spans="1:19" ht="14.4" customHeight="1" x14ac:dyDescent="0.3">
      <c r="A8" s="612" t="s">
        <v>1478</v>
      </c>
      <c r="B8" s="609">
        <v>1104054</v>
      </c>
      <c r="C8" s="490">
        <v>0.88043987942391422</v>
      </c>
      <c r="D8" s="609">
        <v>1253980</v>
      </c>
      <c r="E8" s="490">
        <v>1</v>
      </c>
      <c r="F8" s="609">
        <v>1336653</v>
      </c>
      <c r="G8" s="545">
        <v>1.0659284837078742</v>
      </c>
      <c r="H8" s="609"/>
      <c r="I8" s="490"/>
      <c r="J8" s="609"/>
      <c r="K8" s="490"/>
      <c r="L8" s="609"/>
      <c r="M8" s="545"/>
      <c r="N8" s="609"/>
      <c r="O8" s="490"/>
      <c r="P8" s="609"/>
      <c r="Q8" s="490"/>
      <c r="R8" s="609"/>
      <c r="S8" s="546"/>
    </row>
    <row r="9" spans="1:19" ht="14.4" customHeight="1" x14ac:dyDescent="0.3">
      <c r="A9" s="612" t="s">
        <v>1479</v>
      </c>
      <c r="B9" s="609">
        <v>22292</v>
      </c>
      <c r="C9" s="490">
        <v>1.1182903581820005</v>
      </c>
      <c r="D9" s="609">
        <v>19934</v>
      </c>
      <c r="E9" s="490">
        <v>1</v>
      </c>
      <c r="F9" s="609">
        <v>8265</v>
      </c>
      <c r="G9" s="545">
        <v>0.41461824019263571</v>
      </c>
      <c r="H9" s="609"/>
      <c r="I9" s="490"/>
      <c r="J9" s="609"/>
      <c r="K9" s="490"/>
      <c r="L9" s="609"/>
      <c r="M9" s="545"/>
      <c r="N9" s="609"/>
      <c r="O9" s="490"/>
      <c r="P9" s="609"/>
      <c r="Q9" s="490"/>
      <c r="R9" s="609"/>
      <c r="S9" s="546"/>
    </row>
    <row r="10" spans="1:19" ht="14.4" customHeight="1" x14ac:dyDescent="0.3">
      <c r="A10" s="612" t="s">
        <v>1480</v>
      </c>
      <c r="B10" s="609">
        <v>38060</v>
      </c>
      <c r="C10" s="490">
        <v>0.99939605598298453</v>
      </c>
      <c r="D10" s="609">
        <v>38083</v>
      </c>
      <c r="E10" s="490">
        <v>1</v>
      </c>
      <c r="F10" s="609">
        <v>86985</v>
      </c>
      <c r="G10" s="545">
        <v>2.2840900139169706</v>
      </c>
      <c r="H10" s="609"/>
      <c r="I10" s="490"/>
      <c r="J10" s="609"/>
      <c r="K10" s="490"/>
      <c r="L10" s="609"/>
      <c r="M10" s="545"/>
      <c r="N10" s="609"/>
      <c r="O10" s="490"/>
      <c r="P10" s="609"/>
      <c r="Q10" s="490"/>
      <c r="R10" s="609"/>
      <c r="S10" s="546"/>
    </row>
    <row r="11" spans="1:19" ht="14.4" customHeight="1" x14ac:dyDescent="0.3">
      <c r="A11" s="612" t="s">
        <v>1481</v>
      </c>
      <c r="B11" s="609">
        <v>13442</v>
      </c>
      <c r="C11" s="490"/>
      <c r="D11" s="609"/>
      <c r="E11" s="490"/>
      <c r="F11" s="609">
        <v>2178</v>
      </c>
      <c r="G11" s="545"/>
      <c r="H11" s="609"/>
      <c r="I11" s="490"/>
      <c r="J11" s="609"/>
      <c r="K11" s="490"/>
      <c r="L11" s="609"/>
      <c r="M11" s="545"/>
      <c r="N11" s="609"/>
      <c r="O11" s="490"/>
      <c r="P11" s="609"/>
      <c r="Q11" s="490"/>
      <c r="R11" s="609"/>
      <c r="S11" s="546"/>
    </row>
    <row r="12" spans="1:19" ht="14.4" customHeight="1" x14ac:dyDescent="0.3">
      <c r="A12" s="612" t="s">
        <v>1482</v>
      </c>
      <c r="B12" s="609">
        <v>15958</v>
      </c>
      <c r="C12" s="490">
        <v>0.50694113536008134</v>
      </c>
      <c r="D12" s="609">
        <v>31479</v>
      </c>
      <c r="E12" s="490">
        <v>1</v>
      </c>
      <c r="F12" s="609">
        <v>60625</v>
      </c>
      <c r="G12" s="545">
        <v>1.9258870993360653</v>
      </c>
      <c r="H12" s="609"/>
      <c r="I12" s="490"/>
      <c r="J12" s="609"/>
      <c r="K12" s="490"/>
      <c r="L12" s="609"/>
      <c r="M12" s="545"/>
      <c r="N12" s="609"/>
      <c r="O12" s="490"/>
      <c r="P12" s="609"/>
      <c r="Q12" s="490"/>
      <c r="R12" s="609"/>
      <c r="S12" s="546"/>
    </row>
    <row r="13" spans="1:19" ht="14.4" customHeight="1" x14ac:dyDescent="0.3">
      <c r="A13" s="612" t="s">
        <v>1483</v>
      </c>
      <c r="B13" s="609">
        <v>68716</v>
      </c>
      <c r="C13" s="490">
        <v>0.89124654673739645</v>
      </c>
      <c r="D13" s="609">
        <v>77101</v>
      </c>
      <c r="E13" s="490">
        <v>1</v>
      </c>
      <c r="F13" s="609">
        <v>38900</v>
      </c>
      <c r="G13" s="545">
        <v>0.50453301513599047</v>
      </c>
      <c r="H13" s="609"/>
      <c r="I13" s="490"/>
      <c r="J13" s="609"/>
      <c r="K13" s="490"/>
      <c r="L13" s="609"/>
      <c r="M13" s="545"/>
      <c r="N13" s="609"/>
      <c r="O13" s="490"/>
      <c r="P13" s="609"/>
      <c r="Q13" s="490"/>
      <c r="R13" s="609"/>
      <c r="S13" s="546"/>
    </row>
    <row r="14" spans="1:19" ht="14.4" customHeight="1" x14ac:dyDescent="0.3">
      <c r="A14" s="612" t="s">
        <v>1484</v>
      </c>
      <c r="B14" s="609">
        <v>100062</v>
      </c>
      <c r="C14" s="490">
        <v>1.5166424154237905</v>
      </c>
      <c r="D14" s="609">
        <v>65976</v>
      </c>
      <c r="E14" s="490">
        <v>1</v>
      </c>
      <c r="F14" s="609">
        <v>65936</v>
      </c>
      <c r="G14" s="545">
        <v>0.99939371892809503</v>
      </c>
      <c r="H14" s="609"/>
      <c r="I14" s="490"/>
      <c r="J14" s="609"/>
      <c r="K14" s="490"/>
      <c r="L14" s="609"/>
      <c r="M14" s="545"/>
      <c r="N14" s="609"/>
      <c r="O14" s="490"/>
      <c r="P14" s="609"/>
      <c r="Q14" s="490"/>
      <c r="R14" s="609"/>
      <c r="S14" s="546"/>
    </row>
    <row r="15" spans="1:19" ht="14.4" customHeight="1" x14ac:dyDescent="0.3">
      <c r="A15" s="612" t="s">
        <v>1485</v>
      </c>
      <c r="B15" s="609">
        <v>896837</v>
      </c>
      <c r="C15" s="490">
        <v>0.46265556848108419</v>
      </c>
      <c r="D15" s="609">
        <v>1938455</v>
      </c>
      <c r="E15" s="490">
        <v>1</v>
      </c>
      <c r="F15" s="609">
        <v>765403</v>
      </c>
      <c r="G15" s="545">
        <v>0.39485208581060688</v>
      </c>
      <c r="H15" s="609"/>
      <c r="I15" s="490"/>
      <c r="J15" s="609"/>
      <c r="K15" s="490"/>
      <c r="L15" s="609"/>
      <c r="M15" s="545"/>
      <c r="N15" s="609"/>
      <c r="O15" s="490"/>
      <c r="P15" s="609"/>
      <c r="Q15" s="490"/>
      <c r="R15" s="609"/>
      <c r="S15" s="546"/>
    </row>
    <row r="16" spans="1:19" ht="14.4" customHeight="1" x14ac:dyDescent="0.3">
      <c r="A16" s="612" t="s">
        <v>1486</v>
      </c>
      <c r="B16" s="609">
        <v>7623</v>
      </c>
      <c r="C16" s="490">
        <v>0.65664570591782234</v>
      </c>
      <c r="D16" s="609">
        <v>11609</v>
      </c>
      <c r="E16" s="490">
        <v>1</v>
      </c>
      <c r="F16" s="609">
        <v>5987</v>
      </c>
      <c r="G16" s="545">
        <v>0.51572056163321556</v>
      </c>
      <c r="H16" s="609"/>
      <c r="I16" s="490"/>
      <c r="J16" s="609"/>
      <c r="K16" s="490"/>
      <c r="L16" s="609"/>
      <c r="M16" s="545"/>
      <c r="N16" s="609"/>
      <c r="O16" s="490"/>
      <c r="P16" s="609"/>
      <c r="Q16" s="490"/>
      <c r="R16" s="609"/>
      <c r="S16" s="546"/>
    </row>
    <row r="17" spans="1:19" ht="14.4" customHeight="1" x14ac:dyDescent="0.3">
      <c r="A17" s="612" t="s">
        <v>1487</v>
      </c>
      <c r="B17" s="609">
        <v>7593</v>
      </c>
      <c r="C17" s="490">
        <v>0.2710914348959263</v>
      </c>
      <c r="D17" s="609">
        <v>28009</v>
      </c>
      <c r="E17" s="490">
        <v>1</v>
      </c>
      <c r="F17" s="609">
        <v>2494</v>
      </c>
      <c r="G17" s="545">
        <v>8.9042807668963553E-2</v>
      </c>
      <c r="H17" s="609"/>
      <c r="I17" s="490"/>
      <c r="J17" s="609"/>
      <c r="K17" s="490"/>
      <c r="L17" s="609"/>
      <c r="M17" s="545"/>
      <c r="N17" s="609"/>
      <c r="O17" s="490"/>
      <c r="P17" s="609"/>
      <c r="Q17" s="490"/>
      <c r="R17" s="609"/>
      <c r="S17" s="546"/>
    </row>
    <row r="18" spans="1:19" ht="14.4" customHeight="1" x14ac:dyDescent="0.3">
      <c r="A18" s="612" t="s">
        <v>1488</v>
      </c>
      <c r="B18" s="609">
        <v>2293</v>
      </c>
      <c r="C18" s="490"/>
      <c r="D18" s="609"/>
      <c r="E18" s="490"/>
      <c r="F18" s="609"/>
      <c r="G18" s="545"/>
      <c r="H18" s="609"/>
      <c r="I18" s="490"/>
      <c r="J18" s="609"/>
      <c r="K18" s="490"/>
      <c r="L18" s="609"/>
      <c r="M18" s="545"/>
      <c r="N18" s="609"/>
      <c r="O18" s="490"/>
      <c r="P18" s="609"/>
      <c r="Q18" s="490"/>
      <c r="R18" s="609"/>
      <c r="S18" s="546"/>
    </row>
    <row r="19" spans="1:19" ht="14.4" customHeight="1" x14ac:dyDescent="0.3">
      <c r="A19" s="612" t="s">
        <v>1489</v>
      </c>
      <c r="B19" s="609">
        <v>14410</v>
      </c>
      <c r="C19" s="490">
        <v>3.7254395036194414</v>
      </c>
      <c r="D19" s="609">
        <v>3868</v>
      </c>
      <c r="E19" s="490">
        <v>1</v>
      </c>
      <c r="F19" s="609">
        <v>10418</v>
      </c>
      <c r="G19" s="545">
        <v>2.6933815925542914</v>
      </c>
      <c r="H19" s="609"/>
      <c r="I19" s="490"/>
      <c r="J19" s="609"/>
      <c r="K19" s="490"/>
      <c r="L19" s="609"/>
      <c r="M19" s="545"/>
      <c r="N19" s="609"/>
      <c r="O19" s="490"/>
      <c r="P19" s="609"/>
      <c r="Q19" s="490"/>
      <c r="R19" s="609"/>
      <c r="S19" s="546"/>
    </row>
    <row r="20" spans="1:19" ht="14.4" customHeight="1" x14ac:dyDescent="0.3">
      <c r="A20" s="612" t="s">
        <v>1490</v>
      </c>
      <c r="B20" s="609">
        <v>1028434</v>
      </c>
      <c r="C20" s="490">
        <v>1.0592169633900415</v>
      </c>
      <c r="D20" s="609">
        <v>970938</v>
      </c>
      <c r="E20" s="490">
        <v>1</v>
      </c>
      <c r="F20" s="609">
        <v>1569903</v>
      </c>
      <c r="G20" s="545">
        <v>1.6168931486871458</v>
      </c>
      <c r="H20" s="609"/>
      <c r="I20" s="490"/>
      <c r="J20" s="609"/>
      <c r="K20" s="490"/>
      <c r="L20" s="609"/>
      <c r="M20" s="545"/>
      <c r="N20" s="609"/>
      <c r="O20" s="490"/>
      <c r="P20" s="609"/>
      <c r="Q20" s="490"/>
      <c r="R20" s="609"/>
      <c r="S20" s="546"/>
    </row>
    <row r="21" spans="1:19" ht="14.4" customHeight="1" x14ac:dyDescent="0.3">
      <c r="A21" s="612" t="s">
        <v>1491</v>
      </c>
      <c r="B21" s="609">
        <v>582801</v>
      </c>
      <c r="C21" s="490">
        <v>1.0006868120075343</v>
      </c>
      <c r="D21" s="609">
        <v>582401</v>
      </c>
      <c r="E21" s="490">
        <v>1</v>
      </c>
      <c r="F21" s="609">
        <v>736873</v>
      </c>
      <c r="G21" s="545">
        <v>1.2652330610696068</v>
      </c>
      <c r="H21" s="609"/>
      <c r="I21" s="490"/>
      <c r="J21" s="609"/>
      <c r="K21" s="490"/>
      <c r="L21" s="609"/>
      <c r="M21" s="545"/>
      <c r="N21" s="609"/>
      <c r="O21" s="490"/>
      <c r="P21" s="609"/>
      <c r="Q21" s="490"/>
      <c r="R21" s="609"/>
      <c r="S21" s="546"/>
    </row>
    <row r="22" spans="1:19" ht="14.4" customHeight="1" x14ac:dyDescent="0.3">
      <c r="A22" s="612" t="s">
        <v>1492</v>
      </c>
      <c r="B22" s="609"/>
      <c r="C22" s="490"/>
      <c r="D22" s="609">
        <v>1187</v>
      </c>
      <c r="E22" s="490">
        <v>1</v>
      </c>
      <c r="F22" s="609">
        <v>3046</v>
      </c>
      <c r="G22" s="545">
        <v>2.566133108677338</v>
      </c>
      <c r="H22" s="609"/>
      <c r="I22" s="490"/>
      <c r="J22" s="609"/>
      <c r="K22" s="490"/>
      <c r="L22" s="609"/>
      <c r="M22" s="545"/>
      <c r="N22" s="609"/>
      <c r="O22" s="490"/>
      <c r="P22" s="609"/>
      <c r="Q22" s="490"/>
      <c r="R22" s="609"/>
      <c r="S22" s="546"/>
    </row>
    <row r="23" spans="1:19" ht="14.4" customHeight="1" x14ac:dyDescent="0.3">
      <c r="A23" s="612" t="s">
        <v>1493</v>
      </c>
      <c r="B23" s="609">
        <v>465614</v>
      </c>
      <c r="C23" s="490">
        <v>0.59668093395186717</v>
      </c>
      <c r="D23" s="609">
        <v>780340</v>
      </c>
      <c r="E23" s="490">
        <v>1</v>
      </c>
      <c r="F23" s="609">
        <v>874462</v>
      </c>
      <c r="G23" s="545">
        <v>1.120616654278904</v>
      </c>
      <c r="H23" s="609"/>
      <c r="I23" s="490"/>
      <c r="J23" s="609"/>
      <c r="K23" s="490"/>
      <c r="L23" s="609"/>
      <c r="M23" s="545"/>
      <c r="N23" s="609"/>
      <c r="O23" s="490"/>
      <c r="P23" s="609"/>
      <c r="Q23" s="490"/>
      <c r="R23" s="609"/>
      <c r="S23" s="546"/>
    </row>
    <row r="24" spans="1:19" ht="14.4" customHeight="1" x14ac:dyDescent="0.3">
      <c r="A24" s="612" t="s">
        <v>1494</v>
      </c>
      <c r="B24" s="609">
        <v>9362</v>
      </c>
      <c r="C24" s="490">
        <v>0.64259729562770262</v>
      </c>
      <c r="D24" s="609">
        <v>14569</v>
      </c>
      <c r="E24" s="490">
        <v>1</v>
      </c>
      <c r="F24" s="609">
        <v>18526</v>
      </c>
      <c r="G24" s="545">
        <v>1.2716040908778914</v>
      </c>
      <c r="H24" s="609"/>
      <c r="I24" s="490"/>
      <c r="J24" s="609"/>
      <c r="K24" s="490"/>
      <c r="L24" s="609"/>
      <c r="M24" s="545"/>
      <c r="N24" s="609"/>
      <c r="O24" s="490"/>
      <c r="P24" s="609"/>
      <c r="Q24" s="490"/>
      <c r="R24" s="609"/>
      <c r="S24" s="546"/>
    </row>
    <row r="25" spans="1:19" ht="14.4" customHeight="1" x14ac:dyDescent="0.3">
      <c r="A25" s="612" t="s">
        <v>1495</v>
      </c>
      <c r="B25" s="609"/>
      <c r="C25" s="490"/>
      <c r="D25" s="609"/>
      <c r="E25" s="490"/>
      <c r="F25" s="609">
        <v>1483</v>
      </c>
      <c r="G25" s="545"/>
      <c r="H25" s="609"/>
      <c r="I25" s="490"/>
      <c r="J25" s="609"/>
      <c r="K25" s="490"/>
      <c r="L25" s="609"/>
      <c r="M25" s="545"/>
      <c r="N25" s="609"/>
      <c r="O25" s="490"/>
      <c r="P25" s="609"/>
      <c r="Q25" s="490"/>
      <c r="R25" s="609"/>
      <c r="S25" s="546"/>
    </row>
    <row r="26" spans="1:19" ht="14.4" customHeight="1" x14ac:dyDescent="0.3">
      <c r="A26" s="612" t="s">
        <v>1496</v>
      </c>
      <c r="B26" s="609">
        <v>2867</v>
      </c>
      <c r="C26" s="490">
        <v>0.70772648728708965</v>
      </c>
      <c r="D26" s="609">
        <v>4051</v>
      </c>
      <c r="E26" s="490">
        <v>1</v>
      </c>
      <c r="F26" s="609">
        <v>1483</v>
      </c>
      <c r="G26" s="545">
        <v>0.36608244877807949</v>
      </c>
      <c r="H26" s="609"/>
      <c r="I26" s="490"/>
      <c r="J26" s="609"/>
      <c r="K26" s="490"/>
      <c r="L26" s="609"/>
      <c r="M26" s="545"/>
      <c r="N26" s="609"/>
      <c r="O26" s="490"/>
      <c r="P26" s="609"/>
      <c r="Q26" s="490"/>
      <c r="R26" s="609"/>
      <c r="S26" s="546"/>
    </row>
    <row r="27" spans="1:19" ht="14.4" customHeight="1" x14ac:dyDescent="0.3">
      <c r="A27" s="612" t="s">
        <v>1497</v>
      </c>
      <c r="B27" s="609">
        <v>4546</v>
      </c>
      <c r="C27" s="490">
        <v>0.5220486908589802</v>
      </c>
      <c r="D27" s="609">
        <v>8708</v>
      </c>
      <c r="E27" s="490">
        <v>1</v>
      </c>
      <c r="F27" s="609"/>
      <c r="G27" s="545"/>
      <c r="H27" s="609"/>
      <c r="I27" s="490"/>
      <c r="J27" s="609"/>
      <c r="K27" s="490"/>
      <c r="L27" s="609"/>
      <c r="M27" s="545"/>
      <c r="N27" s="609"/>
      <c r="O27" s="490"/>
      <c r="P27" s="609"/>
      <c r="Q27" s="490"/>
      <c r="R27" s="609"/>
      <c r="S27" s="546"/>
    </row>
    <row r="28" spans="1:19" ht="14.4" customHeight="1" x14ac:dyDescent="0.3">
      <c r="A28" s="612" t="s">
        <v>1498</v>
      </c>
      <c r="B28" s="609">
        <v>2663019</v>
      </c>
      <c r="C28" s="490">
        <v>1.0045553601114774</v>
      </c>
      <c r="D28" s="609">
        <v>2650943</v>
      </c>
      <c r="E28" s="490">
        <v>1</v>
      </c>
      <c r="F28" s="609">
        <v>1843451</v>
      </c>
      <c r="G28" s="545">
        <v>0.69539443134009293</v>
      </c>
      <c r="H28" s="609"/>
      <c r="I28" s="490"/>
      <c r="J28" s="609"/>
      <c r="K28" s="490"/>
      <c r="L28" s="609"/>
      <c r="M28" s="545"/>
      <c r="N28" s="609"/>
      <c r="O28" s="490"/>
      <c r="P28" s="609"/>
      <c r="Q28" s="490"/>
      <c r="R28" s="609"/>
      <c r="S28" s="546"/>
    </row>
    <row r="29" spans="1:19" ht="14.4" customHeight="1" x14ac:dyDescent="0.3">
      <c r="A29" s="612" t="s">
        <v>1499</v>
      </c>
      <c r="B29" s="609"/>
      <c r="C29" s="490"/>
      <c r="D29" s="609">
        <v>7147</v>
      </c>
      <c r="E29" s="490">
        <v>1</v>
      </c>
      <c r="F29" s="609">
        <v>1750</v>
      </c>
      <c r="G29" s="545">
        <v>0.24485798237022527</v>
      </c>
      <c r="H29" s="609"/>
      <c r="I29" s="490"/>
      <c r="J29" s="609"/>
      <c r="K29" s="490"/>
      <c r="L29" s="609"/>
      <c r="M29" s="545"/>
      <c r="N29" s="609"/>
      <c r="O29" s="490"/>
      <c r="P29" s="609"/>
      <c r="Q29" s="490"/>
      <c r="R29" s="609"/>
      <c r="S29" s="546"/>
    </row>
    <row r="30" spans="1:19" ht="14.4" customHeight="1" thickBot="1" x14ac:dyDescent="0.35">
      <c r="A30" s="613" t="s">
        <v>1500</v>
      </c>
      <c r="B30" s="610">
        <v>12101</v>
      </c>
      <c r="C30" s="548">
        <v>0.28485675949247902</v>
      </c>
      <c r="D30" s="610">
        <v>42481</v>
      </c>
      <c r="E30" s="548">
        <v>1</v>
      </c>
      <c r="F30" s="610">
        <v>11168</v>
      </c>
      <c r="G30" s="553">
        <v>0.26289399967044091</v>
      </c>
      <c r="H30" s="610"/>
      <c r="I30" s="548"/>
      <c r="J30" s="610"/>
      <c r="K30" s="548"/>
      <c r="L30" s="610"/>
      <c r="M30" s="553"/>
      <c r="N30" s="610"/>
      <c r="O30" s="548"/>
      <c r="P30" s="610"/>
      <c r="Q30" s="548"/>
      <c r="R30" s="610"/>
      <c r="S30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8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8" bestFit="1" customWidth="1"/>
    <col min="2" max="2" width="8.6640625" style="118" bestFit="1" customWidth="1"/>
    <col min="3" max="3" width="2.109375" style="118" bestFit="1" customWidth="1"/>
    <col min="4" max="4" width="8" style="118" bestFit="1" customWidth="1"/>
    <col min="5" max="5" width="52.88671875" style="118" bestFit="1" customWidth="1" collapsed="1"/>
    <col min="6" max="7" width="11.109375" style="196" hidden="1" customWidth="1" outlineLevel="1"/>
    <col min="8" max="9" width="9.33203125" style="196" hidden="1" customWidth="1"/>
    <col min="10" max="11" width="11.109375" style="196" customWidth="1"/>
    <col min="12" max="13" width="9.33203125" style="196" hidden="1" customWidth="1"/>
    <col min="14" max="15" width="11.109375" style="196" customWidth="1"/>
    <col min="16" max="16" width="11.109375" style="199" customWidth="1"/>
    <col min="17" max="17" width="11.109375" style="196" customWidth="1"/>
    <col min="18" max="16384" width="8.88671875" style="118"/>
  </cols>
  <sheetData>
    <row r="1" spans="1:17" ht="18.600000000000001" customHeight="1" thickBot="1" x14ac:dyDescent="0.4">
      <c r="A1" s="359" t="s">
        <v>1526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24" t="s">
        <v>249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" customHeight="1" thickBot="1" x14ac:dyDescent="0.35">
      <c r="E3" s="77" t="s">
        <v>128</v>
      </c>
      <c r="F3" s="91">
        <f t="shared" ref="F3:O3" si="0">SUBTOTAL(9,F6:F1048576)</f>
        <v>15296</v>
      </c>
      <c r="G3" s="92">
        <f t="shared" si="0"/>
        <v>7427472</v>
      </c>
      <c r="H3" s="92"/>
      <c r="I3" s="92"/>
      <c r="J3" s="92">
        <f t="shared" si="0"/>
        <v>15345</v>
      </c>
      <c r="K3" s="92">
        <f t="shared" si="0"/>
        <v>8948848</v>
      </c>
      <c r="L3" s="92"/>
      <c r="M3" s="92"/>
      <c r="N3" s="92">
        <f t="shared" si="0"/>
        <v>14949</v>
      </c>
      <c r="O3" s="92">
        <f t="shared" si="0"/>
        <v>7871468</v>
      </c>
      <c r="P3" s="67">
        <f>IF(K3=0,0,O3/K3)</f>
        <v>0.87960684995431815</v>
      </c>
      <c r="Q3" s="93">
        <f>IF(N3=0,0,O3/N3)</f>
        <v>526.55481972038262</v>
      </c>
    </row>
    <row r="4" spans="1:17" ht="14.4" customHeight="1" x14ac:dyDescent="0.3">
      <c r="A4" s="432" t="s">
        <v>69</v>
      </c>
      <c r="B4" s="430" t="s">
        <v>95</v>
      </c>
      <c r="C4" s="432" t="s">
        <v>96</v>
      </c>
      <c r="D4" s="441" t="s">
        <v>97</v>
      </c>
      <c r="E4" s="433" t="s">
        <v>70</v>
      </c>
      <c r="F4" s="439">
        <v>2015</v>
      </c>
      <c r="G4" s="440"/>
      <c r="H4" s="94"/>
      <c r="I4" s="94"/>
      <c r="J4" s="439">
        <v>2016</v>
      </c>
      <c r="K4" s="440"/>
      <c r="L4" s="94"/>
      <c r="M4" s="94"/>
      <c r="N4" s="439">
        <v>2017</v>
      </c>
      <c r="O4" s="440"/>
      <c r="P4" s="442" t="s">
        <v>2</v>
      </c>
      <c r="Q4" s="431" t="s">
        <v>98</v>
      </c>
    </row>
    <row r="5" spans="1:17" ht="14.4" customHeight="1" thickBot="1" x14ac:dyDescent="0.35">
      <c r="A5" s="598"/>
      <c r="B5" s="596"/>
      <c r="C5" s="598"/>
      <c r="D5" s="614"/>
      <c r="E5" s="600"/>
      <c r="F5" s="615" t="s">
        <v>72</v>
      </c>
      <c r="G5" s="616" t="s">
        <v>14</v>
      </c>
      <c r="H5" s="617"/>
      <c r="I5" s="617"/>
      <c r="J5" s="615" t="s">
        <v>72</v>
      </c>
      <c r="K5" s="616" t="s">
        <v>14</v>
      </c>
      <c r="L5" s="617"/>
      <c r="M5" s="617"/>
      <c r="N5" s="615" t="s">
        <v>72</v>
      </c>
      <c r="O5" s="616" t="s">
        <v>14</v>
      </c>
      <c r="P5" s="618"/>
      <c r="Q5" s="605"/>
    </row>
    <row r="6" spans="1:17" ht="14.4" customHeight="1" x14ac:dyDescent="0.3">
      <c r="A6" s="538" t="s">
        <v>1501</v>
      </c>
      <c r="B6" s="539" t="s">
        <v>1319</v>
      </c>
      <c r="C6" s="539" t="s">
        <v>1320</v>
      </c>
      <c r="D6" s="539" t="s">
        <v>1321</v>
      </c>
      <c r="E6" s="539" t="s">
        <v>1322</v>
      </c>
      <c r="F6" s="105">
        <v>3</v>
      </c>
      <c r="G6" s="105">
        <v>3552</v>
      </c>
      <c r="H6" s="105">
        <v>0.9974726200505476</v>
      </c>
      <c r="I6" s="105">
        <v>1184</v>
      </c>
      <c r="J6" s="105">
        <v>3</v>
      </c>
      <c r="K6" s="105">
        <v>3561</v>
      </c>
      <c r="L6" s="105">
        <v>1</v>
      </c>
      <c r="M6" s="105">
        <v>1187</v>
      </c>
      <c r="N6" s="105"/>
      <c r="O6" s="105"/>
      <c r="P6" s="544"/>
      <c r="Q6" s="566"/>
    </row>
    <row r="7" spans="1:17" ht="14.4" customHeight="1" x14ac:dyDescent="0.3">
      <c r="A7" s="489" t="s">
        <v>1501</v>
      </c>
      <c r="B7" s="490" t="s">
        <v>1319</v>
      </c>
      <c r="C7" s="490" t="s">
        <v>1320</v>
      </c>
      <c r="D7" s="490" t="s">
        <v>1333</v>
      </c>
      <c r="E7" s="490" t="s">
        <v>1334</v>
      </c>
      <c r="F7" s="494">
        <v>2</v>
      </c>
      <c r="G7" s="494">
        <v>1662</v>
      </c>
      <c r="H7" s="494"/>
      <c r="I7" s="494">
        <v>831</v>
      </c>
      <c r="J7" s="494"/>
      <c r="K7" s="494"/>
      <c r="L7" s="494"/>
      <c r="M7" s="494"/>
      <c r="N7" s="494">
        <v>2</v>
      </c>
      <c r="O7" s="494">
        <v>1686</v>
      </c>
      <c r="P7" s="545"/>
      <c r="Q7" s="495">
        <v>843</v>
      </c>
    </row>
    <row r="8" spans="1:17" ht="14.4" customHeight="1" x14ac:dyDescent="0.3">
      <c r="A8" s="489" t="s">
        <v>1501</v>
      </c>
      <c r="B8" s="490" t="s">
        <v>1319</v>
      </c>
      <c r="C8" s="490" t="s">
        <v>1320</v>
      </c>
      <c r="D8" s="490" t="s">
        <v>1337</v>
      </c>
      <c r="E8" s="490" t="s">
        <v>1338</v>
      </c>
      <c r="F8" s="494">
        <v>3</v>
      </c>
      <c r="G8" s="494">
        <v>2436</v>
      </c>
      <c r="H8" s="494">
        <v>1.4981549815498154</v>
      </c>
      <c r="I8" s="494">
        <v>812</v>
      </c>
      <c r="J8" s="494">
        <v>2</v>
      </c>
      <c r="K8" s="494">
        <v>1626</v>
      </c>
      <c r="L8" s="494">
        <v>1</v>
      </c>
      <c r="M8" s="494">
        <v>813</v>
      </c>
      <c r="N8" s="494">
        <v>1</v>
      </c>
      <c r="O8" s="494">
        <v>814</v>
      </c>
      <c r="P8" s="545">
        <v>0.50061500615006149</v>
      </c>
      <c r="Q8" s="495">
        <v>814</v>
      </c>
    </row>
    <row r="9" spans="1:17" ht="14.4" customHeight="1" x14ac:dyDescent="0.3">
      <c r="A9" s="489" t="s">
        <v>1501</v>
      </c>
      <c r="B9" s="490" t="s">
        <v>1319</v>
      </c>
      <c r="C9" s="490" t="s">
        <v>1320</v>
      </c>
      <c r="D9" s="490" t="s">
        <v>1339</v>
      </c>
      <c r="E9" s="490" t="s">
        <v>1340</v>
      </c>
      <c r="F9" s="494">
        <v>3</v>
      </c>
      <c r="G9" s="494">
        <v>2436</v>
      </c>
      <c r="H9" s="494">
        <v>1.4981549815498154</v>
      </c>
      <c r="I9" s="494">
        <v>812</v>
      </c>
      <c r="J9" s="494">
        <v>2</v>
      </c>
      <c r="K9" s="494">
        <v>1626</v>
      </c>
      <c r="L9" s="494">
        <v>1</v>
      </c>
      <c r="M9" s="494">
        <v>813</v>
      </c>
      <c r="N9" s="494">
        <v>1</v>
      </c>
      <c r="O9" s="494">
        <v>814</v>
      </c>
      <c r="P9" s="545">
        <v>0.50061500615006149</v>
      </c>
      <c r="Q9" s="495">
        <v>814</v>
      </c>
    </row>
    <row r="10" spans="1:17" ht="14.4" customHeight="1" x14ac:dyDescent="0.3">
      <c r="A10" s="489" t="s">
        <v>1501</v>
      </c>
      <c r="B10" s="490" t="s">
        <v>1319</v>
      </c>
      <c r="C10" s="490" t="s">
        <v>1320</v>
      </c>
      <c r="D10" s="490" t="s">
        <v>1341</v>
      </c>
      <c r="E10" s="490" t="s">
        <v>1342</v>
      </c>
      <c r="F10" s="494">
        <v>4</v>
      </c>
      <c r="G10" s="494">
        <v>668</v>
      </c>
      <c r="H10" s="494">
        <v>0.56802721088435371</v>
      </c>
      <c r="I10" s="494">
        <v>167</v>
      </c>
      <c r="J10" s="494">
        <v>7</v>
      </c>
      <c r="K10" s="494">
        <v>1176</v>
      </c>
      <c r="L10" s="494">
        <v>1</v>
      </c>
      <c r="M10" s="494">
        <v>168</v>
      </c>
      <c r="N10" s="494">
        <v>6</v>
      </c>
      <c r="O10" s="494">
        <v>1008</v>
      </c>
      <c r="P10" s="545">
        <v>0.8571428571428571</v>
      </c>
      <c r="Q10" s="495">
        <v>168</v>
      </c>
    </row>
    <row r="11" spans="1:17" ht="14.4" customHeight="1" x14ac:dyDescent="0.3">
      <c r="A11" s="489" t="s">
        <v>1501</v>
      </c>
      <c r="B11" s="490" t="s">
        <v>1319</v>
      </c>
      <c r="C11" s="490" t="s">
        <v>1320</v>
      </c>
      <c r="D11" s="490" t="s">
        <v>1343</v>
      </c>
      <c r="E11" s="490" t="s">
        <v>1344</v>
      </c>
      <c r="F11" s="494">
        <v>4</v>
      </c>
      <c r="G11" s="494">
        <v>692</v>
      </c>
      <c r="H11" s="494">
        <v>0.56814449917898191</v>
      </c>
      <c r="I11" s="494">
        <v>173</v>
      </c>
      <c r="J11" s="494">
        <v>7</v>
      </c>
      <c r="K11" s="494">
        <v>1218</v>
      </c>
      <c r="L11" s="494">
        <v>1</v>
      </c>
      <c r="M11" s="494">
        <v>174</v>
      </c>
      <c r="N11" s="494">
        <v>5</v>
      </c>
      <c r="O11" s="494">
        <v>870</v>
      </c>
      <c r="P11" s="545">
        <v>0.7142857142857143</v>
      </c>
      <c r="Q11" s="495">
        <v>174</v>
      </c>
    </row>
    <row r="12" spans="1:17" ht="14.4" customHeight="1" x14ac:dyDescent="0.3">
      <c r="A12" s="489" t="s">
        <v>1501</v>
      </c>
      <c r="B12" s="490" t="s">
        <v>1319</v>
      </c>
      <c r="C12" s="490" t="s">
        <v>1320</v>
      </c>
      <c r="D12" s="490" t="s">
        <v>1345</v>
      </c>
      <c r="E12" s="490" t="s">
        <v>1346</v>
      </c>
      <c r="F12" s="494">
        <v>39</v>
      </c>
      <c r="G12" s="494">
        <v>13689</v>
      </c>
      <c r="H12" s="494">
        <v>0.8642045454545455</v>
      </c>
      <c r="I12" s="494">
        <v>351</v>
      </c>
      <c r="J12" s="494">
        <v>45</v>
      </c>
      <c r="K12" s="494">
        <v>15840</v>
      </c>
      <c r="L12" s="494">
        <v>1</v>
      </c>
      <c r="M12" s="494">
        <v>352</v>
      </c>
      <c r="N12" s="494">
        <v>53</v>
      </c>
      <c r="O12" s="494">
        <v>18656</v>
      </c>
      <c r="P12" s="545">
        <v>1.1777777777777778</v>
      </c>
      <c r="Q12" s="495">
        <v>352</v>
      </c>
    </row>
    <row r="13" spans="1:17" ht="14.4" customHeight="1" x14ac:dyDescent="0.3">
      <c r="A13" s="489" t="s">
        <v>1501</v>
      </c>
      <c r="B13" s="490" t="s">
        <v>1319</v>
      </c>
      <c r="C13" s="490" t="s">
        <v>1320</v>
      </c>
      <c r="D13" s="490" t="s">
        <v>1472</v>
      </c>
      <c r="E13" s="490" t="s">
        <v>1473</v>
      </c>
      <c r="F13" s="494"/>
      <c r="G13" s="494"/>
      <c r="H13" s="494"/>
      <c r="I13" s="494"/>
      <c r="J13" s="494">
        <v>6</v>
      </c>
      <c r="K13" s="494">
        <v>6228</v>
      </c>
      <c r="L13" s="494">
        <v>1</v>
      </c>
      <c r="M13" s="494">
        <v>1038</v>
      </c>
      <c r="N13" s="494"/>
      <c r="O13" s="494"/>
      <c r="P13" s="545"/>
      <c r="Q13" s="495"/>
    </row>
    <row r="14" spans="1:17" ht="14.4" customHeight="1" x14ac:dyDescent="0.3">
      <c r="A14" s="489" t="s">
        <v>1501</v>
      </c>
      <c r="B14" s="490" t="s">
        <v>1319</v>
      </c>
      <c r="C14" s="490" t="s">
        <v>1320</v>
      </c>
      <c r="D14" s="490" t="s">
        <v>1347</v>
      </c>
      <c r="E14" s="490" t="s">
        <v>1348</v>
      </c>
      <c r="F14" s="494">
        <v>1</v>
      </c>
      <c r="G14" s="494">
        <v>189</v>
      </c>
      <c r="H14" s="494">
        <v>0.49736842105263157</v>
      </c>
      <c r="I14" s="494">
        <v>189</v>
      </c>
      <c r="J14" s="494">
        <v>2</v>
      </c>
      <c r="K14" s="494">
        <v>380</v>
      </c>
      <c r="L14" s="494">
        <v>1</v>
      </c>
      <c r="M14" s="494">
        <v>190</v>
      </c>
      <c r="N14" s="494">
        <v>1</v>
      </c>
      <c r="O14" s="494">
        <v>190</v>
      </c>
      <c r="P14" s="545">
        <v>0.5</v>
      </c>
      <c r="Q14" s="495">
        <v>190</v>
      </c>
    </row>
    <row r="15" spans="1:17" ht="14.4" customHeight="1" x14ac:dyDescent="0.3">
      <c r="A15" s="489" t="s">
        <v>1501</v>
      </c>
      <c r="B15" s="490" t="s">
        <v>1319</v>
      </c>
      <c r="C15" s="490" t="s">
        <v>1320</v>
      </c>
      <c r="D15" s="490" t="s">
        <v>1353</v>
      </c>
      <c r="E15" s="490" t="s">
        <v>1354</v>
      </c>
      <c r="F15" s="494">
        <v>39</v>
      </c>
      <c r="G15" s="494">
        <v>21333</v>
      </c>
      <c r="H15" s="494">
        <v>0.88313462493790362</v>
      </c>
      <c r="I15" s="494">
        <v>547</v>
      </c>
      <c r="J15" s="494">
        <v>44</v>
      </c>
      <c r="K15" s="494">
        <v>24156</v>
      </c>
      <c r="L15" s="494">
        <v>1</v>
      </c>
      <c r="M15" s="494">
        <v>549</v>
      </c>
      <c r="N15" s="494">
        <v>50</v>
      </c>
      <c r="O15" s="494">
        <v>27450</v>
      </c>
      <c r="P15" s="545">
        <v>1.1363636363636365</v>
      </c>
      <c r="Q15" s="495">
        <v>549</v>
      </c>
    </row>
    <row r="16" spans="1:17" ht="14.4" customHeight="1" x14ac:dyDescent="0.3">
      <c r="A16" s="489" t="s">
        <v>1501</v>
      </c>
      <c r="B16" s="490" t="s">
        <v>1319</v>
      </c>
      <c r="C16" s="490" t="s">
        <v>1320</v>
      </c>
      <c r="D16" s="490" t="s">
        <v>1355</v>
      </c>
      <c r="E16" s="490" t="s">
        <v>1356</v>
      </c>
      <c r="F16" s="494">
        <v>6</v>
      </c>
      <c r="G16" s="494">
        <v>3912</v>
      </c>
      <c r="H16" s="494">
        <v>0.59816513761467893</v>
      </c>
      <c r="I16" s="494">
        <v>652</v>
      </c>
      <c r="J16" s="494">
        <v>10</v>
      </c>
      <c r="K16" s="494">
        <v>6540</v>
      </c>
      <c r="L16" s="494">
        <v>1</v>
      </c>
      <c r="M16" s="494">
        <v>654</v>
      </c>
      <c r="N16" s="494">
        <v>7</v>
      </c>
      <c r="O16" s="494">
        <v>4578</v>
      </c>
      <c r="P16" s="545">
        <v>0.7</v>
      </c>
      <c r="Q16" s="495">
        <v>654</v>
      </c>
    </row>
    <row r="17" spans="1:17" ht="14.4" customHeight="1" x14ac:dyDescent="0.3">
      <c r="A17" s="489" t="s">
        <v>1501</v>
      </c>
      <c r="B17" s="490" t="s">
        <v>1319</v>
      </c>
      <c r="C17" s="490" t="s">
        <v>1320</v>
      </c>
      <c r="D17" s="490" t="s">
        <v>1357</v>
      </c>
      <c r="E17" s="490" t="s">
        <v>1358</v>
      </c>
      <c r="F17" s="494">
        <v>6</v>
      </c>
      <c r="G17" s="494">
        <v>3912</v>
      </c>
      <c r="H17" s="494">
        <v>0.59816513761467893</v>
      </c>
      <c r="I17" s="494">
        <v>652</v>
      </c>
      <c r="J17" s="494">
        <v>10</v>
      </c>
      <c r="K17" s="494">
        <v>6540</v>
      </c>
      <c r="L17" s="494">
        <v>1</v>
      </c>
      <c r="M17" s="494">
        <v>654</v>
      </c>
      <c r="N17" s="494">
        <v>7</v>
      </c>
      <c r="O17" s="494">
        <v>4578</v>
      </c>
      <c r="P17" s="545">
        <v>0.7</v>
      </c>
      <c r="Q17" s="495">
        <v>654</v>
      </c>
    </row>
    <row r="18" spans="1:17" ht="14.4" customHeight="1" x14ac:dyDescent="0.3">
      <c r="A18" s="489" t="s">
        <v>1501</v>
      </c>
      <c r="B18" s="490" t="s">
        <v>1319</v>
      </c>
      <c r="C18" s="490" t="s">
        <v>1320</v>
      </c>
      <c r="D18" s="490" t="s">
        <v>1359</v>
      </c>
      <c r="E18" s="490" t="s">
        <v>1360</v>
      </c>
      <c r="F18" s="494"/>
      <c r="G18" s="494"/>
      <c r="H18" s="494"/>
      <c r="I18" s="494"/>
      <c r="J18" s="494">
        <v>2</v>
      </c>
      <c r="K18" s="494">
        <v>1356</v>
      </c>
      <c r="L18" s="494">
        <v>1</v>
      </c>
      <c r="M18" s="494">
        <v>678</v>
      </c>
      <c r="N18" s="494"/>
      <c r="O18" s="494"/>
      <c r="P18" s="545"/>
      <c r="Q18" s="495"/>
    </row>
    <row r="19" spans="1:17" ht="14.4" customHeight="1" x14ac:dyDescent="0.3">
      <c r="A19" s="489" t="s">
        <v>1501</v>
      </c>
      <c r="B19" s="490" t="s">
        <v>1319</v>
      </c>
      <c r="C19" s="490" t="s">
        <v>1320</v>
      </c>
      <c r="D19" s="490" t="s">
        <v>1361</v>
      </c>
      <c r="E19" s="490" t="s">
        <v>1362</v>
      </c>
      <c r="F19" s="494">
        <v>38</v>
      </c>
      <c r="G19" s="494">
        <v>19418</v>
      </c>
      <c r="H19" s="494">
        <v>0.84115226337448556</v>
      </c>
      <c r="I19" s="494">
        <v>511</v>
      </c>
      <c r="J19" s="494">
        <v>45</v>
      </c>
      <c r="K19" s="494">
        <v>23085</v>
      </c>
      <c r="L19" s="494">
        <v>1</v>
      </c>
      <c r="M19" s="494">
        <v>513</v>
      </c>
      <c r="N19" s="494">
        <v>56</v>
      </c>
      <c r="O19" s="494">
        <v>28728</v>
      </c>
      <c r="P19" s="545">
        <v>1.2444444444444445</v>
      </c>
      <c r="Q19" s="495">
        <v>513</v>
      </c>
    </row>
    <row r="20" spans="1:17" ht="14.4" customHeight="1" x14ac:dyDescent="0.3">
      <c r="A20" s="489" t="s">
        <v>1501</v>
      </c>
      <c r="B20" s="490" t="s">
        <v>1319</v>
      </c>
      <c r="C20" s="490" t="s">
        <v>1320</v>
      </c>
      <c r="D20" s="490" t="s">
        <v>1363</v>
      </c>
      <c r="E20" s="490" t="s">
        <v>1364</v>
      </c>
      <c r="F20" s="494">
        <v>38</v>
      </c>
      <c r="G20" s="494">
        <v>15998</v>
      </c>
      <c r="H20" s="494">
        <v>0.8404517993170475</v>
      </c>
      <c r="I20" s="494">
        <v>421</v>
      </c>
      <c r="J20" s="494">
        <v>45</v>
      </c>
      <c r="K20" s="494">
        <v>19035</v>
      </c>
      <c r="L20" s="494">
        <v>1</v>
      </c>
      <c r="M20" s="494">
        <v>423</v>
      </c>
      <c r="N20" s="494">
        <v>56</v>
      </c>
      <c r="O20" s="494">
        <v>23688</v>
      </c>
      <c r="P20" s="545">
        <v>1.2444444444444445</v>
      </c>
      <c r="Q20" s="495">
        <v>423</v>
      </c>
    </row>
    <row r="21" spans="1:17" ht="14.4" customHeight="1" x14ac:dyDescent="0.3">
      <c r="A21" s="489" t="s">
        <v>1501</v>
      </c>
      <c r="B21" s="490" t="s">
        <v>1319</v>
      </c>
      <c r="C21" s="490" t="s">
        <v>1320</v>
      </c>
      <c r="D21" s="490" t="s">
        <v>1365</v>
      </c>
      <c r="E21" s="490" t="s">
        <v>1366</v>
      </c>
      <c r="F21" s="494">
        <v>40</v>
      </c>
      <c r="G21" s="494">
        <v>13880</v>
      </c>
      <c r="H21" s="494">
        <v>0.82855778414517667</v>
      </c>
      <c r="I21" s="494">
        <v>347</v>
      </c>
      <c r="J21" s="494">
        <v>48</v>
      </c>
      <c r="K21" s="494">
        <v>16752</v>
      </c>
      <c r="L21" s="494">
        <v>1</v>
      </c>
      <c r="M21" s="494">
        <v>349</v>
      </c>
      <c r="N21" s="494">
        <v>57</v>
      </c>
      <c r="O21" s="494">
        <v>19893</v>
      </c>
      <c r="P21" s="545">
        <v>1.1875</v>
      </c>
      <c r="Q21" s="495">
        <v>349</v>
      </c>
    </row>
    <row r="22" spans="1:17" ht="14.4" customHeight="1" x14ac:dyDescent="0.3">
      <c r="A22" s="489" t="s">
        <v>1501</v>
      </c>
      <c r="B22" s="490" t="s">
        <v>1319</v>
      </c>
      <c r="C22" s="490" t="s">
        <v>1320</v>
      </c>
      <c r="D22" s="490" t="s">
        <v>1367</v>
      </c>
      <c r="E22" s="490" t="s">
        <v>1368</v>
      </c>
      <c r="F22" s="494"/>
      <c r="G22" s="494"/>
      <c r="H22" s="494"/>
      <c r="I22" s="494"/>
      <c r="J22" s="494">
        <v>3</v>
      </c>
      <c r="K22" s="494">
        <v>663</v>
      </c>
      <c r="L22" s="494">
        <v>1</v>
      </c>
      <c r="M22" s="494">
        <v>221</v>
      </c>
      <c r="N22" s="494"/>
      <c r="O22" s="494"/>
      <c r="P22" s="545"/>
      <c r="Q22" s="495"/>
    </row>
    <row r="23" spans="1:17" ht="14.4" customHeight="1" x14ac:dyDescent="0.3">
      <c r="A23" s="489" t="s">
        <v>1501</v>
      </c>
      <c r="B23" s="490" t="s">
        <v>1319</v>
      </c>
      <c r="C23" s="490" t="s">
        <v>1320</v>
      </c>
      <c r="D23" s="490" t="s">
        <v>1369</v>
      </c>
      <c r="E23" s="490" t="s">
        <v>1370</v>
      </c>
      <c r="F23" s="494"/>
      <c r="G23" s="494"/>
      <c r="H23" s="494"/>
      <c r="I23" s="494"/>
      <c r="J23" s="494">
        <v>4</v>
      </c>
      <c r="K23" s="494">
        <v>2032</v>
      </c>
      <c r="L23" s="494">
        <v>1</v>
      </c>
      <c r="M23" s="494">
        <v>508</v>
      </c>
      <c r="N23" s="494"/>
      <c r="O23" s="494"/>
      <c r="P23" s="545"/>
      <c r="Q23" s="495"/>
    </row>
    <row r="24" spans="1:17" ht="14.4" customHeight="1" x14ac:dyDescent="0.3">
      <c r="A24" s="489" t="s">
        <v>1501</v>
      </c>
      <c r="B24" s="490" t="s">
        <v>1319</v>
      </c>
      <c r="C24" s="490" t="s">
        <v>1320</v>
      </c>
      <c r="D24" s="490" t="s">
        <v>1373</v>
      </c>
      <c r="E24" s="490" t="s">
        <v>1374</v>
      </c>
      <c r="F24" s="494">
        <v>1</v>
      </c>
      <c r="G24" s="494">
        <v>238</v>
      </c>
      <c r="H24" s="494">
        <v>0.497907949790795</v>
      </c>
      <c r="I24" s="494">
        <v>238</v>
      </c>
      <c r="J24" s="494">
        <v>2</v>
      </c>
      <c r="K24" s="494">
        <v>478</v>
      </c>
      <c r="L24" s="494">
        <v>1</v>
      </c>
      <c r="M24" s="494">
        <v>239</v>
      </c>
      <c r="N24" s="494"/>
      <c r="O24" s="494"/>
      <c r="P24" s="545"/>
      <c r="Q24" s="495"/>
    </row>
    <row r="25" spans="1:17" ht="14.4" customHeight="1" x14ac:dyDescent="0.3">
      <c r="A25" s="489" t="s">
        <v>1501</v>
      </c>
      <c r="B25" s="490" t="s">
        <v>1319</v>
      </c>
      <c r="C25" s="490" t="s">
        <v>1320</v>
      </c>
      <c r="D25" s="490" t="s">
        <v>1375</v>
      </c>
      <c r="E25" s="490" t="s">
        <v>1376</v>
      </c>
      <c r="F25" s="494">
        <v>6</v>
      </c>
      <c r="G25" s="494">
        <v>666</v>
      </c>
      <c r="H25" s="494">
        <v>1.2</v>
      </c>
      <c r="I25" s="494">
        <v>111</v>
      </c>
      <c r="J25" s="494">
        <v>5</v>
      </c>
      <c r="K25" s="494">
        <v>555</v>
      </c>
      <c r="L25" s="494">
        <v>1</v>
      </c>
      <c r="M25" s="494">
        <v>111</v>
      </c>
      <c r="N25" s="494">
        <v>6</v>
      </c>
      <c r="O25" s="494">
        <v>666</v>
      </c>
      <c r="P25" s="545">
        <v>1.2</v>
      </c>
      <c r="Q25" s="495">
        <v>111</v>
      </c>
    </row>
    <row r="26" spans="1:17" ht="14.4" customHeight="1" x14ac:dyDescent="0.3">
      <c r="A26" s="489" t="s">
        <v>1501</v>
      </c>
      <c r="B26" s="490" t="s">
        <v>1319</v>
      </c>
      <c r="C26" s="490" t="s">
        <v>1320</v>
      </c>
      <c r="D26" s="490" t="s">
        <v>1377</v>
      </c>
      <c r="E26" s="490" t="s">
        <v>1378</v>
      </c>
      <c r="F26" s="494">
        <v>2</v>
      </c>
      <c r="G26" s="494">
        <v>658</v>
      </c>
      <c r="H26" s="494"/>
      <c r="I26" s="494">
        <v>329</v>
      </c>
      <c r="J26" s="494"/>
      <c r="K26" s="494"/>
      <c r="L26" s="494"/>
      <c r="M26" s="494"/>
      <c r="N26" s="494"/>
      <c r="O26" s="494"/>
      <c r="P26" s="545"/>
      <c r="Q26" s="495"/>
    </row>
    <row r="27" spans="1:17" ht="14.4" customHeight="1" x14ac:dyDescent="0.3">
      <c r="A27" s="489" t="s">
        <v>1501</v>
      </c>
      <c r="B27" s="490" t="s">
        <v>1319</v>
      </c>
      <c r="C27" s="490" t="s">
        <v>1320</v>
      </c>
      <c r="D27" s="490" t="s">
        <v>1379</v>
      </c>
      <c r="E27" s="490" t="s">
        <v>1380</v>
      </c>
      <c r="F27" s="494">
        <v>22</v>
      </c>
      <c r="G27" s="494">
        <v>6842</v>
      </c>
      <c r="H27" s="494">
        <v>2.1929487179487182</v>
      </c>
      <c r="I27" s="494">
        <v>311</v>
      </c>
      <c r="J27" s="494">
        <v>10</v>
      </c>
      <c r="K27" s="494">
        <v>3120</v>
      </c>
      <c r="L27" s="494">
        <v>1</v>
      </c>
      <c r="M27" s="494">
        <v>312</v>
      </c>
      <c r="N27" s="494">
        <v>7</v>
      </c>
      <c r="O27" s="494">
        <v>2184</v>
      </c>
      <c r="P27" s="545">
        <v>0.7</v>
      </c>
      <c r="Q27" s="495">
        <v>312</v>
      </c>
    </row>
    <row r="28" spans="1:17" ht="14.4" customHeight="1" x14ac:dyDescent="0.3">
      <c r="A28" s="489" t="s">
        <v>1501</v>
      </c>
      <c r="B28" s="490" t="s">
        <v>1319</v>
      </c>
      <c r="C28" s="490" t="s">
        <v>1320</v>
      </c>
      <c r="D28" s="490" t="s">
        <v>1383</v>
      </c>
      <c r="E28" s="490" t="s">
        <v>1384</v>
      </c>
      <c r="F28" s="494">
        <v>32</v>
      </c>
      <c r="G28" s="494">
        <v>512</v>
      </c>
      <c r="H28" s="494">
        <v>0.83660130718954251</v>
      </c>
      <c r="I28" s="494">
        <v>16</v>
      </c>
      <c r="J28" s="494">
        <v>36</v>
      </c>
      <c r="K28" s="494">
        <v>612</v>
      </c>
      <c r="L28" s="494">
        <v>1</v>
      </c>
      <c r="M28" s="494">
        <v>17</v>
      </c>
      <c r="N28" s="494">
        <v>37</v>
      </c>
      <c r="O28" s="494">
        <v>629</v>
      </c>
      <c r="P28" s="545">
        <v>1.0277777777777777</v>
      </c>
      <c r="Q28" s="495">
        <v>17</v>
      </c>
    </row>
    <row r="29" spans="1:17" ht="14.4" customHeight="1" x14ac:dyDescent="0.3">
      <c r="A29" s="489" t="s">
        <v>1501</v>
      </c>
      <c r="B29" s="490" t="s">
        <v>1319</v>
      </c>
      <c r="C29" s="490" t="s">
        <v>1320</v>
      </c>
      <c r="D29" s="490" t="s">
        <v>1387</v>
      </c>
      <c r="E29" s="490" t="s">
        <v>1388</v>
      </c>
      <c r="F29" s="494">
        <v>3</v>
      </c>
      <c r="G29" s="494">
        <v>1047</v>
      </c>
      <c r="H29" s="494">
        <v>0.33238095238095239</v>
      </c>
      <c r="I29" s="494">
        <v>349</v>
      </c>
      <c r="J29" s="494">
        <v>9</v>
      </c>
      <c r="K29" s="494">
        <v>3150</v>
      </c>
      <c r="L29" s="494">
        <v>1</v>
      </c>
      <c r="M29" s="494">
        <v>350</v>
      </c>
      <c r="N29" s="494"/>
      <c r="O29" s="494"/>
      <c r="P29" s="545"/>
      <c r="Q29" s="495"/>
    </row>
    <row r="30" spans="1:17" ht="14.4" customHeight="1" x14ac:dyDescent="0.3">
      <c r="A30" s="489" t="s">
        <v>1501</v>
      </c>
      <c r="B30" s="490" t="s">
        <v>1319</v>
      </c>
      <c r="C30" s="490" t="s">
        <v>1320</v>
      </c>
      <c r="D30" s="490" t="s">
        <v>1389</v>
      </c>
      <c r="E30" s="490" t="s">
        <v>1390</v>
      </c>
      <c r="F30" s="494"/>
      <c r="G30" s="494"/>
      <c r="H30" s="494"/>
      <c r="I30" s="494"/>
      <c r="J30" s="494"/>
      <c r="K30" s="494"/>
      <c r="L30" s="494"/>
      <c r="M30" s="494"/>
      <c r="N30" s="494">
        <v>2</v>
      </c>
      <c r="O30" s="494">
        <v>2570</v>
      </c>
      <c r="P30" s="545"/>
      <c r="Q30" s="495">
        <v>1285</v>
      </c>
    </row>
    <row r="31" spans="1:17" ht="14.4" customHeight="1" x14ac:dyDescent="0.3">
      <c r="A31" s="489" t="s">
        <v>1501</v>
      </c>
      <c r="B31" s="490" t="s">
        <v>1319</v>
      </c>
      <c r="C31" s="490" t="s">
        <v>1320</v>
      </c>
      <c r="D31" s="490" t="s">
        <v>1391</v>
      </c>
      <c r="E31" s="490" t="s">
        <v>1392</v>
      </c>
      <c r="F31" s="494"/>
      <c r="G31" s="494"/>
      <c r="H31" s="494"/>
      <c r="I31" s="494"/>
      <c r="J31" s="494">
        <v>1</v>
      </c>
      <c r="K31" s="494">
        <v>149</v>
      </c>
      <c r="L31" s="494">
        <v>1</v>
      </c>
      <c r="M31" s="494">
        <v>149</v>
      </c>
      <c r="N31" s="494"/>
      <c r="O31" s="494"/>
      <c r="P31" s="545"/>
      <c r="Q31" s="495"/>
    </row>
    <row r="32" spans="1:17" ht="14.4" customHeight="1" x14ac:dyDescent="0.3">
      <c r="A32" s="489" t="s">
        <v>1501</v>
      </c>
      <c r="B32" s="490" t="s">
        <v>1319</v>
      </c>
      <c r="C32" s="490" t="s">
        <v>1320</v>
      </c>
      <c r="D32" s="490" t="s">
        <v>1395</v>
      </c>
      <c r="E32" s="490" t="s">
        <v>1396</v>
      </c>
      <c r="F32" s="494">
        <v>1</v>
      </c>
      <c r="G32" s="494">
        <v>294</v>
      </c>
      <c r="H32" s="494">
        <v>0.49830508474576274</v>
      </c>
      <c r="I32" s="494">
        <v>294</v>
      </c>
      <c r="J32" s="494">
        <v>2</v>
      </c>
      <c r="K32" s="494">
        <v>590</v>
      </c>
      <c r="L32" s="494">
        <v>1</v>
      </c>
      <c r="M32" s="494">
        <v>295</v>
      </c>
      <c r="N32" s="494"/>
      <c r="O32" s="494"/>
      <c r="P32" s="545"/>
      <c r="Q32" s="495"/>
    </row>
    <row r="33" spans="1:17" ht="14.4" customHeight="1" x14ac:dyDescent="0.3">
      <c r="A33" s="489" t="s">
        <v>1501</v>
      </c>
      <c r="B33" s="490" t="s">
        <v>1319</v>
      </c>
      <c r="C33" s="490" t="s">
        <v>1320</v>
      </c>
      <c r="D33" s="490" t="s">
        <v>1397</v>
      </c>
      <c r="E33" s="490" t="s">
        <v>1398</v>
      </c>
      <c r="F33" s="494">
        <v>6</v>
      </c>
      <c r="G33" s="494">
        <v>1242</v>
      </c>
      <c r="H33" s="494">
        <v>0.66028708133971292</v>
      </c>
      <c r="I33" s="494">
        <v>207</v>
      </c>
      <c r="J33" s="494">
        <v>9</v>
      </c>
      <c r="K33" s="494">
        <v>1881</v>
      </c>
      <c r="L33" s="494">
        <v>1</v>
      </c>
      <c r="M33" s="494">
        <v>209</v>
      </c>
      <c r="N33" s="494">
        <v>10</v>
      </c>
      <c r="O33" s="494">
        <v>2090</v>
      </c>
      <c r="P33" s="545">
        <v>1.1111111111111112</v>
      </c>
      <c r="Q33" s="495">
        <v>209</v>
      </c>
    </row>
    <row r="34" spans="1:17" ht="14.4" customHeight="1" x14ac:dyDescent="0.3">
      <c r="A34" s="489" t="s">
        <v>1501</v>
      </c>
      <c r="B34" s="490" t="s">
        <v>1319</v>
      </c>
      <c r="C34" s="490" t="s">
        <v>1320</v>
      </c>
      <c r="D34" s="490" t="s">
        <v>1399</v>
      </c>
      <c r="E34" s="490" t="s">
        <v>1400</v>
      </c>
      <c r="F34" s="494">
        <v>5</v>
      </c>
      <c r="G34" s="494">
        <v>195</v>
      </c>
      <c r="H34" s="494">
        <v>0.40625</v>
      </c>
      <c r="I34" s="494">
        <v>39</v>
      </c>
      <c r="J34" s="494">
        <v>12</v>
      </c>
      <c r="K34" s="494">
        <v>480</v>
      </c>
      <c r="L34" s="494">
        <v>1</v>
      </c>
      <c r="M34" s="494">
        <v>40</v>
      </c>
      <c r="N34" s="494">
        <v>10</v>
      </c>
      <c r="O34" s="494">
        <v>400</v>
      </c>
      <c r="P34" s="545">
        <v>0.83333333333333337</v>
      </c>
      <c r="Q34" s="495">
        <v>40</v>
      </c>
    </row>
    <row r="35" spans="1:17" ht="14.4" customHeight="1" x14ac:dyDescent="0.3">
      <c r="A35" s="489" t="s">
        <v>1501</v>
      </c>
      <c r="B35" s="490" t="s">
        <v>1319</v>
      </c>
      <c r="C35" s="490" t="s">
        <v>1320</v>
      </c>
      <c r="D35" s="490" t="s">
        <v>1401</v>
      </c>
      <c r="E35" s="490" t="s">
        <v>1402</v>
      </c>
      <c r="F35" s="494"/>
      <c r="G35" s="494"/>
      <c r="H35" s="494"/>
      <c r="I35" s="494"/>
      <c r="J35" s="494">
        <v>1</v>
      </c>
      <c r="K35" s="494">
        <v>5022</v>
      </c>
      <c r="L35" s="494">
        <v>1</v>
      </c>
      <c r="M35" s="494">
        <v>5022</v>
      </c>
      <c r="N35" s="494">
        <v>2</v>
      </c>
      <c r="O35" s="494">
        <v>10046</v>
      </c>
      <c r="P35" s="545">
        <v>2.0003982477100757</v>
      </c>
      <c r="Q35" s="495">
        <v>5023</v>
      </c>
    </row>
    <row r="36" spans="1:17" ht="14.4" customHeight="1" x14ac:dyDescent="0.3">
      <c r="A36" s="489" t="s">
        <v>1501</v>
      </c>
      <c r="B36" s="490" t="s">
        <v>1319</v>
      </c>
      <c r="C36" s="490" t="s">
        <v>1320</v>
      </c>
      <c r="D36" s="490" t="s">
        <v>1403</v>
      </c>
      <c r="E36" s="490" t="s">
        <v>1404</v>
      </c>
      <c r="F36" s="494">
        <v>4</v>
      </c>
      <c r="G36" s="494">
        <v>680</v>
      </c>
      <c r="H36" s="494">
        <v>0.56808688387635753</v>
      </c>
      <c r="I36" s="494">
        <v>170</v>
      </c>
      <c r="J36" s="494">
        <v>7</v>
      </c>
      <c r="K36" s="494">
        <v>1197</v>
      </c>
      <c r="L36" s="494">
        <v>1</v>
      </c>
      <c r="M36" s="494">
        <v>171</v>
      </c>
      <c r="N36" s="494">
        <v>6</v>
      </c>
      <c r="O36" s="494">
        <v>1026</v>
      </c>
      <c r="P36" s="545">
        <v>0.8571428571428571</v>
      </c>
      <c r="Q36" s="495">
        <v>171</v>
      </c>
    </row>
    <row r="37" spans="1:17" ht="14.4" customHeight="1" x14ac:dyDescent="0.3">
      <c r="A37" s="489" t="s">
        <v>1501</v>
      </c>
      <c r="B37" s="490" t="s">
        <v>1319</v>
      </c>
      <c r="C37" s="490" t="s">
        <v>1320</v>
      </c>
      <c r="D37" s="490" t="s">
        <v>1407</v>
      </c>
      <c r="E37" s="490" t="s">
        <v>1408</v>
      </c>
      <c r="F37" s="494">
        <v>7</v>
      </c>
      <c r="G37" s="494">
        <v>4816</v>
      </c>
      <c r="H37" s="494">
        <v>0.46531400966183573</v>
      </c>
      <c r="I37" s="494">
        <v>688</v>
      </c>
      <c r="J37" s="494">
        <v>15</v>
      </c>
      <c r="K37" s="494">
        <v>10350</v>
      </c>
      <c r="L37" s="494">
        <v>1</v>
      </c>
      <c r="M37" s="494">
        <v>690</v>
      </c>
      <c r="N37" s="494">
        <v>9</v>
      </c>
      <c r="O37" s="494">
        <v>6210</v>
      </c>
      <c r="P37" s="545">
        <v>0.6</v>
      </c>
      <c r="Q37" s="495">
        <v>690</v>
      </c>
    </row>
    <row r="38" spans="1:17" ht="14.4" customHeight="1" x14ac:dyDescent="0.3">
      <c r="A38" s="489" t="s">
        <v>1501</v>
      </c>
      <c r="B38" s="490" t="s">
        <v>1319</v>
      </c>
      <c r="C38" s="490" t="s">
        <v>1320</v>
      </c>
      <c r="D38" s="490" t="s">
        <v>1409</v>
      </c>
      <c r="E38" s="490" t="s">
        <v>1410</v>
      </c>
      <c r="F38" s="494">
        <v>3</v>
      </c>
      <c r="G38" s="494">
        <v>1044</v>
      </c>
      <c r="H38" s="494">
        <v>0.49714285714285716</v>
      </c>
      <c r="I38" s="494">
        <v>348</v>
      </c>
      <c r="J38" s="494">
        <v>6</v>
      </c>
      <c r="K38" s="494">
        <v>2100</v>
      </c>
      <c r="L38" s="494">
        <v>1</v>
      </c>
      <c r="M38" s="494">
        <v>350</v>
      </c>
      <c r="N38" s="494">
        <v>3</v>
      </c>
      <c r="O38" s="494">
        <v>1050</v>
      </c>
      <c r="P38" s="545">
        <v>0.5</v>
      </c>
      <c r="Q38" s="495">
        <v>350</v>
      </c>
    </row>
    <row r="39" spans="1:17" ht="14.4" customHeight="1" x14ac:dyDescent="0.3">
      <c r="A39" s="489" t="s">
        <v>1501</v>
      </c>
      <c r="B39" s="490" t="s">
        <v>1319</v>
      </c>
      <c r="C39" s="490" t="s">
        <v>1320</v>
      </c>
      <c r="D39" s="490" t="s">
        <v>1411</v>
      </c>
      <c r="E39" s="490" t="s">
        <v>1412</v>
      </c>
      <c r="F39" s="494">
        <v>4</v>
      </c>
      <c r="G39" s="494">
        <v>692</v>
      </c>
      <c r="H39" s="494">
        <v>0.56814449917898191</v>
      </c>
      <c r="I39" s="494">
        <v>173</v>
      </c>
      <c r="J39" s="494">
        <v>7</v>
      </c>
      <c r="K39" s="494">
        <v>1218</v>
      </c>
      <c r="L39" s="494">
        <v>1</v>
      </c>
      <c r="M39" s="494">
        <v>174</v>
      </c>
      <c r="N39" s="494">
        <v>6</v>
      </c>
      <c r="O39" s="494">
        <v>1044</v>
      </c>
      <c r="P39" s="545">
        <v>0.8571428571428571</v>
      </c>
      <c r="Q39" s="495">
        <v>174</v>
      </c>
    </row>
    <row r="40" spans="1:17" ht="14.4" customHeight="1" x14ac:dyDescent="0.3">
      <c r="A40" s="489" t="s">
        <v>1501</v>
      </c>
      <c r="B40" s="490" t="s">
        <v>1319</v>
      </c>
      <c r="C40" s="490" t="s">
        <v>1320</v>
      </c>
      <c r="D40" s="490" t="s">
        <v>1413</v>
      </c>
      <c r="E40" s="490" t="s">
        <v>1414</v>
      </c>
      <c r="F40" s="494"/>
      <c r="G40" s="494"/>
      <c r="H40" s="494"/>
      <c r="I40" s="494"/>
      <c r="J40" s="494">
        <v>12</v>
      </c>
      <c r="K40" s="494">
        <v>4812</v>
      </c>
      <c r="L40" s="494">
        <v>1</v>
      </c>
      <c r="M40" s="494">
        <v>401</v>
      </c>
      <c r="N40" s="494">
        <v>4</v>
      </c>
      <c r="O40" s="494">
        <v>1604</v>
      </c>
      <c r="P40" s="545">
        <v>0.33333333333333331</v>
      </c>
      <c r="Q40" s="495">
        <v>401</v>
      </c>
    </row>
    <row r="41" spans="1:17" ht="14.4" customHeight="1" x14ac:dyDescent="0.3">
      <c r="A41" s="489" t="s">
        <v>1501</v>
      </c>
      <c r="B41" s="490" t="s">
        <v>1319</v>
      </c>
      <c r="C41" s="490" t="s">
        <v>1320</v>
      </c>
      <c r="D41" s="490" t="s">
        <v>1415</v>
      </c>
      <c r="E41" s="490" t="s">
        <v>1416</v>
      </c>
      <c r="F41" s="494">
        <v>6</v>
      </c>
      <c r="G41" s="494">
        <v>3912</v>
      </c>
      <c r="H41" s="494">
        <v>0.59816513761467893</v>
      </c>
      <c r="I41" s="494">
        <v>652</v>
      </c>
      <c r="J41" s="494">
        <v>10</v>
      </c>
      <c r="K41" s="494">
        <v>6540</v>
      </c>
      <c r="L41" s="494">
        <v>1</v>
      </c>
      <c r="M41" s="494">
        <v>654</v>
      </c>
      <c r="N41" s="494">
        <v>7</v>
      </c>
      <c r="O41" s="494">
        <v>4578</v>
      </c>
      <c r="P41" s="545">
        <v>0.7</v>
      </c>
      <c r="Q41" s="495">
        <v>654</v>
      </c>
    </row>
    <row r="42" spans="1:17" ht="14.4" customHeight="1" x14ac:dyDescent="0.3">
      <c r="A42" s="489" t="s">
        <v>1501</v>
      </c>
      <c r="B42" s="490" t="s">
        <v>1319</v>
      </c>
      <c r="C42" s="490" t="s">
        <v>1320</v>
      </c>
      <c r="D42" s="490" t="s">
        <v>1417</v>
      </c>
      <c r="E42" s="490" t="s">
        <v>1418</v>
      </c>
      <c r="F42" s="494">
        <v>6</v>
      </c>
      <c r="G42" s="494">
        <v>3912</v>
      </c>
      <c r="H42" s="494">
        <v>0.59816513761467893</v>
      </c>
      <c r="I42" s="494">
        <v>652</v>
      </c>
      <c r="J42" s="494">
        <v>10</v>
      </c>
      <c r="K42" s="494">
        <v>6540</v>
      </c>
      <c r="L42" s="494">
        <v>1</v>
      </c>
      <c r="M42" s="494">
        <v>654</v>
      </c>
      <c r="N42" s="494">
        <v>7</v>
      </c>
      <c r="O42" s="494">
        <v>4578</v>
      </c>
      <c r="P42" s="545">
        <v>0.7</v>
      </c>
      <c r="Q42" s="495">
        <v>654</v>
      </c>
    </row>
    <row r="43" spans="1:17" ht="14.4" customHeight="1" x14ac:dyDescent="0.3">
      <c r="A43" s="489" t="s">
        <v>1501</v>
      </c>
      <c r="B43" s="490" t="s">
        <v>1319</v>
      </c>
      <c r="C43" s="490" t="s">
        <v>1320</v>
      </c>
      <c r="D43" s="490" t="s">
        <v>1421</v>
      </c>
      <c r="E43" s="490" t="s">
        <v>1422</v>
      </c>
      <c r="F43" s="494"/>
      <c r="G43" s="494"/>
      <c r="H43" s="494"/>
      <c r="I43" s="494"/>
      <c r="J43" s="494">
        <v>5</v>
      </c>
      <c r="K43" s="494">
        <v>3470</v>
      </c>
      <c r="L43" s="494">
        <v>1</v>
      </c>
      <c r="M43" s="494">
        <v>694</v>
      </c>
      <c r="N43" s="494">
        <v>8</v>
      </c>
      <c r="O43" s="494">
        <v>5552</v>
      </c>
      <c r="P43" s="545">
        <v>1.6</v>
      </c>
      <c r="Q43" s="495">
        <v>694</v>
      </c>
    </row>
    <row r="44" spans="1:17" ht="14.4" customHeight="1" x14ac:dyDescent="0.3">
      <c r="A44" s="489" t="s">
        <v>1501</v>
      </c>
      <c r="B44" s="490" t="s">
        <v>1319</v>
      </c>
      <c r="C44" s="490" t="s">
        <v>1320</v>
      </c>
      <c r="D44" s="490" t="s">
        <v>1423</v>
      </c>
      <c r="E44" s="490" t="s">
        <v>1424</v>
      </c>
      <c r="F44" s="494"/>
      <c r="G44" s="494"/>
      <c r="H44" s="494"/>
      <c r="I44" s="494"/>
      <c r="J44" s="494">
        <v>2</v>
      </c>
      <c r="K44" s="494">
        <v>1356</v>
      </c>
      <c r="L44" s="494">
        <v>1</v>
      </c>
      <c r="M44" s="494">
        <v>678</v>
      </c>
      <c r="N44" s="494"/>
      <c r="O44" s="494"/>
      <c r="P44" s="545"/>
      <c r="Q44" s="495"/>
    </row>
    <row r="45" spans="1:17" ht="14.4" customHeight="1" x14ac:dyDescent="0.3">
      <c r="A45" s="489" t="s">
        <v>1501</v>
      </c>
      <c r="B45" s="490" t="s">
        <v>1319</v>
      </c>
      <c r="C45" s="490" t="s">
        <v>1320</v>
      </c>
      <c r="D45" s="490" t="s">
        <v>1425</v>
      </c>
      <c r="E45" s="490" t="s">
        <v>1426</v>
      </c>
      <c r="F45" s="494">
        <v>38</v>
      </c>
      <c r="G45" s="494">
        <v>18050</v>
      </c>
      <c r="H45" s="494">
        <v>0.78834730957372467</v>
      </c>
      <c r="I45" s="494">
        <v>475</v>
      </c>
      <c r="J45" s="494">
        <v>48</v>
      </c>
      <c r="K45" s="494">
        <v>22896</v>
      </c>
      <c r="L45" s="494">
        <v>1</v>
      </c>
      <c r="M45" s="494">
        <v>477</v>
      </c>
      <c r="N45" s="494">
        <v>58</v>
      </c>
      <c r="O45" s="494">
        <v>27666</v>
      </c>
      <c r="P45" s="545">
        <v>1.2083333333333333</v>
      </c>
      <c r="Q45" s="495">
        <v>477</v>
      </c>
    </row>
    <row r="46" spans="1:17" ht="14.4" customHeight="1" x14ac:dyDescent="0.3">
      <c r="A46" s="489" t="s">
        <v>1501</v>
      </c>
      <c r="B46" s="490" t="s">
        <v>1319</v>
      </c>
      <c r="C46" s="490" t="s">
        <v>1320</v>
      </c>
      <c r="D46" s="490" t="s">
        <v>1427</v>
      </c>
      <c r="E46" s="490" t="s">
        <v>1428</v>
      </c>
      <c r="F46" s="494">
        <v>38</v>
      </c>
      <c r="G46" s="494">
        <v>10982</v>
      </c>
      <c r="H46" s="494">
        <v>0.83864070255822831</v>
      </c>
      <c r="I46" s="494">
        <v>289</v>
      </c>
      <c r="J46" s="494">
        <v>45</v>
      </c>
      <c r="K46" s="494">
        <v>13095</v>
      </c>
      <c r="L46" s="494">
        <v>1</v>
      </c>
      <c r="M46" s="494">
        <v>291</v>
      </c>
      <c r="N46" s="494">
        <v>56</v>
      </c>
      <c r="O46" s="494">
        <v>16296</v>
      </c>
      <c r="P46" s="545">
        <v>1.2444444444444445</v>
      </c>
      <c r="Q46" s="495">
        <v>291</v>
      </c>
    </row>
    <row r="47" spans="1:17" ht="14.4" customHeight="1" x14ac:dyDescent="0.3">
      <c r="A47" s="489" t="s">
        <v>1501</v>
      </c>
      <c r="B47" s="490" t="s">
        <v>1319</v>
      </c>
      <c r="C47" s="490" t="s">
        <v>1320</v>
      </c>
      <c r="D47" s="490" t="s">
        <v>1429</v>
      </c>
      <c r="E47" s="490" t="s">
        <v>1430</v>
      </c>
      <c r="F47" s="494">
        <v>3</v>
      </c>
      <c r="G47" s="494">
        <v>2436</v>
      </c>
      <c r="H47" s="494">
        <v>1.4981549815498154</v>
      </c>
      <c r="I47" s="494">
        <v>812</v>
      </c>
      <c r="J47" s="494">
        <v>2</v>
      </c>
      <c r="K47" s="494">
        <v>1626</v>
      </c>
      <c r="L47" s="494">
        <v>1</v>
      </c>
      <c r="M47" s="494">
        <v>813</v>
      </c>
      <c r="N47" s="494">
        <v>1</v>
      </c>
      <c r="O47" s="494">
        <v>814</v>
      </c>
      <c r="P47" s="545">
        <v>0.50061500615006149</v>
      </c>
      <c r="Q47" s="495">
        <v>814</v>
      </c>
    </row>
    <row r="48" spans="1:17" ht="14.4" customHeight="1" x14ac:dyDescent="0.3">
      <c r="A48" s="489" t="s">
        <v>1501</v>
      </c>
      <c r="B48" s="490" t="s">
        <v>1319</v>
      </c>
      <c r="C48" s="490" t="s">
        <v>1320</v>
      </c>
      <c r="D48" s="490" t="s">
        <v>1433</v>
      </c>
      <c r="E48" s="490" t="s">
        <v>1434</v>
      </c>
      <c r="F48" s="494">
        <v>4</v>
      </c>
      <c r="G48" s="494">
        <v>668</v>
      </c>
      <c r="H48" s="494">
        <v>0.56802721088435371</v>
      </c>
      <c r="I48" s="494">
        <v>167</v>
      </c>
      <c r="J48" s="494">
        <v>7</v>
      </c>
      <c r="K48" s="494">
        <v>1176</v>
      </c>
      <c r="L48" s="494">
        <v>1</v>
      </c>
      <c r="M48" s="494">
        <v>168</v>
      </c>
      <c r="N48" s="494">
        <v>5</v>
      </c>
      <c r="O48" s="494">
        <v>840</v>
      </c>
      <c r="P48" s="545">
        <v>0.7142857142857143</v>
      </c>
      <c r="Q48" s="495">
        <v>168</v>
      </c>
    </row>
    <row r="49" spans="1:17" ht="14.4" customHeight="1" x14ac:dyDescent="0.3">
      <c r="A49" s="489" t="s">
        <v>1501</v>
      </c>
      <c r="B49" s="490" t="s">
        <v>1319</v>
      </c>
      <c r="C49" s="490" t="s">
        <v>1320</v>
      </c>
      <c r="D49" s="490" t="s">
        <v>1437</v>
      </c>
      <c r="E49" s="490" t="s">
        <v>1438</v>
      </c>
      <c r="F49" s="494"/>
      <c r="G49" s="494"/>
      <c r="H49" s="494"/>
      <c r="I49" s="494"/>
      <c r="J49" s="494">
        <v>3</v>
      </c>
      <c r="K49" s="494">
        <v>1722</v>
      </c>
      <c r="L49" s="494">
        <v>1</v>
      </c>
      <c r="M49" s="494">
        <v>574</v>
      </c>
      <c r="N49" s="494">
        <v>1</v>
      </c>
      <c r="O49" s="494">
        <v>574</v>
      </c>
      <c r="P49" s="545">
        <v>0.33333333333333331</v>
      </c>
      <c r="Q49" s="495">
        <v>574</v>
      </c>
    </row>
    <row r="50" spans="1:17" ht="14.4" customHeight="1" x14ac:dyDescent="0.3">
      <c r="A50" s="489" t="s">
        <v>1501</v>
      </c>
      <c r="B50" s="490" t="s">
        <v>1319</v>
      </c>
      <c r="C50" s="490" t="s">
        <v>1320</v>
      </c>
      <c r="D50" s="490" t="s">
        <v>1439</v>
      </c>
      <c r="E50" s="490" t="s">
        <v>1440</v>
      </c>
      <c r="F50" s="494"/>
      <c r="G50" s="494"/>
      <c r="H50" s="494"/>
      <c r="I50" s="494"/>
      <c r="J50" s="494"/>
      <c r="K50" s="494"/>
      <c r="L50" s="494"/>
      <c r="M50" s="494"/>
      <c r="N50" s="494">
        <v>24</v>
      </c>
      <c r="O50" s="494">
        <v>55128</v>
      </c>
      <c r="P50" s="545"/>
      <c r="Q50" s="495">
        <v>2297</v>
      </c>
    </row>
    <row r="51" spans="1:17" ht="14.4" customHeight="1" x14ac:dyDescent="0.3">
      <c r="A51" s="489" t="s">
        <v>1501</v>
      </c>
      <c r="B51" s="490" t="s">
        <v>1319</v>
      </c>
      <c r="C51" s="490" t="s">
        <v>1320</v>
      </c>
      <c r="D51" s="490" t="s">
        <v>1441</v>
      </c>
      <c r="E51" s="490" t="s">
        <v>1442</v>
      </c>
      <c r="F51" s="494">
        <v>1</v>
      </c>
      <c r="G51" s="494">
        <v>186</v>
      </c>
      <c r="H51" s="494">
        <v>0.49732620320855614</v>
      </c>
      <c r="I51" s="494">
        <v>186</v>
      </c>
      <c r="J51" s="494">
        <v>2</v>
      </c>
      <c r="K51" s="494">
        <v>374</v>
      </c>
      <c r="L51" s="494">
        <v>1</v>
      </c>
      <c r="M51" s="494">
        <v>187</v>
      </c>
      <c r="N51" s="494">
        <v>1</v>
      </c>
      <c r="O51" s="494">
        <v>187</v>
      </c>
      <c r="P51" s="545">
        <v>0.5</v>
      </c>
      <c r="Q51" s="495">
        <v>187</v>
      </c>
    </row>
    <row r="52" spans="1:17" ht="14.4" customHeight="1" x14ac:dyDescent="0.3">
      <c r="A52" s="489" t="s">
        <v>1501</v>
      </c>
      <c r="B52" s="490" t="s">
        <v>1319</v>
      </c>
      <c r="C52" s="490" t="s">
        <v>1320</v>
      </c>
      <c r="D52" s="490" t="s">
        <v>1443</v>
      </c>
      <c r="E52" s="490" t="s">
        <v>1444</v>
      </c>
      <c r="F52" s="494"/>
      <c r="G52" s="494"/>
      <c r="H52" s="494"/>
      <c r="I52" s="494"/>
      <c r="J52" s="494">
        <v>6</v>
      </c>
      <c r="K52" s="494">
        <v>3456</v>
      </c>
      <c r="L52" s="494">
        <v>1</v>
      </c>
      <c r="M52" s="494">
        <v>576</v>
      </c>
      <c r="N52" s="494"/>
      <c r="O52" s="494"/>
      <c r="P52" s="545"/>
      <c r="Q52" s="495"/>
    </row>
    <row r="53" spans="1:17" ht="14.4" customHeight="1" x14ac:dyDescent="0.3">
      <c r="A53" s="489" t="s">
        <v>1501</v>
      </c>
      <c r="B53" s="490" t="s">
        <v>1319</v>
      </c>
      <c r="C53" s="490" t="s">
        <v>1320</v>
      </c>
      <c r="D53" s="490" t="s">
        <v>1447</v>
      </c>
      <c r="E53" s="490" t="s">
        <v>1448</v>
      </c>
      <c r="F53" s="494">
        <v>6</v>
      </c>
      <c r="G53" s="494">
        <v>8382</v>
      </c>
      <c r="H53" s="494">
        <v>0.59914224446032882</v>
      </c>
      <c r="I53" s="494">
        <v>1397</v>
      </c>
      <c r="J53" s="494">
        <v>10</v>
      </c>
      <c r="K53" s="494">
        <v>13990</v>
      </c>
      <c r="L53" s="494">
        <v>1</v>
      </c>
      <c r="M53" s="494">
        <v>1399</v>
      </c>
      <c r="N53" s="494">
        <v>7</v>
      </c>
      <c r="O53" s="494">
        <v>9793</v>
      </c>
      <c r="P53" s="545">
        <v>0.7</v>
      </c>
      <c r="Q53" s="495">
        <v>1399</v>
      </c>
    </row>
    <row r="54" spans="1:17" ht="14.4" customHeight="1" x14ac:dyDescent="0.3">
      <c r="A54" s="489" t="s">
        <v>1501</v>
      </c>
      <c r="B54" s="490" t="s">
        <v>1319</v>
      </c>
      <c r="C54" s="490" t="s">
        <v>1320</v>
      </c>
      <c r="D54" s="490" t="s">
        <v>1449</v>
      </c>
      <c r="E54" s="490" t="s">
        <v>1450</v>
      </c>
      <c r="F54" s="494"/>
      <c r="G54" s="494"/>
      <c r="H54" s="494"/>
      <c r="I54" s="494"/>
      <c r="J54" s="494"/>
      <c r="K54" s="494"/>
      <c r="L54" s="494"/>
      <c r="M54" s="494"/>
      <c r="N54" s="494">
        <v>1</v>
      </c>
      <c r="O54" s="494">
        <v>1022</v>
      </c>
      <c r="P54" s="545"/>
      <c r="Q54" s="495">
        <v>1022</v>
      </c>
    </row>
    <row r="55" spans="1:17" ht="14.4" customHeight="1" x14ac:dyDescent="0.3">
      <c r="A55" s="489" t="s">
        <v>1501</v>
      </c>
      <c r="B55" s="490" t="s">
        <v>1319</v>
      </c>
      <c r="C55" s="490" t="s">
        <v>1320</v>
      </c>
      <c r="D55" s="490" t="s">
        <v>1451</v>
      </c>
      <c r="E55" s="490" t="s">
        <v>1452</v>
      </c>
      <c r="F55" s="494"/>
      <c r="G55" s="494"/>
      <c r="H55" s="494"/>
      <c r="I55" s="494"/>
      <c r="J55" s="494">
        <v>2</v>
      </c>
      <c r="K55" s="494">
        <v>380</v>
      </c>
      <c r="L55" s="494">
        <v>1</v>
      </c>
      <c r="M55" s="494">
        <v>190</v>
      </c>
      <c r="N55" s="494">
        <v>2</v>
      </c>
      <c r="O55" s="494">
        <v>380</v>
      </c>
      <c r="P55" s="545">
        <v>1</v>
      </c>
      <c r="Q55" s="495">
        <v>190</v>
      </c>
    </row>
    <row r="56" spans="1:17" ht="14.4" customHeight="1" x14ac:dyDescent="0.3">
      <c r="A56" s="489" t="s">
        <v>1501</v>
      </c>
      <c r="B56" s="490" t="s">
        <v>1319</v>
      </c>
      <c r="C56" s="490" t="s">
        <v>1320</v>
      </c>
      <c r="D56" s="490" t="s">
        <v>1453</v>
      </c>
      <c r="E56" s="490" t="s">
        <v>1454</v>
      </c>
      <c r="F56" s="494">
        <v>3</v>
      </c>
      <c r="G56" s="494">
        <v>2436</v>
      </c>
      <c r="H56" s="494">
        <v>1.4981549815498154</v>
      </c>
      <c r="I56" s="494">
        <v>812</v>
      </c>
      <c r="J56" s="494">
        <v>2</v>
      </c>
      <c r="K56" s="494">
        <v>1626</v>
      </c>
      <c r="L56" s="494">
        <v>1</v>
      </c>
      <c r="M56" s="494">
        <v>813</v>
      </c>
      <c r="N56" s="494">
        <v>1</v>
      </c>
      <c r="O56" s="494">
        <v>814</v>
      </c>
      <c r="P56" s="545">
        <v>0.50061500615006149</v>
      </c>
      <c r="Q56" s="495">
        <v>814</v>
      </c>
    </row>
    <row r="57" spans="1:17" ht="14.4" customHeight="1" x14ac:dyDescent="0.3">
      <c r="A57" s="489" t="s">
        <v>1501</v>
      </c>
      <c r="B57" s="490" t="s">
        <v>1319</v>
      </c>
      <c r="C57" s="490" t="s">
        <v>1320</v>
      </c>
      <c r="D57" s="490" t="s">
        <v>1457</v>
      </c>
      <c r="E57" s="490" t="s">
        <v>1458</v>
      </c>
      <c r="F57" s="494">
        <v>1</v>
      </c>
      <c r="G57" s="494">
        <v>258</v>
      </c>
      <c r="H57" s="494">
        <v>0.49615384615384617</v>
      </c>
      <c r="I57" s="494">
        <v>258</v>
      </c>
      <c r="J57" s="494">
        <v>2</v>
      </c>
      <c r="K57" s="494">
        <v>520</v>
      </c>
      <c r="L57" s="494">
        <v>1</v>
      </c>
      <c r="M57" s="494">
        <v>260</v>
      </c>
      <c r="N57" s="494"/>
      <c r="O57" s="494"/>
      <c r="P57" s="545"/>
      <c r="Q57" s="495"/>
    </row>
    <row r="58" spans="1:17" ht="14.4" customHeight="1" x14ac:dyDescent="0.3">
      <c r="A58" s="489" t="s">
        <v>1502</v>
      </c>
      <c r="B58" s="490" t="s">
        <v>1319</v>
      </c>
      <c r="C58" s="490" t="s">
        <v>1320</v>
      </c>
      <c r="D58" s="490" t="s">
        <v>1321</v>
      </c>
      <c r="E58" s="490" t="s">
        <v>1322</v>
      </c>
      <c r="F58" s="494">
        <v>4</v>
      </c>
      <c r="G58" s="494">
        <v>4736</v>
      </c>
      <c r="H58" s="494">
        <v>0.79797809604043812</v>
      </c>
      <c r="I58" s="494">
        <v>1184</v>
      </c>
      <c r="J58" s="494">
        <v>5</v>
      </c>
      <c r="K58" s="494">
        <v>5935</v>
      </c>
      <c r="L58" s="494">
        <v>1</v>
      </c>
      <c r="M58" s="494">
        <v>1187</v>
      </c>
      <c r="N58" s="494">
        <v>8</v>
      </c>
      <c r="O58" s="494">
        <v>11864</v>
      </c>
      <c r="P58" s="545">
        <v>1.998989048020219</v>
      </c>
      <c r="Q58" s="495">
        <v>1483</v>
      </c>
    </row>
    <row r="59" spans="1:17" ht="14.4" customHeight="1" x14ac:dyDescent="0.3">
      <c r="A59" s="489" t="s">
        <v>1502</v>
      </c>
      <c r="B59" s="490" t="s">
        <v>1319</v>
      </c>
      <c r="C59" s="490" t="s">
        <v>1320</v>
      </c>
      <c r="D59" s="490" t="s">
        <v>1325</v>
      </c>
      <c r="E59" s="490" t="s">
        <v>1326</v>
      </c>
      <c r="F59" s="494">
        <v>1</v>
      </c>
      <c r="G59" s="494">
        <v>654</v>
      </c>
      <c r="H59" s="494"/>
      <c r="I59" s="494">
        <v>654</v>
      </c>
      <c r="J59" s="494"/>
      <c r="K59" s="494"/>
      <c r="L59" s="494"/>
      <c r="M59" s="494"/>
      <c r="N59" s="494"/>
      <c r="O59" s="494"/>
      <c r="P59" s="545"/>
      <c r="Q59" s="495"/>
    </row>
    <row r="60" spans="1:17" ht="14.4" customHeight="1" x14ac:dyDescent="0.3">
      <c r="A60" s="489" t="s">
        <v>1502</v>
      </c>
      <c r="B60" s="490" t="s">
        <v>1319</v>
      </c>
      <c r="C60" s="490" t="s">
        <v>1320</v>
      </c>
      <c r="D60" s="490" t="s">
        <v>1333</v>
      </c>
      <c r="E60" s="490" t="s">
        <v>1334</v>
      </c>
      <c r="F60" s="494">
        <v>8</v>
      </c>
      <c r="G60" s="494">
        <v>6648</v>
      </c>
      <c r="H60" s="494">
        <v>0.98693586698337288</v>
      </c>
      <c r="I60" s="494">
        <v>831</v>
      </c>
      <c r="J60" s="494">
        <v>8</v>
      </c>
      <c r="K60" s="494">
        <v>6736</v>
      </c>
      <c r="L60" s="494">
        <v>1</v>
      </c>
      <c r="M60" s="494">
        <v>842</v>
      </c>
      <c r="N60" s="494">
        <v>7</v>
      </c>
      <c r="O60" s="494">
        <v>5901</v>
      </c>
      <c r="P60" s="545">
        <v>0.87603919239904993</v>
      </c>
      <c r="Q60" s="495">
        <v>843</v>
      </c>
    </row>
    <row r="61" spans="1:17" ht="14.4" customHeight="1" x14ac:dyDescent="0.3">
      <c r="A61" s="489" t="s">
        <v>1502</v>
      </c>
      <c r="B61" s="490" t="s">
        <v>1319</v>
      </c>
      <c r="C61" s="490" t="s">
        <v>1320</v>
      </c>
      <c r="D61" s="490" t="s">
        <v>1337</v>
      </c>
      <c r="E61" s="490" t="s">
        <v>1338</v>
      </c>
      <c r="F61" s="494">
        <v>3</v>
      </c>
      <c r="G61" s="494">
        <v>2436</v>
      </c>
      <c r="H61" s="494">
        <v>0.59926199261992619</v>
      </c>
      <c r="I61" s="494">
        <v>812</v>
      </c>
      <c r="J61" s="494">
        <v>5</v>
      </c>
      <c r="K61" s="494">
        <v>4065</v>
      </c>
      <c r="L61" s="494">
        <v>1</v>
      </c>
      <c r="M61" s="494">
        <v>813</v>
      </c>
      <c r="N61" s="494">
        <v>8</v>
      </c>
      <c r="O61" s="494">
        <v>6512</v>
      </c>
      <c r="P61" s="545">
        <v>1.6019680196801969</v>
      </c>
      <c r="Q61" s="495">
        <v>814</v>
      </c>
    </row>
    <row r="62" spans="1:17" ht="14.4" customHeight="1" x14ac:dyDescent="0.3">
      <c r="A62" s="489" t="s">
        <v>1502</v>
      </c>
      <c r="B62" s="490" t="s">
        <v>1319</v>
      </c>
      <c r="C62" s="490" t="s">
        <v>1320</v>
      </c>
      <c r="D62" s="490" t="s">
        <v>1339</v>
      </c>
      <c r="E62" s="490" t="s">
        <v>1340</v>
      </c>
      <c r="F62" s="494">
        <v>3</v>
      </c>
      <c r="G62" s="494">
        <v>2436</v>
      </c>
      <c r="H62" s="494">
        <v>0.59926199261992619</v>
      </c>
      <c r="I62" s="494">
        <v>812</v>
      </c>
      <c r="J62" s="494">
        <v>5</v>
      </c>
      <c r="K62" s="494">
        <v>4065</v>
      </c>
      <c r="L62" s="494">
        <v>1</v>
      </c>
      <c r="M62" s="494">
        <v>813</v>
      </c>
      <c r="N62" s="494">
        <v>8</v>
      </c>
      <c r="O62" s="494">
        <v>6512</v>
      </c>
      <c r="P62" s="545">
        <v>1.6019680196801969</v>
      </c>
      <c r="Q62" s="495">
        <v>814</v>
      </c>
    </row>
    <row r="63" spans="1:17" ht="14.4" customHeight="1" x14ac:dyDescent="0.3">
      <c r="A63" s="489" t="s">
        <v>1502</v>
      </c>
      <c r="B63" s="490" t="s">
        <v>1319</v>
      </c>
      <c r="C63" s="490" t="s">
        <v>1320</v>
      </c>
      <c r="D63" s="490" t="s">
        <v>1341</v>
      </c>
      <c r="E63" s="490" t="s">
        <v>1342</v>
      </c>
      <c r="F63" s="494">
        <v>20</v>
      </c>
      <c r="G63" s="494">
        <v>3340</v>
      </c>
      <c r="H63" s="494">
        <v>2.2089947089947088</v>
      </c>
      <c r="I63" s="494">
        <v>167</v>
      </c>
      <c r="J63" s="494">
        <v>9</v>
      </c>
      <c r="K63" s="494">
        <v>1512</v>
      </c>
      <c r="L63" s="494">
        <v>1</v>
      </c>
      <c r="M63" s="494">
        <v>168</v>
      </c>
      <c r="N63" s="494">
        <v>6</v>
      </c>
      <c r="O63" s="494">
        <v>1008</v>
      </c>
      <c r="P63" s="545">
        <v>0.66666666666666663</v>
      </c>
      <c r="Q63" s="495">
        <v>168</v>
      </c>
    </row>
    <row r="64" spans="1:17" ht="14.4" customHeight="1" x14ac:dyDescent="0.3">
      <c r="A64" s="489" t="s">
        <v>1502</v>
      </c>
      <c r="B64" s="490" t="s">
        <v>1319</v>
      </c>
      <c r="C64" s="490" t="s">
        <v>1320</v>
      </c>
      <c r="D64" s="490" t="s">
        <v>1343</v>
      </c>
      <c r="E64" s="490" t="s">
        <v>1344</v>
      </c>
      <c r="F64" s="494">
        <v>11</v>
      </c>
      <c r="G64" s="494">
        <v>1903</v>
      </c>
      <c r="H64" s="494">
        <v>10.936781609195402</v>
      </c>
      <c r="I64" s="494">
        <v>173</v>
      </c>
      <c r="J64" s="494">
        <v>1</v>
      </c>
      <c r="K64" s="494">
        <v>174</v>
      </c>
      <c r="L64" s="494">
        <v>1</v>
      </c>
      <c r="M64" s="494">
        <v>174</v>
      </c>
      <c r="N64" s="494">
        <v>2</v>
      </c>
      <c r="O64" s="494">
        <v>348</v>
      </c>
      <c r="P64" s="545">
        <v>2</v>
      </c>
      <c r="Q64" s="495">
        <v>174</v>
      </c>
    </row>
    <row r="65" spans="1:17" ht="14.4" customHeight="1" x14ac:dyDescent="0.3">
      <c r="A65" s="489" t="s">
        <v>1502</v>
      </c>
      <c r="B65" s="490" t="s">
        <v>1319</v>
      </c>
      <c r="C65" s="490" t="s">
        <v>1320</v>
      </c>
      <c r="D65" s="490" t="s">
        <v>1345</v>
      </c>
      <c r="E65" s="490" t="s">
        <v>1346</v>
      </c>
      <c r="F65" s="494">
        <v>7</v>
      </c>
      <c r="G65" s="494">
        <v>2457</v>
      </c>
      <c r="H65" s="494">
        <v>1.1633522727272727</v>
      </c>
      <c r="I65" s="494">
        <v>351</v>
      </c>
      <c r="J65" s="494">
        <v>6</v>
      </c>
      <c r="K65" s="494">
        <v>2112</v>
      </c>
      <c r="L65" s="494">
        <v>1</v>
      </c>
      <c r="M65" s="494">
        <v>352</v>
      </c>
      <c r="N65" s="494">
        <v>5</v>
      </c>
      <c r="O65" s="494">
        <v>1760</v>
      </c>
      <c r="P65" s="545">
        <v>0.83333333333333337</v>
      </c>
      <c r="Q65" s="495">
        <v>352</v>
      </c>
    </row>
    <row r="66" spans="1:17" ht="14.4" customHeight="1" x14ac:dyDescent="0.3">
      <c r="A66" s="489" t="s">
        <v>1502</v>
      </c>
      <c r="B66" s="490" t="s">
        <v>1319</v>
      </c>
      <c r="C66" s="490" t="s">
        <v>1320</v>
      </c>
      <c r="D66" s="490" t="s">
        <v>1472</v>
      </c>
      <c r="E66" s="490" t="s">
        <v>1473</v>
      </c>
      <c r="F66" s="494"/>
      <c r="G66" s="494"/>
      <c r="H66" s="494"/>
      <c r="I66" s="494"/>
      <c r="J66" s="494">
        <v>2</v>
      </c>
      <c r="K66" s="494">
        <v>2076</v>
      </c>
      <c r="L66" s="494">
        <v>1</v>
      </c>
      <c r="M66" s="494">
        <v>1038</v>
      </c>
      <c r="N66" s="494"/>
      <c r="O66" s="494"/>
      <c r="P66" s="545"/>
      <c r="Q66" s="495"/>
    </row>
    <row r="67" spans="1:17" ht="14.4" customHeight="1" x14ac:dyDescent="0.3">
      <c r="A67" s="489" t="s">
        <v>1502</v>
      </c>
      <c r="B67" s="490" t="s">
        <v>1319</v>
      </c>
      <c r="C67" s="490" t="s">
        <v>1320</v>
      </c>
      <c r="D67" s="490" t="s">
        <v>1347</v>
      </c>
      <c r="E67" s="490" t="s">
        <v>1348</v>
      </c>
      <c r="F67" s="494">
        <v>12</v>
      </c>
      <c r="G67" s="494">
        <v>2268</v>
      </c>
      <c r="H67" s="494">
        <v>11.936842105263159</v>
      </c>
      <c r="I67" s="494">
        <v>189</v>
      </c>
      <c r="J67" s="494">
        <v>1</v>
      </c>
      <c r="K67" s="494">
        <v>190</v>
      </c>
      <c r="L67" s="494">
        <v>1</v>
      </c>
      <c r="M67" s="494">
        <v>190</v>
      </c>
      <c r="N67" s="494">
        <v>5</v>
      </c>
      <c r="O67" s="494">
        <v>950</v>
      </c>
      <c r="P67" s="545">
        <v>5</v>
      </c>
      <c r="Q67" s="495">
        <v>190</v>
      </c>
    </row>
    <row r="68" spans="1:17" ht="14.4" customHeight="1" x14ac:dyDescent="0.3">
      <c r="A68" s="489" t="s">
        <v>1502</v>
      </c>
      <c r="B68" s="490" t="s">
        <v>1319</v>
      </c>
      <c r="C68" s="490" t="s">
        <v>1320</v>
      </c>
      <c r="D68" s="490" t="s">
        <v>1353</v>
      </c>
      <c r="E68" s="490" t="s">
        <v>1354</v>
      </c>
      <c r="F68" s="494">
        <v>11</v>
      </c>
      <c r="G68" s="494">
        <v>6017</v>
      </c>
      <c r="H68" s="494">
        <v>1.0959927140255008</v>
      </c>
      <c r="I68" s="494">
        <v>547</v>
      </c>
      <c r="J68" s="494">
        <v>10</v>
      </c>
      <c r="K68" s="494">
        <v>5490</v>
      </c>
      <c r="L68" s="494">
        <v>1</v>
      </c>
      <c r="M68" s="494">
        <v>549</v>
      </c>
      <c r="N68" s="494">
        <v>7</v>
      </c>
      <c r="O68" s="494">
        <v>3843</v>
      </c>
      <c r="P68" s="545">
        <v>0.7</v>
      </c>
      <c r="Q68" s="495">
        <v>549</v>
      </c>
    </row>
    <row r="69" spans="1:17" ht="14.4" customHeight="1" x14ac:dyDescent="0.3">
      <c r="A69" s="489" t="s">
        <v>1502</v>
      </c>
      <c r="B69" s="490" t="s">
        <v>1319</v>
      </c>
      <c r="C69" s="490" t="s">
        <v>1320</v>
      </c>
      <c r="D69" s="490" t="s">
        <v>1355</v>
      </c>
      <c r="E69" s="490" t="s">
        <v>1356</v>
      </c>
      <c r="F69" s="494">
        <v>1</v>
      </c>
      <c r="G69" s="494">
        <v>652</v>
      </c>
      <c r="H69" s="494">
        <v>0.49847094801223241</v>
      </c>
      <c r="I69" s="494">
        <v>652</v>
      </c>
      <c r="J69" s="494">
        <v>2</v>
      </c>
      <c r="K69" s="494">
        <v>1308</v>
      </c>
      <c r="L69" s="494">
        <v>1</v>
      </c>
      <c r="M69" s="494">
        <v>654</v>
      </c>
      <c r="N69" s="494">
        <v>1</v>
      </c>
      <c r="O69" s="494">
        <v>654</v>
      </c>
      <c r="P69" s="545">
        <v>0.5</v>
      </c>
      <c r="Q69" s="495">
        <v>654</v>
      </c>
    </row>
    <row r="70" spans="1:17" ht="14.4" customHeight="1" x14ac:dyDescent="0.3">
      <c r="A70" s="489" t="s">
        <v>1502</v>
      </c>
      <c r="B70" s="490" t="s">
        <v>1319</v>
      </c>
      <c r="C70" s="490" t="s">
        <v>1320</v>
      </c>
      <c r="D70" s="490" t="s">
        <v>1357</v>
      </c>
      <c r="E70" s="490" t="s">
        <v>1358</v>
      </c>
      <c r="F70" s="494">
        <v>1</v>
      </c>
      <c r="G70" s="494">
        <v>652</v>
      </c>
      <c r="H70" s="494">
        <v>0.49847094801223241</v>
      </c>
      <c r="I70" s="494">
        <v>652</v>
      </c>
      <c r="J70" s="494">
        <v>2</v>
      </c>
      <c r="K70" s="494">
        <v>1308</v>
      </c>
      <c r="L70" s="494">
        <v>1</v>
      </c>
      <c r="M70" s="494">
        <v>654</v>
      </c>
      <c r="N70" s="494">
        <v>1</v>
      </c>
      <c r="O70" s="494">
        <v>654</v>
      </c>
      <c r="P70" s="545">
        <v>0.5</v>
      </c>
      <c r="Q70" s="495">
        <v>654</v>
      </c>
    </row>
    <row r="71" spans="1:17" ht="14.4" customHeight="1" x14ac:dyDescent="0.3">
      <c r="A71" s="489" t="s">
        <v>1502</v>
      </c>
      <c r="B71" s="490" t="s">
        <v>1319</v>
      </c>
      <c r="C71" s="490" t="s">
        <v>1320</v>
      </c>
      <c r="D71" s="490" t="s">
        <v>1359</v>
      </c>
      <c r="E71" s="490" t="s">
        <v>1360</v>
      </c>
      <c r="F71" s="494">
        <v>2</v>
      </c>
      <c r="G71" s="494">
        <v>1352</v>
      </c>
      <c r="H71" s="494">
        <v>0.49852507374631266</v>
      </c>
      <c r="I71" s="494">
        <v>676</v>
      </c>
      <c r="J71" s="494">
        <v>4</v>
      </c>
      <c r="K71" s="494">
        <v>2712</v>
      </c>
      <c r="L71" s="494">
        <v>1</v>
      </c>
      <c r="M71" s="494">
        <v>678</v>
      </c>
      <c r="N71" s="494">
        <v>3</v>
      </c>
      <c r="O71" s="494">
        <v>2034</v>
      </c>
      <c r="P71" s="545">
        <v>0.75</v>
      </c>
      <c r="Q71" s="495">
        <v>678</v>
      </c>
    </row>
    <row r="72" spans="1:17" ht="14.4" customHeight="1" x14ac:dyDescent="0.3">
      <c r="A72" s="489" t="s">
        <v>1502</v>
      </c>
      <c r="B72" s="490" t="s">
        <v>1319</v>
      </c>
      <c r="C72" s="490" t="s">
        <v>1320</v>
      </c>
      <c r="D72" s="490" t="s">
        <v>1361</v>
      </c>
      <c r="E72" s="490" t="s">
        <v>1362</v>
      </c>
      <c r="F72" s="494"/>
      <c r="G72" s="494"/>
      <c r="H72" s="494"/>
      <c r="I72" s="494"/>
      <c r="J72" s="494">
        <v>6</v>
      </c>
      <c r="K72" s="494">
        <v>3078</v>
      </c>
      <c r="L72" s="494">
        <v>1</v>
      </c>
      <c r="M72" s="494">
        <v>513</v>
      </c>
      <c r="N72" s="494">
        <v>2</v>
      </c>
      <c r="O72" s="494">
        <v>1026</v>
      </c>
      <c r="P72" s="545">
        <v>0.33333333333333331</v>
      </c>
      <c r="Q72" s="495">
        <v>513</v>
      </c>
    </row>
    <row r="73" spans="1:17" ht="14.4" customHeight="1" x14ac:dyDescent="0.3">
      <c r="A73" s="489" t="s">
        <v>1502</v>
      </c>
      <c r="B73" s="490" t="s">
        <v>1319</v>
      </c>
      <c r="C73" s="490" t="s">
        <v>1320</v>
      </c>
      <c r="D73" s="490" t="s">
        <v>1363</v>
      </c>
      <c r="E73" s="490" t="s">
        <v>1364</v>
      </c>
      <c r="F73" s="494"/>
      <c r="G73" s="494"/>
      <c r="H73" s="494"/>
      <c r="I73" s="494"/>
      <c r="J73" s="494">
        <v>6</v>
      </c>
      <c r="K73" s="494">
        <v>2538</v>
      </c>
      <c r="L73" s="494">
        <v>1</v>
      </c>
      <c r="M73" s="494">
        <v>423</v>
      </c>
      <c r="N73" s="494">
        <v>2</v>
      </c>
      <c r="O73" s="494">
        <v>846</v>
      </c>
      <c r="P73" s="545">
        <v>0.33333333333333331</v>
      </c>
      <c r="Q73" s="495">
        <v>423</v>
      </c>
    </row>
    <row r="74" spans="1:17" ht="14.4" customHeight="1" x14ac:dyDescent="0.3">
      <c r="A74" s="489" t="s">
        <v>1502</v>
      </c>
      <c r="B74" s="490" t="s">
        <v>1319</v>
      </c>
      <c r="C74" s="490" t="s">
        <v>1320</v>
      </c>
      <c r="D74" s="490" t="s">
        <v>1365</v>
      </c>
      <c r="E74" s="490" t="s">
        <v>1366</v>
      </c>
      <c r="F74" s="494">
        <v>16</v>
      </c>
      <c r="G74" s="494">
        <v>5552</v>
      </c>
      <c r="H74" s="494">
        <v>1.1363078182562423</v>
      </c>
      <c r="I74" s="494">
        <v>347</v>
      </c>
      <c r="J74" s="494">
        <v>14</v>
      </c>
      <c r="K74" s="494">
        <v>4886</v>
      </c>
      <c r="L74" s="494">
        <v>1</v>
      </c>
      <c r="M74" s="494">
        <v>349</v>
      </c>
      <c r="N74" s="494">
        <v>8</v>
      </c>
      <c r="O74" s="494">
        <v>2792</v>
      </c>
      <c r="P74" s="545">
        <v>0.5714285714285714</v>
      </c>
      <c r="Q74" s="495">
        <v>349</v>
      </c>
    </row>
    <row r="75" spans="1:17" ht="14.4" customHeight="1" x14ac:dyDescent="0.3">
      <c r="A75" s="489" t="s">
        <v>1502</v>
      </c>
      <c r="B75" s="490" t="s">
        <v>1319</v>
      </c>
      <c r="C75" s="490" t="s">
        <v>1320</v>
      </c>
      <c r="D75" s="490" t="s">
        <v>1367</v>
      </c>
      <c r="E75" s="490" t="s">
        <v>1368</v>
      </c>
      <c r="F75" s="494">
        <v>1</v>
      </c>
      <c r="G75" s="494">
        <v>219</v>
      </c>
      <c r="H75" s="494">
        <v>0.99095022624434392</v>
      </c>
      <c r="I75" s="494">
        <v>219</v>
      </c>
      <c r="J75" s="494">
        <v>1</v>
      </c>
      <c r="K75" s="494">
        <v>221</v>
      </c>
      <c r="L75" s="494">
        <v>1</v>
      </c>
      <c r="M75" s="494">
        <v>221</v>
      </c>
      <c r="N75" s="494"/>
      <c r="O75" s="494"/>
      <c r="P75" s="545"/>
      <c r="Q75" s="495"/>
    </row>
    <row r="76" spans="1:17" ht="14.4" customHeight="1" x14ac:dyDescent="0.3">
      <c r="A76" s="489" t="s">
        <v>1502</v>
      </c>
      <c r="B76" s="490" t="s">
        <v>1319</v>
      </c>
      <c r="C76" s="490" t="s">
        <v>1320</v>
      </c>
      <c r="D76" s="490" t="s">
        <v>1369</v>
      </c>
      <c r="E76" s="490" t="s">
        <v>1370</v>
      </c>
      <c r="F76" s="494">
        <v>2</v>
      </c>
      <c r="G76" s="494">
        <v>1006</v>
      </c>
      <c r="H76" s="494"/>
      <c r="I76" s="494">
        <v>503</v>
      </c>
      <c r="J76" s="494"/>
      <c r="K76" s="494"/>
      <c r="L76" s="494"/>
      <c r="M76" s="494"/>
      <c r="N76" s="494"/>
      <c r="O76" s="494"/>
      <c r="P76" s="545"/>
      <c r="Q76" s="495"/>
    </row>
    <row r="77" spans="1:17" ht="14.4" customHeight="1" x14ac:dyDescent="0.3">
      <c r="A77" s="489" t="s">
        <v>1502</v>
      </c>
      <c r="B77" s="490" t="s">
        <v>1319</v>
      </c>
      <c r="C77" s="490" t="s">
        <v>1320</v>
      </c>
      <c r="D77" s="490" t="s">
        <v>1373</v>
      </c>
      <c r="E77" s="490" t="s">
        <v>1374</v>
      </c>
      <c r="F77" s="494">
        <v>5</v>
      </c>
      <c r="G77" s="494">
        <v>1190</v>
      </c>
      <c r="H77" s="494">
        <v>2.489539748953975</v>
      </c>
      <c r="I77" s="494">
        <v>238</v>
      </c>
      <c r="J77" s="494">
        <v>2</v>
      </c>
      <c r="K77" s="494">
        <v>478</v>
      </c>
      <c r="L77" s="494">
        <v>1</v>
      </c>
      <c r="M77" s="494">
        <v>239</v>
      </c>
      <c r="N77" s="494">
        <v>4</v>
      </c>
      <c r="O77" s="494">
        <v>956</v>
      </c>
      <c r="P77" s="545">
        <v>2</v>
      </c>
      <c r="Q77" s="495">
        <v>239</v>
      </c>
    </row>
    <row r="78" spans="1:17" ht="14.4" customHeight="1" x14ac:dyDescent="0.3">
      <c r="A78" s="489" t="s">
        <v>1502</v>
      </c>
      <c r="B78" s="490" t="s">
        <v>1319</v>
      </c>
      <c r="C78" s="490" t="s">
        <v>1320</v>
      </c>
      <c r="D78" s="490" t="s">
        <v>1375</v>
      </c>
      <c r="E78" s="490" t="s">
        <v>1376</v>
      </c>
      <c r="F78" s="494">
        <v>3</v>
      </c>
      <c r="G78" s="494">
        <v>333</v>
      </c>
      <c r="H78" s="494">
        <v>0.75</v>
      </c>
      <c r="I78" s="494">
        <v>111</v>
      </c>
      <c r="J78" s="494">
        <v>4</v>
      </c>
      <c r="K78" s="494">
        <v>444</v>
      </c>
      <c r="L78" s="494">
        <v>1</v>
      </c>
      <c r="M78" s="494">
        <v>111</v>
      </c>
      <c r="N78" s="494">
        <v>3</v>
      </c>
      <c r="O78" s="494">
        <v>333</v>
      </c>
      <c r="P78" s="545">
        <v>0.75</v>
      </c>
      <c r="Q78" s="495">
        <v>111</v>
      </c>
    </row>
    <row r="79" spans="1:17" ht="14.4" customHeight="1" x14ac:dyDescent="0.3">
      <c r="A79" s="489" t="s">
        <v>1502</v>
      </c>
      <c r="B79" s="490" t="s">
        <v>1319</v>
      </c>
      <c r="C79" s="490" t="s">
        <v>1320</v>
      </c>
      <c r="D79" s="490" t="s">
        <v>1377</v>
      </c>
      <c r="E79" s="490" t="s">
        <v>1378</v>
      </c>
      <c r="F79" s="494"/>
      <c r="G79" s="494"/>
      <c r="H79" s="494"/>
      <c r="I79" s="494"/>
      <c r="J79" s="494">
        <v>4</v>
      </c>
      <c r="K79" s="494">
        <v>1324</v>
      </c>
      <c r="L79" s="494">
        <v>1</v>
      </c>
      <c r="M79" s="494">
        <v>331</v>
      </c>
      <c r="N79" s="494"/>
      <c r="O79" s="494"/>
      <c r="P79" s="545"/>
      <c r="Q79" s="495"/>
    </row>
    <row r="80" spans="1:17" ht="14.4" customHeight="1" x14ac:dyDescent="0.3">
      <c r="A80" s="489" t="s">
        <v>1502</v>
      </c>
      <c r="B80" s="490" t="s">
        <v>1319</v>
      </c>
      <c r="C80" s="490" t="s">
        <v>1320</v>
      </c>
      <c r="D80" s="490" t="s">
        <v>1379</v>
      </c>
      <c r="E80" s="490" t="s">
        <v>1380</v>
      </c>
      <c r="F80" s="494">
        <v>1</v>
      </c>
      <c r="G80" s="494">
        <v>311</v>
      </c>
      <c r="H80" s="494">
        <v>0.33226495726495725</v>
      </c>
      <c r="I80" s="494">
        <v>311</v>
      </c>
      <c r="J80" s="494">
        <v>3</v>
      </c>
      <c r="K80" s="494">
        <v>936</v>
      </c>
      <c r="L80" s="494">
        <v>1</v>
      </c>
      <c r="M80" s="494">
        <v>312</v>
      </c>
      <c r="N80" s="494">
        <v>7</v>
      </c>
      <c r="O80" s="494">
        <v>2184</v>
      </c>
      <c r="P80" s="545">
        <v>2.3333333333333335</v>
      </c>
      <c r="Q80" s="495">
        <v>312</v>
      </c>
    </row>
    <row r="81" spans="1:17" ht="14.4" customHeight="1" x14ac:dyDescent="0.3">
      <c r="A81" s="489" t="s">
        <v>1502</v>
      </c>
      <c r="B81" s="490" t="s">
        <v>1319</v>
      </c>
      <c r="C81" s="490" t="s">
        <v>1320</v>
      </c>
      <c r="D81" s="490" t="s">
        <v>1383</v>
      </c>
      <c r="E81" s="490" t="s">
        <v>1384</v>
      </c>
      <c r="F81" s="494">
        <v>4</v>
      </c>
      <c r="G81" s="494">
        <v>64</v>
      </c>
      <c r="H81" s="494">
        <v>1.2549019607843137</v>
      </c>
      <c r="I81" s="494">
        <v>16</v>
      </c>
      <c r="J81" s="494">
        <v>3</v>
      </c>
      <c r="K81" s="494">
        <v>51</v>
      </c>
      <c r="L81" s="494">
        <v>1</v>
      </c>
      <c r="M81" s="494">
        <v>17</v>
      </c>
      <c r="N81" s="494">
        <v>2</v>
      </c>
      <c r="O81" s="494">
        <v>34</v>
      </c>
      <c r="P81" s="545">
        <v>0.66666666666666663</v>
      </c>
      <c r="Q81" s="495">
        <v>17</v>
      </c>
    </row>
    <row r="82" spans="1:17" ht="14.4" customHeight="1" x14ac:dyDescent="0.3">
      <c r="A82" s="489" t="s">
        <v>1502</v>
      </c>
      <c r="B82" s="490" t="s">
        <v>1319</v>
      </c>
      <c r="C82" s="490" t="s">
        <v>1320</v>
      </c>
      <c r="D82" s="490" t="s">
        <v>1387</v>
      </c>
      <c r="E82" s="490" t="s">
        <v>1388</v>
      </c>
      <c r="F82" s="494">
        <v>28</v>
      </c>
      <c r="G82" s="494">
        <v>9772</v>
      </c>
      <c r="H82" s="494"/>
      <c r="I82" s="494">
        <v>349</v>
      </c>
      <c r="J82" s="494"/>
      <c r="K82" s="494"/>
      <c r="L82" s="494"/>
      <c r="M82" s="494"/>
      <c r="N82" s="494">
        <v>3</v>
      </c>
      <c r="O82" s="494">
        <v>1050</v>
      </c>
      <c r="P82" s="545"/>
      <c r="Q82" s="495">
        <v>350</v>
      </c>
    </row>
    <row r="83" spans="1:17" ht="14.4" customHeight="1" x14ac:dyDescent="0.3">
      <c r="A83" s="489" t="s">
        <v>1502</v>
      </c>
      <c r="B83" s="490" t="s">
        <v>1319</v>
      </c>
      <c r="C83" s="490" t="s">
        <v>1320</v>
      </c>
      <c r="D83" s="490" t="s">
        <v>1395</v>
      </c>
      <c r="E83" s="490" t="s">
        <v>1396</v>
      </c>
      <c r="F83" s="494">
        <v>6</v>
      </c>
      <c r="G83" s="494">
        <v>1764</v>
      </c>
      <c r="H83" s="494">
        <v>2.9898305084745762</v>
      </c>
      <c r="I83" s="494">
        <v>294</v>
      </c>
      <c r="J83" s="494">
        <v>2</v>
      </c>
      <c r="K83" s="494">
        <v>590</v>
      </c>
      <c r="L83" s="494">
        <v>1</v>
      </c>
      <c r="M83" s="494">
        <v>295</v>
      </c>
      <c r="N83" s="494">
        <v>4</v>
      </c>
      <c r="O83" s="494">
        <v>1180</v>
      </c>
      <c r="P83" s="545">
        <v>2</v>
      </c>
      <c r="Q83" s="495">
        <v>295</v>
      </c>
    </row>
    <row r="84" spans="1:17" ht="14.4" customHeight="1" x14ac:dyDescent="0.3">
      <c r="A84" s="489" t="s">
        <v>1502</v>
      </c>
      <c r="B84" s="490" t="s">
        <v>1319</v>
      </c>
      <c r="C84" s="490" t="s">
        <v>1320</v>
      </c>
      <c r="D84" s="490" t="s">
        <v>1397</v>
      </c>
      <c r="E84" s="490" t="s">
        <v>1398</v>
      </c>
      <c r="F84" s="494">
        <v>12</v>
      </c>
      <c r="G84" s="494">
        <v>2484</v>
      </c>
      <c r="H84" s="494">
        <v>0.84894053315105944</v>
      </c>
      <c r="I84" s="494">
        <v>207</v>
      </c>
      <c r="J84" s="494">
        <v>14</v>
      </c>
      <c r="K84" s="494">
        <v>2926</v>
      </c>
      <c r="L84" s="494">
        <v>1</v>
      </c>
      <c r="M84" s="494">
        <v>209</v>
      </c>
      <c r="N84" s="494">
        <v>7</v>
      </c>
      <c r="O84" s="494">
        <v>1463</v>
      </c>
      <c r="P84" s="545">
        <v>0.5</v>
      </c>
      <c r="Q84" s="495">
        <v>209</v>
      </c>
    </row>
    <row r="85" spans="1:17" ht="14.4" customHeight="1" x14ac:dyDescent="0.3">
      <c r="A85" s="489" t="s">
        <v>1502</v>
      </c>
      <c r="B85" s="490" t="s">
        <v>1319</v>
      </c>
      <c r="C85" s="490" t="s">
        <v>1320</v>
      </c>
      <c r="D85" s="490" t="s">
        <v>1399</v>
      </c>
      <c r="E85" s="490" t="s">
        <v>1400</v>
      </c>
      <c r="F85" s="494">
        <v>8</v>
      </c>
      <c r="G85" s="494">
        <v>312</v>
      </c>
      <c r="H85" s="494">
        <v>1.1142857142857143</v>
      </c>
      <c r="I85" s="494">
        <v>39</v>
      </c>
      <c r="J85" s="494">
        <v>7</v>
      </c>
      <c r="K85" s="494">
        <v>280</v>
      </c>
      <c r="L85" s="494">
        <v>1</v>
      </c>
      <c r="M85" s="494">
        <v>40</v>
      </c>
      <c r="N85" s="494">
        <v>3</v>
      </c>
      <c r="O85" s="494">
        <v>120</v>
      </c>
      <c r="P85" s="545">
        <v>0.42857142857142855</v>
      </c>
      <c r="Q85" s="495">
        <v>40</v>
      </c>
    </row>
    <row r="86" spans="1:17" ht="14.4" customHeight="1" x14ac:dyDescent="0.3">
      <c r="A86" s="489" t="s">
        <v>1502</v>
      </c>
      <c r="B86" s="490" t="s">
        <v>1319</v>
      </c>
      <c r="C86" s="490" t="s">
        <v>1320</v>
      </c>
      <c r="D86" s="490" t="s">
        <v>1401</v>
      </c>
      <c r="E86" s="490" t="s">
        <v>1402</v>
      </c>
      <c r="F86" s="494">
        <v>1</v>
      </c>
      <c r="G86" s="494">
        <v>5003</v>
      </c>
      <c r="H86" s="494"/>
      <c r="I86" s="494">
        <v>5003</v>
      </c>
      <c r="J86" s="494"/>
      <c r="K86" s="494"/>
      <c r="L86" s="494"/>
      <c r="M86" s="494"/>
      <c r="N86" s="494"/>
      <c r="O86" s="494"/>
      <c r="P86" s="545"/>
      <c r="Q86" s="495"/>
    </row>
    <row r="87" spans="1:17" ht="14.4" customHeight="1" x14ac:dyDescent="0.3">
      <c r="A87" s="489" t="s">
        <v>1502</v>
      </c>
      <c r="B87" s="490" t="s">
        <v>1319</v>
      </c>
      <c r="C87" s="490" t="s">
        <v>1320</v>
      </c>
      <c r="D87" s="490" t="s">
        <v>1403</v>
      </c>
      <c r="E87" s="490" t="s">
        <v>1404</v>
      </c>
      <c r="F87" s="494">
        <v>21</v>
      </c>
      <c r="G87" s="494">
        <v>3570</v>
      </c>
      <c r="H87" s="494">
        <v>1.89792663476874</v>
      </c>
      <c r="I87" s="494">
        <v>170</v>
      </c>
      <c r="J87" s="494">
        <v>11</v>
      </c>
      <c r="K87" s="494">
        <v>1881</v>
      </c>
      <c r="L87" s="494">
        <v>1</v>
      </c>
      <c r="M87" s="494">
        <v>171</v>
      </c>
      <c r="N87" s="494">
        <v>10</v>
      </c>
      <c r="O87" s="494">
        <v>1710</v>
      </c>
      <c r="P87" s="545">
        <v>0.90909090909090906</v>
      </c>
      <c r="Q87" s="495">
        <v>171</v>
      </c>
    </row>
    <row r="88" spans="1:17" ht="14.4" customHeight="1" x14ac:dyDescent="0.3">
      <c r="A88" s="489" t="s">
        <v>1502</v>
      </c>
      <c r="B88" s="490" t="s">
        <v>1319</v>
      </c>
      <c r="C88" s="490" t="s">
        <v>1320</v>
      </c>
      <c r="D88" s="490" t="s">
        <v>1405</v>
      </c>
      <c r="E88" s="490" t="s">
        <v>1406</v>
      </c>
      <c r="F88" s="494"/>
      <c r="G88" s="494"/>
      <c r="H88" s="494"/>
      <c r="I88" s="494"/>
      <c r="J88" s="494"/>
      <c r="K88" s="494"/>
      <c r="L88" s="494"/>
      <c r="M88" s="494"/>
      <c r="N88" s="494">
        <v>4</v>
      </c>
      <c r="O88" s="494">
        <v>1308</v>
      </c>
      <c r="P88" s="545"/>
      <c r="Q88" s="495">
        <v>327</v>
      </c>
    </row>
    <row r="89" spans="1:17" ht="14.4" customHeight="1" x14ac:dyDescent="0.3">
      <c r="A89" s="489" t="s">
        <v>1502</v>
      </c>
      <c r="B89" s="490" t="s">
        <v>1319</v>
      </c>
      <c r="C89" s="490" t="s">
        <v>1320</v>
      </c>
      <c r="D89" s="490" t="s">
        <v>1407</v>
      </c>
      <c r="E89" s="490" t="s">
        <v>1408</v>
      </c>
      <c r="F89" s="494">
        <v>2</v>
      </c>
      <c r="G89" s="494">
        <v>1376</v>
      </c>
      <c r="H89" s="494">
        <v>0.49855072463768119</v>
      </c>
      <c r="I89" s="494">
        <v>688</v>
      </c>
      <c r="J89" s="494">
        <v>4</v>
      </c>
      <c r="K89" s="494">
        <v>2760</v>
      </c>
      <c r="L89" s="494">
        <v>1</v>
      </c>
      <c r="M89" s="494">
        <v>690</v>
      </c>
      <c r="N89" s="494">
        <v>1</v>
      </c>
      <c r="O89" s="494">
        <v>690</v>
      </c>
      <c r="P89" s="545">
        <v>0.25</v>
      </c>
      <c r="Q89" s="495">
        <v>690</v>
      </c>
    </row>
    <row r="90" spans="1:17" ht="14.4" customHeight="1" x14ac:dyDescent="0.3">
      <c r="A90" s="489" t="s">
        <v>1502</v>
      </c>
      <c r="B90" s="490" t="s">
        <v>1319</v>
      </c>
      <c r="C90" s="490" t="s">
        <v>1320</v>
      </c>
      <c r="D90" s="490" t="s">
        <v>1409</v>
      </c>
      <c r="E90" s="490" t="s">
        <v>1410</v>
      </c>
      <c r="F90" s="494">
        <v>19</v>
      </c>
      <c r="G90" s="494">
        <v>6612</v>
      </c>
      <c r="H90" s="494">
        <v>2.3614285714285712</v>
      </c>
      <c r="I90" s="494">
        <v>348</v>
      </c>
      <c r="J90" s="494">
        <v>8</v>
      </c>
      <c r="K90" s="494">
        <v>2800</v>
      </c>
      <c r="L90" s="494">
        <v>1</v>
      </c>
      <c r="M90" s="494">
        <v>350</v>
      </c>
      <c r="N90" s="494">
        <v>4</v>
      </c>
      <c r="O90" s="494">
        <v>1400</v>
      </c>
      <c r="P90" s="545">
        <v>0.5</v>
      </c>
      <c r="Q90" s="495">
        <v>350</v>
      </c>
    </row>
    <row r="91" spans="1:17" ht="14.4" customHeight="1" x14ac:dyDescent="0.3">
      <c r="A91" s="489" t="s">
        <v>1502</v>
      </c>
      <c r="B91" s="490" t="s">
        <v>1319</v>
      </c>
      <c r="C91" s="490" t="s">
        <v>1320</v>
      </c>
      <c r="D91" s="490" t="s">
        <v>1411</v>
      </c>
      <c r="E91" s="490" t="s">
        <v>1412</v>
      </c>
      <c r="F91" s="494">
        <v>20</v>
      </c>
      <c r="G91" s="494">
        <v>3460</v>
      </c>
      <c r="H91" s="494">
        <v>1.9885057471264367</v>
      </c>
      <c r="I91" s="494">
        <v>173</v>
      </c>
      <c r="J91" s="494">
        <v>10</v>
      </c>
      <c r="K91" s="494">
        <v>1740</v>
      </c>
      <c r="L91" s="494">
        <v>1</v>
      </c>
      <c r="M91" s="494">
        <v>174</v>
      </c>
      <c r="N91" s="494">
        <v>4</v>
      </c>
      <c r="O91" s="494">
        <v>696</v>
      </c>
      <c r="P91" s="545">
        <v>0.4</v>
      </c>
      <c r="Q91" s="495">
        <v>174</v>
      </c>
    </row>
    <row r="92" spans="1:17" ht="14.4" customHeight="1" x14ac:dyDescent="0.3">
      <c r="A92" s="489" t="s">
        <v>1502</v>
      </c>
      <c r="B92" s="490" t="s">
        <v>1319</v>
      </c>
      <c r="C92" s="490" t="s">
        <v>1320</v>
      </c>
      <c r="D92" s="490" t="s">
        <v>1413</v>
      </c>
      <c r="E92" s="490" t="s">
        <v>1414</v>
      </c>
      <c r="F92" s="494">
        <v>168</v>
      </c>
      <c r="G92" s="494">
        <v>67200</v>
      </c>
      <c r="H92" s="494">
        <v>1.1025068906680666</v>
      </c>
      <c r="I92" s="494">
        <v>400</v>
      </c>
      <c r="J92" s="494">
        <v>152</v>
      </c>
      <c r="K92" s="494">
        <v>60952</v>
      </c>
      <c r="L92" s="494">
        <v>1</v>
      </c>
      <c r="M92" s="494">
        <v>401</v>
      </c>
      <c r="N92" s="494">
        <v>92</v>
      </c>
      <c r="O92" s="494">
        <v>36892</v>
      </c>
      <c r="P92" s="545">
        <v>0.60526315789473684</v>
      </c>
      <c r="Q92" s="495">
        <v>401</v>
      </c>
    </row>
    <row r="93" spans="1:17" ht="14.4" customHeight="1" x14ac:dyDescent="0.3">
      <c r="A93" s="489" t="s">
        <v>1502</v>
      </c>
      <c r="B93" s="490" t="s">
        <v>1319</v>
      </c>
      <c r="C93" s="490" t="s">
        <v>1320</v>
      </c>
      <c r="D93" s="490" t="s">
        <v>1415</v>
      </c>
      <c r="E93" s="490" t="s">
        <v>1416</v>
      </c>
      <c r="F93" s="494">
        <v>1</v>
      </c>
      <c r="G93" s="494">
        <v>652</v>
      </c>
      <c r="H93" s="494">
        <v>0.49847094801223241</v>
      </c>
      <c r="I93" s="494">
        <v>652</v>
      </c>
      <c r="J93" s="494">
        <v>2</v>
      </c>
      <c r="K93" s="494">
        <v>1308</v>
      </c>
      <c r="L93" s="494">
        <v>1</v>
      </c>
      <c r="M93" s="494">
        <v>654</v>
      </c>
      <c r="N93" s="494">
        <v>1</v>
      </c>
      <c r="O93" s="494">
        <v>654</v>
      </c>
      <c r="P93" s="545">
        <v>0.5</v>
      </c>
      <c r="Q93" s="495">
        <v>654</v>
      </c>
    </row>
    <row r="94" spans="1:17" ht="14.4" customHeight="1" x14ac:dyDescent="0.3">
      <c r="A94" s="489" t="s">
        <v>1502</v>
      </c>
      <c r="B94" s="490" t="s">
        <v>1319</v>
      </c>
      <c r="C94" s="490" t="s">
        <v>1320</v>
      </c>
      <c r="D94" s="490" t="s">
        <v>1417</v>
      </c>
      <c r="E94" s="490" t="s">
        <v>1418</v>
      </c>
      <c r="F94" s="494">
        <v>1</v>
      </c>
      <c r="G94" s="494">
        <v>652</v>
      </c>
      <c r="H94" s="494">
        <v>0.49847094801223241</v>
      </c>
      <c r="I94" s="494">
        <v>652</v>
      </c>
      <c r="J94" s="494">
        <v>2</v>
      </c>
      <c r="K94" s="494">
        <v>1308</v>
      </c>
      <c r="L94" s="494">
        <v>1</v>
      </c>
      <c r="M94" s="494">
        <v>654</v>
      </c>
      <c r="N94" s="494">
        <v>1</v>
      </c>
      <c r="O94" s="494">
        <v>654</v>
      </c>
      <c r="P94" s="545">
        <v>0.5</v>
      </c>
      <c r="Q94" s="495">
        <v>654</v>
      </c>
    </row>
    <row r="95" spans="1:17" ht="14.4" customHeight="1" x14ac:dyDescent="0.3">
      <c r="A95" s="489" t="s">
        <v>1502</v>
      </c>
      <c r="B95" s="490" t="s">
        <v>1319</v>
      </c>
      <c r="C95" s="490" t="s">
        <v>1320</v>
      </c>
      <c r="D95" s="490" t="s">
        <v>1421</v>
      </c>
      <c r="E95" s="490" t="s">
        <v>1422</v>
      </c>
      <c r="F95" s="494">
        <v>1</v>
      </c>
      <c r="G95" s="494">
        <v>692</v>
      </c>
      <c r="H95" s="494">
        <v>0.49855907780979825</v>
      </c>
      <c r="I95" s="494">
        <v>692</v>
      </c>
      <c r="J95" s="494">
        <v>2</v>
      </c>
      <c r="K95" s="494">
        <v>1388</v>
      </c>
      <c r="L95" s="494">
        <v>1</v>
      </c>
      <c r="M95" s="494">
        <v>694</v>
      </c>
      <c r="N95" s="494">
        <v>2</v>
      </c>
      <c r="O95" s="494">
        <v>1388</v>
      </c>
      <c r="P95" s="545">
        <v>1</v>
      </c>
      <c r="Q95" s="495">
        <v>694</v>
      </c>
    </row>
    <row r="96" spans="1:17" ht="14.4" customHeight="1" x14ac:dyDescent="0.3">
      <c r="A96" s="489" t="s">
        <v>1502</v>
      </c>
      <c r="B96" s="490" t="s">
        <v>1319</v>
      </c>
      <c r="C96" s="490" t="s">
        <v>1320</v>
      </c>
      <c r="D96" s="490" t="s">
        <v>1423</v>
      </c>
      <c r="E96" s="490" t="s">
        <v>1424</v>
      </c>
      <c r="F96" s="494">
        <v>2</v>
      </c>
      <c r="G96" s="494">
        <v>1352</v>
      </c>
      <c r="H96" s="494">
        <v>0.49852507374631266</v>
      </c>
      <c r="I96" s="494">
        <v>676</v>
      </c>
      <c r="J96" s="494">
        <v>4</v>
      </c>
      <c r="K96" s="494">
        <v>2712</v>
      </c>
      <c r="L96" s="494">
        <v>1</v>
      </c>
      <c r="M96" s="494">
        <v>678</v>
      </c>
      <c r="N96" s="494">
        <v>3</v>
      </c>
      <c r="O96" s="494">
        <v>2034</v>
      </c>
      <c r="P96" s="545">
        <v>0.75</v>
      </c>
      <c r="Q96" s="495">
        <v>678</v>
      </c>
    </row>
    <row r="97" spans="1:17" ht="14.4" customHeight="1" x14ac:dyDescent="0.3">
      <c r="A97" s="489" t="s">
        <v>1502</v>
      </c>
      <c r="B97" s="490" t="s">
        <v>1319</v>
      </c>
      <c r="C97" s="490" t="s">
        <v>1320</v>
      </c>
      <c r="D97" s="490" t="s">
        <v>1425</v>
      </c>
      <c r="E97" s="490" t="s">
        <v>1426</v>
      </c>
      <c r="F97" s="494">
        <v>17</v>
      </c>
      <c r="G97" s="494">
        <v>8075</v>
      </c>
      <c r="H97" s="494">
        <v>2.418388739143456</v>
      </c>
      <c r="I97" s="494">
        <v>475</v>
      </c>
      <c r="J97" s="494">
        <v>7</v>
      </c>
      <c r="K97" s="494">
        <v>3339</v>
      </c>
      <c r="L97" s="494">
        <v>1</v>
      </c>
      <c r="M97" s="494">
        <v>477</v>
      </c>
      <c r="N97" s="494">
        <v>5</v>
      </c>
      <c r="O97" s="494">
        <v>2385</v>
      </c>
      <c r="P97" s="545">
        <v>0.7142857142857143</v>
      </c>
      <c r="Q97" s="495">
        <v>477</v>
      </c>
    </row>
    <row r="98" spans="1:17" ht="14.4" customHeight="1" x14ac:dyDescent="0.3">
      <c r="A98" s="489" t="s">
        <v>1502</v>
      </c>
      <c r="B98" s="490" t="s">
        <v>1319</v>
      </c>
      <c r="C98" s="490" t="s">
        <v>1320</v>
      </c>
      <c r="D98" s="490" t="s">
        <v>1427</v>
      </c>
      <c r="E98" s="490" t="s">
        <v>1428</v>
      </c>
      <c r="F98" s="494"/>
      <c r="G98" s="494"/>
      <c r="H98" s="494"/>
      <c r="I98" s="494"/>
      <c r="J98" s="494">
        <v>6</v>
      </c>
      <c r="K98" s="494">
        <v>1746</v>
      </c>
      <c r="L98" s="494">
        <v>1</v>
      </c>
      <c r="M98" s="494">
        <v>291</v>
      </c>
      <c r="N98" s="494">
        <v>2</v>
      </c>
      <c r="O98" s="494">
        <v>582</v>
      </c>
      <c r="P98" s="545">
        <v>0.33333333333333331</v>
      </c>
      <c r="Q98" s="495">
        <v>291</v>
      </c>
    </row>
    <row r="99" spans="1:17" ht="14.4" customHeight="1" x14ac:dyDescent="0.3">
      <c r="A99" s="489" t="s">
        <v>1502</v>
      </c>
      <c r="B99" s="490" t="s">
        <v>1319</v>
      </c>
      <c r="C99" s="490" t="s">
        <v>1320</v>
      </c>
      <c r="D99" s="490" t="s">
        <v>1429</v>
      </c>
      <c r="E99" s="490" t="s">
        <v>1430</v>
      </c>
      <c r="F99" s="494">
        <v>3</v>
      </c>
      <c r="G99" s="494">
        <v>2436</v>
      </c>
      <c r="H99" s="494">
        <v>0.59926199261992619</v>
      </c>
      <c r="I99" s="494">
        <v>812</v>
      </c>
      <c r="J99" s="494">
        <v>5</v>
      </c>
      <c r="K99" s="494">
        <v>4065</v>
      </c>
      <c r="L99" s="494">
        <v>1</v>
      </c>
      <c r="M99" s="494">
        <v>813</v>
      </c>
      <c r="N99" s="494">
        <v>8</v>
      </c>
      <c r="O99" s="494">
        <v>6512</v>
      </c>
      <c r="P99" s="545">
        <v>1.6019680196801969</v>
      </c>
      <c r="Q99" s="495">
        <v>814</v>
      </c>
    </row>
    <row r="100" spans="1:17" ht="14.4" customHeight="1" x14ac:dyDescent="0.3">
      <c r="A100" s="489" t="s">
        <v>1502</v>
      </c>
      <c r="B100" s="490" t="s">
        <v>1319</v>
      </c>
      <c r="C100" s="490" t="s">
        <v>1320</v>
      </c>
      <c r="D100" s="490" t="s">
        <v>1433</v>
      </c>
      <c r="E100" s="490" t="s">
        <v>1434</v>
      </c>
      <c r="F100" s="494">
        <v>11</v>
      </c>
      <c r="G100" s="494">
        <v>1837</v>
      </c>
      <c r="H100" s="494">
        <v>10.93452380952381</v>
      </c>
      <c r="I100" s="494">
        <v>167</v>
      </c>
      <c r="J100" s="494">
        <v>1</v>
      </c>
      <c r="K100" s="494">
        <v>168</v>
      </c>
      <c r="L100" s="494">
        <v>1</v>
      </c>
      <c r="M100" s="494">
        <v>168</v>
      </c>
      <c r="N100" s="494">
        <v>2</v>
      </c>
      <c r="O100" s="494">
        <v>336</v>
      </c>
      <c r="P100" s="545">
        <v>2</v>
      </c>
      <c r="Q100" s="495">
        <v>168</v>
      </c>
    </row>
    <row r="101" spans="1:17" ht="14.4" customHeight="1" x14ac:dyDescent="0.3">
      <c r="A101" s="489" t="s">
        <v>1502</v>
      </c>
      <c r="B101" s="490" t="s">
        <v>1319</v>
      </c>
      <c r="C101" s="490" t="s">
        <v>1320</v>
      </c>
      <c r="D101" s="490" t="s">
        <v>1437</v>
      </c>
      <c r="E101" s="490" t="s">
        <v>1438</v>
      </c>
      <c r="F101" s="494">
        <v>42</v>
      </c>
      <c r="G101" s="494">
        <v>24066</v>
      </c>
      <c r="H101" s="494">
        <v>1.1033376123234917</v>
      </c>
      <c r="I101" s="494">
        <v>573</v>
      </c>
      <c r="J101" s="494">
        <v>38</v>
      </c>
      <c r="K101" s="494">
        <v>21812</v>
      </c>
      <c r="L101" s="494">
        <v>1</v>
      </c>
      <c r="M101" s="494">
        <v>574</v>
      </c>
      <c r="N101" s="494">
        <v>23</v>
      </c>
      <c r="O101" s="494">
        <v>13202</v>
      </c>
      <c r="P101" s="545">
        <v>0.60526315789473684</v>
      </c>
      <c r="Q101" s="495">
        <v>574</v>
      </c>
    </row>
    <row r="102" spans="1:17" ht="14.4" customHeight="1" x14ac:dyDescent="0.3">
      <c r="A102" s="489" t="s">
        <v>1502</v>
      </c>
      <c r="B102" s="490" t="s">
        <v>1319</v>
      </c>
      <c r="C102" s="490" t="s">
        <v>1320</v>
      </c>
      <c r="D102" s="490" t="s">
        <v>1441</v>
      </c>
      <c r="E102" s="490" t="s">
        <v>1442</v>
      </c>
      <c r="F102" s="494">
        <v>12</v>
      </c>
      <c r="G102" s="494">
        <v>2232</v>
      </c>
      <c r="H102" s="494">
        <v>11.935828877005347</v>
      </c>
      <c r="I102" s="494">
        <v>186</v>
      </c>
      <c r="J102" s="494">
        <v>1</v>
      </c>
      <c r="K102" s="494">
        <v>187</v>
      </c>
      <c r="L102" s="494">
        <v>1</v>
      </c>
      <c r="M102" s="494">
        <v>187</v>
      </c>
      <c r="N102" s="494">
        <v>5</v>
      </c>
      <c r="O102" s="494">
        <v>935</v>
      </c>
      <c r="P102" s="545">
        <v>5</v>
      </c>
      <c r="Q102" s="495">
        <v>187</v>
      </c>
    </row>
    <row r="103" spans="1:17" ht="14.4" customHeight="1" x14ac:dyDescent="0.3">
      <c r="A103" s="489" t="s">
        <v>1502</v>
      </c>
      <c r="B103" s="490" t="s">
        <v>1319</v>
      </c>
      <c r="C103" s="490" t="s">
        <v>1320</v>
      </c>
      <c r="D103" s="490" t="s">
        <v>1447</v>
      </c>
      <c r="E103" s="490" t="s">
        <v>1448</v>
      </c>
      <c r="F103" s="494">
        <v>1</v>
      </c>
      <c r="G103" s="494">
        <v>1397</v>
      </c>
      <c r="H103" s="494">
        <v>0.49928520371694068</v>
      </c>
      <c r="I103" s="494">
        <v>1397</v>
      </c>
      <c r="J103" s="494">
        <v>2</v>
      </c>
      <c r="K103" s="494">
        <v>2798</v>
      </c>
      <c r="L103" s="494">
        <v>1</v>
      </c>
      <c r="M103" s="494">
        <v>1399</v>
      </c>
      <c r="N103" s="494">
        <v>1</v>
      </c>
      <c r="O103" s="494">
        <v>1399</v>
      </c>
      <c r="P103" s="545">
        <v>0.5</v>
      </c>
      <c r="Q103" s="495">
        <v>1399</v>
      </c>
    </row>
    <row r="104" spans="1:17" ht="14.4" customHeight="1" x14ac:dyDescent="0.3">
      <c r="A104" s="489" t="s">
        <v>1502</v>
      </c>
      <c r="B104" s="490" t="s">
        <v>1319</v>
      </c>
      <c r="C104" s="490" t="s">
        <v>1320</v>
      </c>
      <c r="D104" s="490" t="s">
        <v>1449</v>
      </c>
      <c r="E104" s="490" t="s">
        <v>1450</v>
      </c>
      <c r="F104" s="494"/>
      <c r="G104" s="494"/>
      <c r="H104" s="494"/>
      <c r="I104" s="494"/>
      <c r="J104" s="494"/>
      <c r="K104" s="494"/>
      <c r="L104" s="494"/>
      <c r="M104" s="494"/>
      <c r="N104" s="494">
        <v>1</v>
      </c>
      <c r="O104" s="494">
        <v>1022</v>
      </c>
      <c r="P104" s="545"/>
      <c r="Q104" s="495">
        <v>1022</v>
      </c>
    </row>
    <row r="105" spans="1:17" ht="14.4" customHeight="1" x14ac:dyDescent="0.3">
      <c r="A105" s="489" t="s">
        <v>1502</v>
      </c>
      <c r="B105" s="490" t="s">
        <v>1319</v>
      </c>
      <c r="C105" s="490" t="s">
        <v>1320</v>
      </c>
      <c r="D105" s="490" t="s">
        <v>1451</v>
      </c>
      <c r="E105" s="490" t="s">
        <v>1452</v>
      </c>
      <c r="F105" s="494">
        <v>3</v>
      </c>
      <c r="G105" s="494">
        <v>567</v>
      </c>
      <c r="H105" s="494">
        <v>0.99473684210526314</v>
      </c>
      <c r="I105" s="494">
        <v>189</v>
      </c>
      <c r="J105" s="494">
        <v>3</v>
      </c>
      <c r="K105" s="494">
        <v>570</v>
      </c>
      <c r="L105" s="494">
        <v>1</v>
      </c>
      <c r="M105" s="494">
        <v>190</v>
      </c>
      <c r="N105" s="494">
        <v>1</v>
      </c>
      <c r="O105" s="494">
        <v>190</v>
      </c>
      <c r="P105" s="545">
        <v>0.33333333333333331</v>
      </c>
      <c r="Q105" s="495">
        <v>190</v>
      </c>
    </row>
    <row r="106" spans="1:17" ht="14.4" customHeight="1" x14ac:dyDescent="0.3">
      <c r="A106" s="489" t="s">
        <v>1502</v>
      </c>
      <c r="B106" s="490" t="s">
        <v>1319</v>
      </c>
      <c r="C106" s="490" t="s">
        <v>1320</v>
      </c>
      <c r="D106" s="490" t="s">
        <v>1453</v>
      </c>
      <c r="E106" s="490" t="s">
        <v>1454</v>
      </c>
      <c r="F106" s="494">
        <v>3</v>
      </c>
      <c r="G106" s="494">
        <v>2436</v>
      </c>
      <c r="H106" s="494">
        <v>0.59926199261992619</v>
      </c>
      <c r="I106" s="494">
        <v>812</v>
      </c>
      <c r="J106" s="494">
        <v>5</v>
      </c>
      <c r="K106" s="494">
        <v>4065</v>
      </c>
      <c r="L106" s="494">
        <v>1</v>
      </c>
      <c r="M106" s="494">
        <v>813</v>
      </c>
      <c r="N106" s="494">
        <v>8</v>
      </c>
      <c r="O106" s="494">
        <v>6512</v>
      </c>
      <c r="P106" s="545">
        <v>1.6019680196801969</v>
      </c>
      <c r="Q106" s="495">
        <v>814</v>
      </c>
    </row>
    <row r="107" spans="1:17" ht="14.4" customHeight="1" x14ac:dyDescent="0.3">
      <c r="A107" s="489" t="s">
        <v>1502</v>
      </c>
      <c r="B107" s="490" t="s">
        <v>1319</v>
      </c>
      <c r="C107" s="490" t="s">
        <v>1320</v>
      </c>
      <c r="D107" s="490" t="s">
        <v>1457</v>
      </c>
      <c r="E107" s="490" t="s">
        <v>1458</v>
      </c>
      <c r="F107" s="494">
        <v>5</v>
      </c>
      <c r="G107" s="494">
        <v>1290</v>
      </c>
      <c r="H107" s="494">
        <v>4.9615384615384617</v>
      </c>
      <c r="I107" s="494">
        <v>258</v>
      </c>
      <c r="J107" s="494">
        <v>1</v>
      </c>
      <c r="K107" s="494">
        <v>260</v>
      </c>
      <c r="L107" s="494">
        <v>1</v>
      </c>
      <c r="M107" s="494">
        <v>260</v>
      </c>
      <c r="N107" s="494">
        <v>1</v>
      </c>
      <c r="O107" s="494">
        <v>260</v>
      </c>
      <c r="P107" s="545">
        <v>1</v>
      </c>
      <c r="Q107" s="495">
        <v>260</v>
      </c>
    </row>
    <row r="108" spans="1:17" ht="14.4" customHeight="1" x14ac:dyDescent="0.3">
      <c r="A108" s="489" t="s">
        <v>1503</v>
      </c>
      <c r="B108" s="490" t="s">
        <v>1319</v>
      </c>
      <c r="C108" s="490" t="s">
        <v>1320</v>
      </c>
      <c r="D108" s="490" t="s">
        <v>1321</v>
      </c>
      <c r="E108" s="490" t="s">
        <v>1322</v>
      </c>
      <c r="F108" s="494">
        <v>22</v>
      </c>
      <c r="G108" s="494">
        <v>26048</v>
      </c>
      <c r="H108" s="494">
        <v>0.7078837948745822</v>
      </c>
      <c r="I108" s="494">
        <v>1184</v>
      </c>
      <c r="J108" s="494">
        <v>31</v>
      </c>
      <c r="K108" s="494">
        <v>36797</v>
      </c>
      <c r="L108" s="494">
        <v>1</v>
      </c>
      <c r="M108" s="494">
        <v>1187</v>
      </c>
      <c r="N108" s="494">
        <v>29</v>
      </c>
      <c r="O108" s="494">
        <v>43007</v>
      </c>
      <c r="P108" s="545">
        <v>1.1687637579150474</v>
      </c>
      <c r="Q108" s="495">
        <v>1483</v>
      </c>
    </row>
    <row r="109" spans="1:17" ht="14.4" customHeight="1" x14ac:dyDescent="0.3">
      <c r="A109" s="489" t="s">
        <v>1503</v>
      </c>
      <c r="B109" s="490" t="s">
        <v>1319</v>
      </c>
      <c r="C109" s="490" t="s">
        <v>1320</v>
      </c>
      <c r="D109" s="490" t="s">
        <v>1323</v>
      </c>
      <c r="E109" s="490" t="s">
        <v>1324</v>
      </c>
      <c r="F109" s="494"/>
      <c r="G109" s="494"/>
      <c r="H109" s="494"/>
      <c r="I109" s="494"/>
      <c r="J109" s="494">
        <v>3</v>
      </c>
      <c r="K109" s="494">
        <v>11736</v>
      </c>
      <c r="L109" s="494">
        <v>1</v>
      </c>
      <c r="M109" s="494">
        <v>3912</v>
      </c>
      <c r="N109" s="494">
        <v>1</v>
      </c>
      <c r="O109" s="494">
        <v>3914</v>
      </c>
      <c r="P109" s="545">
        <v>0.33350374914792091</v>
      </c>
      <c r="Q109" s="495">
        <v>3914</v>
      </c>
    </row>
    <row r="110" spans="1:17" ht="14.4" customHeight="1" x14ac:dyDescent="0.3">
      <c r="A110" s="489" t="s">
        <v>1503</v>
      </c>
      <c r="B110" s="490" t="s">
        <v>1319</v>
      </c>
      <c r="C110" s="490" t="s">
        <v>1320</v>
      </c>
      <c r="D110" s="490" t="s">
        <v>1325</v>
      </c>
      <c r="E110" s="490" t="s">
        <v>1326</v>
      </c>
      <c r="F110" s="494">
        <v>31</v>
      </c>
      <c r="G110" s="494">
        <v>20274</v>
      </c>
      <c r="H110" s="494">
        <v>0.67083581496922773</v>
      </c>
      <c r="I110" s="494">
        <v>654</v>
      </c>
      <c r="J110" s="494">
        <v>46</v>
      </c>
      <c r="K110" s="494">
        <v>30222</v>
      </c>
      <c r="L110" s="494">
        <v>1</v>
      </c>
      <c r="M110" s="494">
        <v>657</v>
      </c>
      <c r="N110" s="494">
        <v>38</v>
      </c>
      <c r="O110" s="494">
        <v>25004</v>
      </c>
      <c r="P110" s="545">
        <v>0.82734431870822578</v>
      </c>
      <c r="Q110" s="495">
        <v>658</v>
      </c>
    </row>
    <row r="111" spans="1:17" ht="14.4" customHeight="1" x14ac:dyDescent="0.3">
      <c r="A111" s="489" t="s">
        <v>1503</v>
      </c>
      <c r="B111" s="490" t="s">
        <v>1319</v>
      </c>
      <c r="C111" s="490" t="s">
        <v>1320</v>
      </c>
      <c r="D111" s="490" t="s">
        <v>1329</v>
      </c>
      <c r="E111" s="490" t="s">
        <v>1330</v>
      </c>
      <c r="F111" s="494">
        <v>3</v>
      </c>
      <c r="G111" s="494">
        <v>3045</v>
      </c>
      <c r="H111" s="494">
        <v>0.15589801351628096</v>
      </c>
      <c r="I111" s="494">
        <v>1015</v>
      </c>
      <c r="J111" s="494">
        <v>19</v>
      </c>
      <c r="K111" s="494">
        <v>19532</v>
      </c>
      <c r="L111" s="494">
        <v>1</v>
      </c>
      <c r="M111" s="494">
        <v>1028</v>
      </c>
      <c r="N111" s="494">
        <v>1</v>
      </c>
      <c r="O111" s="494">
        <v>1030</v>
      </c>
      <c r="P111" s="545">
        <v>5.2733975015359411E-2</v>
      </c>
      <c r="Q111" s="495">
        <v>1030</v>
      </c>
    </row>
    <row r="112" spans="1:17" ht="14.4" customHeight="1" x14ac:dyDescent="0.3">
      <c r="A112" s="489" t="s">
        <v>1503</v>
      </c>
      <c r="B112" s="490" t="s">
        <v>1319</v>
      </c>
      <c r="C112" s="490" t="s">
        <v>1320</v>
      </c>
      <c r="D112" s="490" t="s">
        <v>1331</v>
      </c>
      <c r="E112" s="490" t="s">
        <v>1332</v>
      </c>
      <c r="F112" s="494">
        <v>42</v>
      </c>
      <c r="G112" s="494">
        <v>43806</v>
      </c>
      <c r="H112" s="494">
        <v>1.4432656826568266</v>
      </c>
      <c r="I112" s="494">
        <v>1043</v>
      </c>
      <c r="J112" s="494">
        <v>28</v>
      </c>
      <c r="K112" s="494">
        <v>30352</v>
      </c>
      <c r="L112" s="494">
        <v>1</v>
      </c>
      <c r="M112" s="494">
        <v>1084</v>
      </c>
      <c r="N112" s="494">
        <v>29</v>
      </c>
      <c r="O112" s="494">
        <v>31465</v>
      </c>
      <c r="P112" s="545">
        <v>1.0366697416974169</v>
      </c>
      <c r="Q112" s="495">
        <v>1085</v>
      </c>
    </row>
    <row r="113" spans="1:17" ht="14.4" customHeight="1" x14ac:dyDescent="0.3">
      <c r="A113" s="489" t="s">
        <v>1503</v>
      </c>
      <c r="B113" s="490" t="s">
        <v>1319</v>
      </c>
      <c r="C113" s="490" t="s">
        <v>1320</v>
      </c>
      <c r="D113" s="490" t="s">
        <v>1333</v>
      </c>
      <c r="E113" s="490" t="s">
        <v>1334</v>
      </c>
      <c r="F113" s="494">
        <v>7</v>
      </c>
      <c r="G113" s="494">
        <v>5817</v>
      </c>
      <c r="H113" s="494">
        <v>0.57571258907363421</v>
      </c>
      <c r="I113" s="494">
        <v>831</v>
      </c>
      <c r="J113" s="494">
        <v>12</v>
      </c>
      <c r="K113" s="494">
        <v>10104</v>
      </c>
      <c r="L113" s="494">
        <v>1</v>
      </c>
      <c r="M113" s="494">
        <v>842</v>
      </c>
      <c r="N113" s="494">
        <v>4</v>
      </c>
      <c r="O113" s="494">
        <v>3372</v>
      </c>
      <c r="P113" s="545">
        <v>0.333729216152019</v>
      </c>
      <c r="Q113" s="495">
        <v>843</v>
      </c>
    </row>
    <row r="114" spans="1:17" ht="14.4" customHeight="1" x14ac:dyDescent="0.3">
      <c r="A114" s="489" t="s">
        <v>1503</v>
      </c>
      <c r="B114" s="490" t="s">
        <v>1319</v>
      </c>
      <c r="C114" s="490" t="s">
        <v>1320</v>
      </c>
      <c r="D114" s="490" t="s">
        <v>1335</v>
      </c>
      <c r="E114" s="490" t="s">
        <v>1336</v>
      </c>
      <c r="F114" s="494">
        <v>44</v>
      </c>
      <c r="G114" s="494">
        <v>8932</v>
      </c>
      <c r="H114" s="494">
        <v>1.2752712735579668</v>
      </c>
      <c r="I114" s="494">
        <v>203</v>
      </c>
      <c r="J114" s="494">
        <v>34</v>
      </c>
      <c r="K114" s="494">
        <v>7004</v>
      </c>
      <c r="L114" s="494">
        <v>1</v>
      </c>
      <c r="M114" s="494">
        <v>206</v>
      </c>
      <c r="N114" s="494">
        <v>26</v>
      </c>
      <c r="O114" s="494">
        <v>5382</v>
      </c>
      <c r="P114" s="545">
        <v>0.76841804683038262</v>
      </c>
      <c r="Q114" s="495">
        <v>207</v>
      </c>
    </row>
    <row r="115" spans="1:17" ht="14.4" customHeight="1" x14ac:dyDescent="0.3">
      <c r="A115" s="489" t="s">
        <v>1503</v>
      </c>
      <c r="B115" s="490" t="s">
        <v>1319</v>
      </c>
      <c r="C115" s="490" t="s">
        <v>1320</v>
      </c>
      <c r="D115" s="490" t="s">
        <v>1337</v>
      </c>
      <c r="E115" s="490" t="s">
        <v>1338</v>
      </c>
      <c r="F115" s="494">
        <v>5</v>
      </c>
      <c r="G115" s="494">
        <v>4060</v>
      </c>
      <c r="H115" s="494">
        <v>0.49938499384993851</v>
      </c>
      <c r="I115" s="494">
        <v>812</v>
      </c>
      <c r="J115" s="494">
        <v>10</v>
      </c>
      <c r="K115" s="494">
        <v>8130</v>
      </c>
      <c r="L115" s="494">
        <v>1</v>
      </c>
      <c r="M115" s="494">
        <v>813</v>
      </c>
      <c r="N115" s="494">
        <v>12</v>
      </c>
      <c r="O115" s="494">
        <v>9768</v>
      </c>
      <c r="P115" s="545">
        <v>1.2014760147601475</v>
      </c>
      <c r="Q115" s="495">
        <v>814</v>
      </c>
    </row>
    <row r="116" spans="1:17" ht="14.4" customHeight="1" x14ac:dyDescent="0.3">
      <c r="A116" s="489" t="s">
        <v>1503</v>
      </c>
      <c r="B116" s="490" t="s">
        <v>1319</v>
      </c>
      <c r="C116" s="490" t="s">
        <v>1320</v>
      </c>
      <c r="D116" s="490" t="s">
        <v>1339</v>
      </c>
      <c r="E116" s="490" t="s">
        <v>1340</v>
      </c>
      <c r="F116" s="494">
        <v>5</v>
      </c>
      <c r="G116" s="494">
        <v>4060</v>
      </c>
      <c r="H116" s="494">
        <v>0.49938499384993851</v>
      </c>
      <c r="I116" s="494">
        <v>812</v>
      </c>
      <c r="J116" s="494">
        <v>10</v>
      </c>
      <c r="K116" s="494">
        <v>8130</v>
      </c>
      <c r="L116" s="494">
        <v>1</v>
      </c>
      <c r="M116" s="494">
        <v>813</v>
      </c>
      <c r="N116" s="494">
        <v>12</v>
      </c>
      <c r="O116" s="494">
        <v>9768</v>
      </c>
      <c r="P116" s="545">
        <v>1.2014760147601475</v>
      </c>
      <c r="Q116" s="495">
        <v>814</v>
      </c>
    </row>
    <row r="117" spans="1:17" ht="14.4" customHeight="1" x14ac:dyDescent="0.3">
      <c r="A117" s="489" t="s">
        <v>1503</v>
      </c>
      <c r="B117" s="490" t="s">
        <v>1319</v>
      </c>
      <c r="C117" s="490" t="s">
        <v>1320</v>
      </c>
      <c r="D117" s="490" t="s">
        <v>1341</v>
      </c>
      <c r="E117" s="490" t="s">
        <v>1342</v>
      </c>
      <c r="F117" s="494">
        <v>40</v>
      </c>
      <c r="G117" s="494">
        <v>6680</v>
      </c>
      <c r="H117" s="494">
        <v>0.65183450429352063</v>
      </c>
      <c r="I117" s="494">
        <v>167</v>
      </c>
      <c r="J117" s="494">
        <v>61</v>
      </c>
      <c r="K117" s="494">
        <v>10248</v>
      </c>
      <c r="L117" s="494">
        <v>1</v>
      </c>
      <c r="M117" s="494">
        <v>168</v>
      </c>
      <c r="N117" s="494">
        <v>70</v>
      </c>
      <c r="O117" s="494">
        <v>11760</v>
      </c>
      <c r="P117" s="545">
        <v>1.1475409836065573</v>
      </c>
      <c r="Q117" s="495">
        <v>168</v>
      </c>
    </row>
    <row r="118" spans="1:17" ht="14.4" customHeight="1" x14ac:dyDescent="0.3">
      <c r="A118" s="489" t="s">
        <v>1503</v>
      </c>
      <c r="B118" s="490" t="s">
        <v>1319</v>
      </c>
      <c r="C118" s="490" t="s">
        <v>1320</v>
      </c>
      <c r="D118" s="490" t="s">
        <v>1343</v>
      </c>
      <c r="E118" s="490" t="s">
        <v>1344</v>
      </c>
      <c r="F118" s="494">
        <v>142</v>
      </c>
      <c r="G118" s="494">
        <v>24566</v>
      </c>
      <c r="H118" s="494">
        <v>0.87150560522208032</v>
      </c>
      <c r="I118" s="494">
        <v>173</v>
      </c>
      <c r="J118" s="494">
        <v>162</v>
      </c>
      <c r="K118" s="494">
        <v>28188</v>
      </c>
      <c r="L118" s="494">
        <v>1</v>
      </c>
      <c r="M118" s="494">
        <v>174</v>
      </c>
      <c r="N118" s="494">
        <v>181</v>
      </c>
      <c r="O118" s="494">
        <v>31494</v>
      </c>
      <c r="P118" s="545">
        <v>1.117283950617284</v>
      </c>
      <c r="Q118" s="495">
        <v>174</v>
      </c>
    </row>
    <row r="119" spans="1:17" ht="14.4" customHeight="1" x14ac:dyDescent="0.3">
      <c r="A119" s="489" t="s">
        <v>1503</v>
      </c>
      <c r="B119" s="490" t="s">
        <v>1319</v>
      </c>
      <c r="C119" s="490" t="s">
        <v>1320</v>
      </c>
      <c r="D119" s="490" t="s">
        <v>1345</v>
      </c>
      <c r="E119" s="490" t="s">
        <v>1346</v>
      </c>
      <c r="F119" s="494">
        <v>149</v>
      </c>
      <c r="G119" s="494">
        <v>52299</v>
      </c>
      <c r="H119" s="494">
        <v>0.84418582128099173</v>
      </c>
      <c r="I119" s="494">
        <v>351</v>
      </c>
      <c r="J119" s="494">
        <v>176</v>
      </c>
      <c r="K119" s="494">
        <v>61952</v>
      </c>
      <c r="L119" s="494">
        <v>1</v>
      </c>
      <c r="M119" s="494">
        <v>352</v>
      </c>
      <c r="N119" s="494">
        <v>185</v>
      </c>
      <c r="O119" s="494">
        <v>65120</v>
      </c>
      <c r="P119" s="545">
        <v>1.0511363636363635</v>
      </c>
      <c r="Q119" s="495">
        <v>352</v>
      </c>
    </row>
    <row r="120" spans="1:17" ht="14.4" customHeight="1" x14ac:dyDescent="0.3">
      <c r="A120" s="489" t="s">
        <v>1503</v>
      </c>
      <c r="B120" s="490" t="s">
        <v>1319</v>
      </c>
      <c r="C120" s="490" t="s">
        <v>1320</v>
      </c>
      <c r="D120" s="490" t="s">
        <v>1472</v>
      </c>
      <c r="E120" s="490" t="s">
        <v>1473</v>
      </c>
      <c r="F120" s="494">
        <v>40</v>
      </c>
      <c r="G120" s="494">
        <v>41480</v>
      </c>
      <c r="H120" s="494">
        <v>0.88803254121173192</v>
      </c>
      <c r="I120" s="494">
        <v>1037</v>
      </c>
      <c r="J120" s="494">
        <v>45</v>
      </c>
      <c r="K120" s="494">
        <v>46710</v>
      </c>
      <c r="L120" s="494">
        <v>1</v>
      </c>
      <c r="M120" s="494">
        <v>1038</v>
      </c>
      <c r="N120" s="494">
        <v>30</v>
      </c>
      <c r="O120" s="494">
        <v>31140</v>
      </c>
      <c r="P120" s="545">
        <v>0.66666666666666663</v>
      </c>
      <c r="Q120" s="495">
        <v>1038</v>
      </c>
    </row>
    <row r="121" spans="1:17" ht="14.4" customHeight="1" x14ac:dyDescent="0.3">
      <c r="A121" s="489" t="s">
        <v>1503</v>
      </c>
      <c r="B121" s="490" t="s">
        <v>1319</v>
      </c>
      <c r="C121" s="490" t="s">
        <v>1320</v>
      </c>
      <c r="D121" s="490" t="s">
        <v>1347</v>
      </c>
      <c r="E121" s="490" t="s">
        <v>1348</v>
      </c>
      <c r="F121" s="494">
        <v>43</v>
      </c>
      <c r="G121" s="494">
        <v>8127</v>
      </c>
      <c r="H121" s="494">
        <v>0.99473684210526314</v>
      </c>
      <c r="I121" s="494">
        <v>189</v>
      </c>
      <c r="J121" s="494">
        <v>43</v>
      </c>
      <c r="K121" s="494">
        <v>8170</v>
      </c>
      <c r="L121" s="494">
        <v>1</v>
      </c>
      <c r="M121" s="494">
        <v>190</v>
      </c>
      <c r="N121" s="494">
        <v>39</v>
      </c>
      <c r="O121" s="494">
        <v>7410</v>
      </c>
      <c r="P121" s="545">
        <v>0.90697674418604646</v>
      </c>
      <c r="Q121" s="495">
        <v>190</v>
      </c>
    </row>
    <row r="122" spans="1:17" ht="14.4" customHeight="1" x14ac:dyDescent="0.3">
      <c r="A122" s="489" t="s">
        <v>1503</v>
      </c>
      <c r="B122" s="490" t="s">
        <v>1319</v>
      </c>
      <c r="C122" s="490" t="s">
        <v>1320</v>
      </c>
      <c r="D122" s="490" t="s">
        <v>1349</v>
      </c>
      <c r="E122" s="490" t="s">
        <v>1350</v>
      </c>
      <c r="F122" s="494"/>
      <c r="G122" s="494"/>
      <c r="H122" s="494"/>
      <c r="I122" s="494"/>
      <c r="J122" s="494">
        <v>1</v>
      </c>
      <c r="K122" s="494">
        <v>823</v>
      </c>
      <c r="L122" s="494">
        <v>1</v>
      </c>
      <c r="M122" s="494">
        <v>823</v>
      </c>
      <c r="N122" s="494">
        <v>1</v>
      </c>
      <c r="O122" s="494">
        <v>823</v>
      </c>
      <c r="P122" s="545">
        <v>1</v>
      </c>
      <c r="Q122" s="495">
        <v>823</v>
      </c>
    </row>
    <row r="123" spans="1:17" ht="14.4" customHeight="1" x14ac:dyDescent="0.3">
      <c r="A123" s="489" t="s">
        <v>1503</v>
      </c>
      <c r="B123" s="490" t="s">
        <v>1319</v>
      </c>
      <c r="C123" s="490" t="s">
        <v>1320</v>
      </c>
      <c r="D123" s="490" t="s">
        <v>1353</v>
      </c>
      <c r="E123" s="490" t="s">
        <v>1354</v>
      </c>
      <c r="F123" s="494">
        <v>127</v>
      </c>
      <c r="G123" s="494">
        <v>69469</v>
      </c>
      <c r="H123" s="494">
        <v>0.83799563324044923</v>
      </c>
      <c r="I123" s="494">
        <v>547</v>
      </c>
      <c r="J123" s="494">
        <v>151</v>
      </c>
      <c r="K123" s="494">
        <v>82899</v>
      </c>
      <c r="L123" s="494">
        <v>1</v>
      </c>
      <c r="M123" s="494">
        <v>549</v>
      </c>
      <c r="N123" s="494">
        <v>165</v>
      </c>
      <c r="O123" s="494">
        <v>90585</v>
      </c>
      <c r="P123" s="545">
        <v>1.0927152317880795</v>
      </c>
      <c r="Q123" s="495">
        <v>549</v>
      </c>
    </row>
    <row r="124" spans="1:17" ht="14.4" customHeight="1" x14ac:dyDescent="0.3">
      <c r="A124" s="489" t="s">
        <v>1503</v>
      </c>
      <c r="B124" s="490" t="s">
        <v>1319</v>
      </c>
      <c r="C124" s="490" t="s">
        <v>1320</v>
      </c>
      <c r="D124" s="490" t="s">
        <v>1355</v>
      </c>
      <c r="E124" s="490" t="s">
        <v>1356</v>
      </c>
      <c r="F124" s="494">
        <v>40</v>
      </c>
      <c r="G124" s="494">
        <v>26080</v>
      </c>
      <c r="H124" s="494">
        <v>1.0777750227291512</v>
      </c>
      <c r="I124" s="494">
        <v>652</v>
      </c>
      <c r="J124" s="494">
        <v>37</v>
      </c>
      <c r="K124" s="494">
        <v>24198</v>
      </c>
      <c r="L124" s="494">
        <v>1</v>
      </c>
      <c r="M124" s="494">
        <v>654</v>
      </c>
      <c r="N124" s="494">
        <v>57</v>
      </c>
      <c r="O124" s="494">
        <v>37278</v>
      </c>
      <c r="P124" s="545">
        <v>1.5405405405405406</v>
      </c>
      <c r="Q124" s="495">
        <v>654</v>
      </c>
    </row>
    <row r="125" spans="1:17" ht="14.4" customHeight="1" x14ac:dyDescent="0.3">
      <c r="A125" s="489" t="s">
        <v>1503</v>
      </c>
      <c r="B125" s="490" t="s">
        <v>1319</v>
      </c>
      <c r="C125" s="490" t="s">
        <v>1320</v>
      </c>
      <c r="D125" s="490" t="s">
        <v>1357</v>
      </c>
      <c r="E125" s="490" t="s">
        <v>1358</v>
      </c>
      <c r="F125" s="494">
        <v>40</v>
      </c>
      <c r="G125" s="494">
        <v>26080</v>
      </c>
      <c r="H125" s="494">
        <v>1.0777750227291512</v>
      </c>
      <c r="I125" s="494">
        <v>652</v>
      </c>
      <c r="J125" s="494">
        <v>37</v>
      </c>
      <c r="K125" s="494">
        <v>24198</v>
      </c>
      <c r="L125" s="494">
        <v>1</v>
      </c>
      <c r="M125" s="494">
        <v>654</v>
      </c>
      <c r="N125" s="494">
        <v>57</v>
      </c>
      <c r="O125" s="494">
        <v>37278</v>
      </c>
      <c r="P125" s="545">
        <v>1.5405405405405406</v>
      </c>
      <c r="Q125" s="495">
        <v>654</v>
      </c>
    </row>
    <row r="126" spans="1:17" ht="14.4" customHeight="1" x14ac:dyDescent="0.3">
      <c r="A126" s="489" t="s">
        <v>1503</v>
      </c>
      <c r="B126" s="490" t="s">
        <v>1319</v>
      </c>
      <c r="C126" s="490" t="s">
        <v>1320</v>
      </c>
      <c r="D126" s="490" t="s">
        <v>1359</v>
      </c>
      <c r="E126" s="490" t="s">
        <v>1360</v>
      </c>
      <c r="F126" s="494">
        <v>44</v>
      </c>
      <c r="G126" s="494">
        <v>29744</v>
      </c>
      <c r="H126" s="494">
        <v>0.7435628218589071</v>
      </c>
      <c r="I126" s="494">
        <v>676</v>
      </c>
      <c r="J126" s="494">
        <v>59</v>
      </c>
      <c r="K126" s="494">
        <v>40002</v>
      </c>
      <c r="L126" s="494">
        <v>1</v>
      </c>
      <c r="M126" s="494">
        <v>678</v>
      </c>
      <c r="N126" s="494">
        <v>65</v>
      </c>
      <c r="O126" s="494">
        <v>44070</v>
      </c>
      <c r="P126" s="545">
        <v>1.1016949152542372</v>
      </c>
      <c r="Q126" s="495">
        <v>678</v>
      </c>
    </row>
    <row r="127" spans="1:17" ht="14.4" customHeight="1" x14ac:dyDescent="0.3">
      <c r="A127" s="489" t="s">
        <v>1503</v>
      </c>
      <c r="B127" s="490" t="s">
        <v>1319</v>
      </c>
      <c r="C127" s="490" t="s">
        <v>1320</v>
      </c>
      <c r="D127" s="490" t="s">
        <v>1361</v>
      </c>
      <c r="E127" s="490" t="s">
        <v>1362</v>
      </c>
      <c r="F127" s="494">
        <v>24</v>
      </c>
      <c r="G127" s="494">
        <v>12264</v>
      </c>
      <c r="H127" s="494">
        <v>1.4941520467836258</v>
      </c>
      <c r="I127" s="494">
        <v>511</v>
      </c>
      <c r="J127" s="494">
        <v>16</v>
      </c>
      <c r="K127" s="494">
        <v>8208</v>
      </c>
      <c r="L127" s="494">
        <v>1</v>
      </c>
      <c r="M127" s="494">
        <v>513</v>
      </c>
      <c r="N127" s="494">
        <v>18</v>
      </c>
      <c r="O127" s="494">
        <v>9234</v>
      </c>
      <c r="P127" s="545">
        <v>1.125</v>
      </c>
      <c r="Q127" s="495">
        <v>513</v>
      </c>
    </row>
    <row r="128" spans="1:17" ht="14.4" customHeight="1" x14ac:dyDescent="0.3">
      <c r="A128" s="489" t="s">
        <v>1503</v>
      </c>
      <c r="B128" s="490" t="s">
        <v>1319</v>
      </c>
      <c r="C128" s="490" t="s">
        <v>1320</v>
      </c>
      <c r="D128" s="490" t="s">
        <v>1363</v>
      </c>
      <c r="E128" s="490" t="s">
        <v>1364</v>
      </c>
      <c r="F128" s="494">
        <v>24</v>
      </c>
      <c r="G128" s="494">
        <v>10104</v>
      </c>
      <c r="H128" s="494">
        <v>1.4929078014184398</v>
      </c>
      <c r="I128" s="494">
        <v>421</v>
      </c>
      <c r="J128" s="494">
        <v>16</v>
      </c>
      <c r="K128" s="494">
        <v>6768</v>
      </c>
      <c r="L128" s="494">
        <v>1</v>
      </c>
      <c r="M128" s="494">
        <v>423</v>
      </c>
      <c r="N128" s="494">
        <v>18</v>
      </c>
      <c r="O128" s="494">
        <v>7614</v>
      </c>
      <c r="P128" s="545">
        <v>1.125</v>
      </c>
      <c r="Q128" s="495">
        <v>423</v>
      </c>
    </row>
    <row r="129" spans="1:17" ht="14.4" customHeight="1" x14ac:dyDescent="0.3">
      <c r="A129" s="489" t="s">
        <v>1503</v>
      </c>
      <c r="B129" s="490" t="s">
        <v>1319</v>
      </c>
      <c r="C129" s="490" t="s">
        <v>1320</v>
      </c>
      <c r="D129" s="490" t="s">
        <v>1365</v>
      </c>
      <c r="E129" s="490" t="s">
        <v>1366</v>
      </c>
      <c r="F129" s="494">
        <v>148</v>
      </c>
      <c r="G129" s="494">
        <v>51356</v>
      </c>
      <c r="H129" s="494">
        <v>0.88645700279628548</v>
      </c>
      <c r="I129" s="494">
        <v>347</v>
      </c>
      <c r="J129" s="494">
        <v>166</v>
      </c>
      <c r="K129" s="494">
        <v>57934</v>
      </c>
      <c r="L129" s="494">
        <v>1</v>
      </c>
      <c r="M129" s="494">
        <v>349</v>
      </c>
      <c r="N129" s="494">
        <v>180</v>
      </c>
      <c r="O129" s="494">
        <v>62820</v>
      </c>
      <c r="P129" s="545">
        <v>1.0843373493975903</v>
      </c>
      <c r="Q129" s="495">
        <v>349</v>
      </c>
    </row>
    <row r="130" spans="1:17" ht="14.4" customHeight="1" x14ac:dyDescent="0.3">
      <c r="A130" s="489" t="s">
        <v>1503</v>
      </c>
      <c r="B130" s="490" t="s">
        <v>1319</v>
      </c>
      <c r="C130" s="490" t="s">
        <v>1320</v>
      </c>
      <c r="D130" s="490" t="s">
        <v>1367</v>
      </c>
      <c r="E130" s="490" t="s">
        <v>1368</v>
      </c>
      <c r="F130" s="494">
        <v>51</v>
      </c>
      <c r="G130" s="494">
        <v>11169</v>
      </c>
      <c r="H130" s="494">
        <v>0.71180931744312026</v>
      </c>
      <c r="I130" s="494">
        <v>219</v>
      </c>
      <c r="J130" s="494">
        <v>71</v>
      </c>
      <c r="K130" s="494">
        <v>15691</v>
      </c>
      <c r="L130" s="494">
        <v>1</v>
      </c>
      <c r="M130" s="494">
        <v>221</v>
      </c>
      <c r="N130" s="494">
        <v>54</v>
      </c>
      <c r="O130" s="494">
        <v>11934</v>
      </c>
      <c r="P130" s="545">
        <v>0.76056338028169013</v>
      </c>
      <c r="Q130" s="495">
        <v>221</v>
      </c>
    </row>
    <row r="131" spans="1:17" ht="14.4" customHeight="1" x14ac:dyDescent="0.3">
      <c r="A131" s="489" t="s">
        <v>1503</v>
      </c>
      <c r="B131" s="490" t="s">
        <v>1319</v>
      </c>
      <c r="C131" s="490" t="s">
        <v>1320</v>
      </c>
      <c r="D131" s="490" t="s">
        <v>1369</v>
      </c>
      <c r="E131" s="490" t="s">
        <v>1370</v>
      </c>
      <c r="F131" s="494">
        <v>8</v>
      </c>
      <c r="G131" s="494">
        <v>4024</v>
      </c>
      <c r="H131" s="494">
        <v>0.49507874015748032</v>
      </c>
      <c r="I131" s="494">
        <v>503</v>
      </c>
      <c r="J131" s="494">
        <v>16</v>
      </c>
      <c r="K131" s="494">
        <v>8128</v>
      </c>
      <c r="L131" s="494">
        <v>1</v>
      </c>
      <c r="M131" s="494">
        <v>508</v>
      </c>
      <c r="N131" s="494">
        <v>6</v>
      </c>
      <c r="O131" s="494">
        <v>3048</v>
      </c>
      <c r="P131" s="545">
        <v>0.375</v>
      </c>
      <c r="Q131" s="495">
        <v>508</v>
      </c>
    </row>
    <row r="132" spans="1:17" ht="14.4" customHeight="1" x14ac:dyDescent="0.3">
      <c r="A132" s="489" t="s">
        <v>1503</v>
      </c>
      <c r="B132" s="490" t="s">
        <v>1319</v>
      </c>
      <c r="C132" s="490" t="s">
        <v>1320</v>
      </c>
      <c r="D132" s="490" t="s">
        <v>1371</v>
      </c>
      <c r="E132" s="490" t="s">
        <v>1372</v>
      </c>
      <c r="F132" s="494"/>
      <c r="G132" s="494"/>
      <c r="H132" s="494"/>
      <c r="I132" s="494"/>
      <c r="J132" s="494">
        <v>1</v>
      </c>
      <c r="K132" s="494">
        <v>150</v>
      </c>
      <c r="L132" s="494">
        <v>1</v>
      </c>
      <c r="M132" s="494">
        <v>150</v>
      </c>
      <c r="N132" s="494"/>
      <c r="O132" s="494"/>
      <c r="P132" s="545"/>
      <c r="Q132" s="495"/>
    </row>
    <row r="133" spans="1:17" ht="14.4" customHeight="1" x14ac:dyDescent="0.3">
      <c r="A133" s="489" t="s">
        <v>1503</v>
      </c>
      <c r="B133" s="490" t="s">
        <v>1319</v>
      </c>
      <c r="C133" s="490" t="s">
        <v>1320</v>
      </c>
      <c r="D133" s="490" t="s">
        <v>1373</v>
      </c>
      <c r="E133" s="490" t="s">
        <v>1374</v>
      </c>
      <c r="F133" s="494">
        <v>33</v>
      </c>
      <c r="G133" s="494">
        <v>7854</v>
      </c>
      <c r="H133" s="494">
        <v>1.0953974895397489</v>
      </c>
      <c r="I133" s="494">
        <v>238</v>
      </c>
      <c r="J133" s="494">
        <v>30</v>
      </c>
      <c r="K133" s="494">
        <v>7170</v>
      </c>
      <c r="L133" s="494">
        <v>1</v>
      </c>
      <c r="M133" s="494">
        <v>239</v>
      </c>
      <c r="N133" s="494">
        <v>28</v>
      </c>
      <c r="O133" s="494">
        <v>6692</v>
      </c>
      <c r="P133" s="545">
        <v>0.93333333333333335</v>
      </c>
      <c r="Q133" s="495">
        <v>239</v>
      </c>
    </row>
    <row r="134" spans="1:17" ht="14.4" customHeight="1" x14ac:dyDescent="0.3">
      <c r="A134" s="489" t="s">
        <v>1503</v>
      </c>
      <c r="B134" s="490" t="s">
        <v>1319</v>
      </c>
      <c r="C134" s="490" t="s">
        <v>1320</v>
      </c>
      <c r="D134" s="490" t="s">
        <v>1375</v>
      </c>
      <c r="E134" s="490" t="s">
        <v>1376</v>
      </c>
      <c r="F134" s="494">
        <v>115</v>
      </c>
      <c r="G134" s="494">
        <v>12765</v>
      </c>
      <c r="H134" s="494">
        <v>0.78767123287671237</v>
      </c>
      <c r="I134" s="494">
        <v>111</v>
      </c>
      <c r="J134" s="494">
        <v>146</v>
      </c>
      <c r="K134" s="494">
        <v>16206</v>
      </c>
      <c r="L134" s="494">
        <v>1</v>
      </c>
      <c r="M134" s="494">
        <v>111</v>
      </c>
      <c r="N134" s="494">
        <v>160</v>
      </c>
      <c r="O134" s="494">
        <v>17760</v>
      </c>
      <c r="P134" s="545">
        <v>1.095890410958904</v>
      </c>
      <c r="Q134" s="495">
        <v>111</v>
      </c>
    </row>
    <row r="135" spans="1:17" ht="14.4" customHeight="1" x14ac:dyDescent="0.3">
      <c r="A135" s="489" t="s">
        <v>1503</v>
      </c>
      <c r="B135" s="490" t="s">
        <v>1319</v>
      </c>
      <c r="C135" s="490" t="s">
        <v>1320</v>
      </c>
      <c r="D135" s="490" t="s">
        <v>1377</v>
      </c>
      <c r="E135" s="490" t="s">
        <v>1378</v>
      </c>
      <c r="F135" s="494">
        <v>8</v>
      </c>
      <c r="G135" s="494">
        <v>2632</v>
      </c>
      <c r="H135" s="494">
        <v>0.41850850691683894</v>
      </c>
      <c r="I135" s="494">
        <v>329</v>
      </c>
      <c r="J135" s="494">
        <v>19</v>
      </c>
      <c r="K135" s="494">
        <v>6289</v>
      </c>
      <c r="L135" s="494">
        <v>1</v>
      </c>
      <c r="M135" s="494">
        <v>331</v>
      </c>
      <c r="N135" s="494">
        <v>25</v>
      </c>
      <c r="O135" s="494">
        <v>8275</v>
      </c>
      <c r="P135" s="545">
        <v>1.3157894736842106</v>
      </c>
      <c r="Q135" s="495">
        <v>331</v>
      </c>
    </row>
    <row r="136" spans="1:17" ht="14.4" customHeight="1" x14ac:dyDescent="0.3">
      <c r="A136" s="489" t="s">
        <v>1503</v>
      </c>
      <c r="B136" s="490" t="s">
        <v>1319</v>
      </c>
      <c r="C136" s="490" t="s">
        <v>1320</v>
      </c>
      <c r="D136" s="490" t="s">
        <v>1379</v>
      </c>
      <c r="E136" s="490" t="s">
        <v>1380</v>
      </c>
      <c r="F136" s="494">
        <v>136</v>
      </c>
      <c r="G136" s="494">
        <v>42296</v>
      </c>
      <c r="H136" s="494">
        <v>0.96831501831501832</v>
      </c>
      <c r="I136" s="494">
        <v>311</v>
      </c>
      <c r="J136" s="494">
        <v>140</v>
      </c>
      <c r="K136" s="494">
        <v>43680</v>
      </c>
      <c r="L136" s="494">
        <v>1</v>
      </c>
      <c r="M136" s="494">
        <v>312</v>
      </c>
      <c r="N136" s="494">
        <v>149</v>
      </c>
      <c r="O136" s="494">
        <v>46488</v>
      </c>
      <c r="P136" s="545">
        <v>1.0642857142857143</v>
      </c>
      <c r="Q136" s="495">
        <v>312</v>
      </c>
    </row>
    <row r="137" spans="1:17" ht="14.4" customHeight="1" x14ac:dyDescent="0.3">
      <c r="A137" s="489" t="s">
        <v>1503</v>
      </c>
      <c r="B137" s="490" t="s">
        <v>1319</v>
      </c>
      <c r="C137" s="490" t="s">
        <v>1320</v>
      </c>
      <c r="D137" s="490" t="s">
        <v>1381</v>
      </c>
      <c r="E137" s="490" t="s">
        <v>1382</v>
      </c>
      <c r="F137" s="494"/>
      <c r="G137" s="494"/>
      <c r="H137" s="494"/>
      <c r="I137" s="494"/>
      <c r="J137" s="494">
        <v>5</v>
      </c>
      <c r="K137" s="494">
        <v>115</v>
      </c>
      <c r="L137" s="494">
        <v>1</v>
      </c>
      <c r="M137" s="494">
        <v>23</v>
      </c>
      <c r="N137" s="494"/>
      <c r="O137" s="494"/>
      <c r="P137" s="545"/>
      <c r="Q137" s="495"/>
    </row>
    <row r="138" spans="1:17" ht="14.4" customHeight="1" x14ac:dyDescent="0.3">
      <c r="A138" s="489" t="s">
        <v>1503</v>
      </c>
      <c r="B138" s="490" t="s">
        <v>1319</v>
      </c>
      <c r="C138" s="490" t="s">
        <v>1320</v>
      </c>
      <c r="D138" s="490" t="s">
        <v>1383</v>
      </c>
      <c r="E138" s="490" t="s">
        <v>1384</v>
      </c>
      <c r="F138" s="494">
        <v>9</v>
      </c>
      <c r="G138" s="494">
        <v>144</v>
      </c>
      <c r="H138" s="494">
        <v>0.47058823529411764</v>
      </c>
      <c r="I138" s="494">
        <v>16</v>
      </c>
      <c r="J138" s="494">
        <v>18</v>
      </c>
      <c r="K138" s="494">
        <v>306</v>
      </c>
      <c r="L138" s="494">
        <v>1</v>
      </c>
      <c r="M138" s="494">
        <v>17</v>
      </c>
      <c r="N138" s="494">
        <v>17</v>
      </c>
      <c r="O138" s="494">
        <v>289</v>
      </c>
      <c r="P138" s="545">
        <v>0.94444444444444442</v>
      </c>
      <c r="Q138" s="495">
        <v>17</v>
      </c>
    </row>
    <row r="139" spans="1:17" ht="14.4" customHeight="1" x14ac:dyDescent="0.3">
      <c r="A139" s="489" t="s">
        <v>1503</v>
      </c>
      <c r="B139" s="490" t="s">
        <v>1319</v>
      </c>
      <c r="C139" s="490" t="s">
        <v>1320</v>
      </c>
      <c r="D139" s="490" t="s">
        <v>1387</v>
      </c>
      <c r="E139" s="490" t="s">
        <v>1388</v>
      </c>
      <c r="F139" s="494">
        <v>34</v>
      </c>
      <c r="G139" s="494">
        <v>11866</v>
      </c>
      <c r="H139" s="494">
        <v>0.84757142857142853</v>
      </c>
      <c r="I139" s="494">
        <v>349</v>
      </c>
      <c r="J139" s="494">
        <v>40</v>
      </c>
      <c r="K139" s="494">
        <v>14000</v>
      </c>
      <c r="L139" s="494">
        <v>1</v>
      </c>
      <c r="M139" s="494">
        <v>350</v>
      </c>
      <c r="N139" s="494">
        <v>18</v>
      </c>
      <c r="O139" s="494">
        <v>6300</v>
      </c>
      <c r="P139" s="545">
        <v>0.45</v>
      </c>
      <c r="Q139" s="495">
        <v>350</v>
      </c>
    </row>
    <row r="140" spans="1:17" ht="14.4" customHeight="1" x14ac:dyDescent="0.3">
      <c r="A140" s="489" t="s">
        <v>1503</v>
      </c>
      <c r="B140" s="490" t="s">
        <v>1319</v>
      </c>
      <c r="C140" s="490" t="s">
        <v>1320</v>
      </c>
      <c r="D140" s="490" t="s">
        <v>1389</v>
      </c>
      <c r="E140" s="490" t="s">
        <v>1390</v>
      </c>
      <c r="F140" s="494"/>
      <c r="G140" s="494"/>
      <c r="H140" s="494"/>
      <c r="I140" s="494"/>
      <c r="J140" s="494">
        <v>1</v>
      </c>
      <c r="K140" s="494">
        <v>1283</v>
      </c>
      <c r="L140" s="494">
        <v>1</v>
      </c>
      <c r="M140" s="494">
        <v>1283</v>
      </c>
      <c r="N140" s="494"/>
      <c r="O140" s="494"/>
      <c r="P140" s="545"/>
      <c r="Q140" s="495"/>
    </row>
    <row r="141" spans="1:17" ht="14.4" customHeight="1" x14ac:dyDescent="0.3">
      <c r="A141" s="489" t="s">
        <v>1503</v>
      </c>
      <c r="B141" s="490" t="s">
        <v>1319</v>
      </c>
      <c r="C141" s="490" t="s">
        <v>1320</v>
      </c>
      <c r="D141" s="490" t="s">
        <v>1391</v>
      </c>
      <c r="E141" s="490" t="s">
        <v>1392</v>
      </c>
      <c r="F141" s="494">
        <v>3</v>
      </c>
      <c r="G141" s="494">
        <v>444</v>
      </c>
      <c r="H141" s="494"/>
      <c r="I141" s="494">
        <v>148</v>
      </c>
      <c r="J141" s="494"/>
      <c r="K141" s="494"/>
      <c r="L141" s="494"/>
      <c r="M141" s="494"/>
      <c r="N141" s="494"/>
      <c r="O141" s="494"/>
      <c r="P141" s="545"/>
      <c r="Q141" s="495"/>
    </row>
    <row r="142" spans="1:17" ht="14.4" customHeight="1" x14ac:dyDescent="0.3">
      <c r="A142" s="489" t="s">
        <v>1503</v>
      </c>
      <c r="B142" s="490" t="s">
        <v>1319</v>
      </c>
      <c r="C142" s="490" t="s">
        <v>1320</v>
      </c>
      <c r="D142" s="490" t="s">
        <v>1395</v>
      </c>
      <c r="E142" s="490" t="s">
        <v>1396</v>
      </c>
      <c r="F142" s="494">
        <v>32</v>
      </c>
      <c r="G142" s="494">
        <v>9408</v>
      </c>
      <c r="H142" s="494">
        <v>1.099707773232028</v>
      </c>
      <c r="I142" s="494">
        <v>294</v>
      </c>
      <c r="J142" s="494">
        <v>29</v>
      </c>
      <c r="K142" s="494">
        <v>8555</v>
      </c>
      <c r="L142" s="494">
        <v>1</v>
      </c>
      <c r="M142" s="494">
        <v>295</v>
      </c>
      <c r="N142" s="494">
        <v>28</v>
      </c>
      <c r="O142" s="494">
        <v>8260</v>
      </c>
      <c r="P142" s="545">
        <v>0.96551724137931039</v>
      </c>
      <c r="Q142" s="495">
        <v>295</v>
      </c>
    </row>
    <row r="143" spans="1:17" ht="14.4" customHeight="1" x14ac:dyDescent="0.3">
      <c r="A143" s="489" t="s">
        <v>1503</v>
      </c>
      <c r="B143" s="490" t="s">
        <v>1319</v>
      </c>
      <c r="C143" s="490" t="s">
        <v>1320</v>
      </c>
      <c r="D143" s="490" t="s">
        <v>1397</v>
      </c>
      <c r="E143" s="490" t="s">
        <v>1398</v>
      </c>
      <c r="F143" s="494">
        <v>92</v>
      </c>
      <c r="G143" s="494">
        <v>19044</v>
      </c>
      <c r="H143" s="494">
        <v>0.79929488793754722</v>
      </c>
      <c r="I143" s="494">
        <v>207</v>
      </c>
      <c r="J143" s="494">
        <v>114</v>
      </c>
      <c r="K143" s="494">
        <v>23826</v>
      </c>
      <c r="L143" s="494">
        <v>1</v>
      </c>
      <c r="M143" s="494">
        <v>209</v>
      </c>
      <c r="N143" s="494">
        <v>130</v>
      </c>
      <c r="O143" s="494">
        <v>27170</v>
      </c>
      <c r="P143" s="545">
        <v>1.1403508771929824</v>
      </c>
      <c r="Q143" s="495">
        <v>209</v>
      </c>
    </row>
    <row r="144" spans="1:17" ht="14.4" customHeight="1" x14ac:dyDescent="0.3">
      <c r="A144" s="489" t="s">
        <v>1503</v>
      </c>
      <c r="B144" s="490" t="s">
        <v>1319</v>
      </c>
      <c r="C144" s="490" t="s">
        <v>1320</v>
      </c>
      <c r="D144" s="490" t="s">
        <v>1399</v>
      </c>
      <c r="E144" s="490" t="s">
        <v>1400</v>
      </c>
      <c r="F144" s="494">
        <v>148</v>
      </c>
      <c r="G144" s="494">
        <v>5772</v>
      </c>
      <c r="H144" s="494">
        <v>0.81525423728813562</v>
      </c>
      <c r="I144" s="494">
        <v>39</v>
      </c>
      <c r="J144" s="494">
        <v>177</v>
      </c>
      <c r="K144" s="494">
        <v>7080</v>
      </c>
      <c r="L144" s="494">
        <v>1</v>
      </c>
      <c r="M144" s="494">
        <v>40</v>
      </c>
      <c r="N144" s="494">
        <v>196</v>
      </c>
      <c r="O144" s="494">
        <v>7840</v>
      </c>
      <c r="P144" s="545">
        <v>1.1073446327683616</v>
      </c>
      <c r="Q144" s="495">
        <v>40</v>
      </c>
    </row>
    <row r="145" spans="1:17" ht="14.4" customHeight="1" x14ac:dyDescent="0.3">
      <c r="A145" s="489" t="s">
        <v>1503</v>
      </c>
      <c r="B145" s="490" t="s">
        <v>1319</v>
      </c>
      <c r="C145" s="490" t="s">
        <v>1320</v>
      </c>
      <c r="D145" s="490" t="s">
        <v>1401</v>
      </c>
      <c r="E145" s="490" t="s">
        <v>1402</v>
      </c>
      <c r="F145" s="494">
        <v>13</v>
      </c>
      <c r="G145" s="494">
        <v>65039</v>
      </c>
      <c r="H145" s="494">
        <v>1.438979600867295</v>
      </c>
      <c r="I145" s="494">
        <v>5003</v>
      </c>
      <c r="J145" s="494">
        <v>9</v>
      </c>
      <c r="K145" s="494">
        <v>45198</v>
      </c>
      <c r="L145" s="494">
        <v>1</v>
      </c>
      <c r="M145" s="494">
        <v>5022</v>
      </c>
      <c r="N145" s="494">
        <v>14</v>
      </c>
      <c r="O145" s="494">
        <v>70322</v>
      </c>
      <c r="P145" s="545">
        <v>1.5558653037745034</v>
      </c>
      <c r="Q145" s="495">
        <v>5023</v>
      </c>
    </row>
    <row r="146" spans="1:17" ht="14.4" customHeight="1" x14ac:dyDescent="0.3">
      <c r="A146" s="489" t="s">
        <v>1503</v>
      </c>
      <c r="B146" s="490" t="s">
        <v>1319</v>
      </c>
      <c r="C146" s="490" t="s">
        <v>1320</v>
      </c>
      <c r="D146" s="490" t="s">
        <v>1403</v>
      </c>
      <c r="E146" s="490" t="s">
        <v>1404</v>
      </c>
      <c r="F146" s="494">
        <v>37</v>
      </c>
      <c r="G146" s="494">
        <v>6290</v>
      </c>
      <c r="H146" s="494">
        <v>0.62345128357617208</v>
      </c>
      <c r="I146" s="494">
        <v>170</v>
      </c>
      <c r="J146" s="494">
        <v>59</v>
      </c>
      <c r="K146" s="494">
        <v>10089</v>
      </c>
      <c r="L146" s="494">
        <v>1</v>
      </c>
      <c r="M146" s="494">
        <v>171</v>
      </c>
      <c r="N146" s="494">
        <v>69</v>
      </c>
      <c r="O146" s="494">
        <v>11799</v>
      </c>
      <c r="P146" s="545">
        <v>1.1694915254237288</v>
      </c>
      <c r="Q146" s="495">
        <v>171</v>
      </c>
    </row>
    <row r="147" spans="1:17" ht="14.4" customHeight="1" x14ac:dyDescent="0.3">
      <c r="A147" s="489" t="s">
        <v>1503</v>
      </c>
      <c r="B147" s="490" t="s">
        <v>1319</v>
      </c>
      <c r="C147" s="490" t="s">
        <v>1320</v>
      </c>
      <c r="D147" s="490" t="s">
        <v>1405</v>
      </c>
      <c r="E147" s="490" t="s">
        <v>1406</v>
      </c>
      <c r="F147" s="494">
        <v>17</v>
      </c>
      <c r="G147" s="494">
        <v>5542</v>
      </c>
      <c r="H147" s="494">
        <v>1.0592507645259939</v>
      </c>
      <c r="I147" s="494">
        <v>326</v>
      </c>
      <c r="J147" s="494">
        <v>16</v>
      </c>
      <c r="K147" s="494">
        <v>5232</v>
      </c>
      <c r="L147" s="494">
        <v>1</v>
      </c>
      <c r="M147" s="494">
        <v>327</v>
      </c>
      <c r="N147" s="494">
        <v>11</v>
      </c>
      <c r="O147" s="494">
        <v>3597</v>
      </c>
      <c r="P147" s="545">
        <v>0.6875</v>
      </c>
      <c r="Q147" s="495">
        <v>327</v>
      </c>
    </row>
    <row r="148" spans="1:17" ht="14.4" customHeight="1" x14ac:dyDescent="0.3">
      <c r="A148" s="489" t="s">
        <v>1503</v>
      </c>
      <c r="B148" s="490" t="s">
        <v>1319</v>
      </c>
      <c r="C148" s="490" t="s">
        <v>1320</v>
      </c>
      <c r="D148" s="490" t="s">
        <v>1407</v>
      </c>
      <c r="E148" s="490" t="s">
        <v>1408</v>
      </c>
      <c r="F148" s="494">
        <v>114</v>
      </c>
      <c r="G148" s="494">
        <v>78432</v>
      </c>
      <c r="H148" s="494">
        <v>0.8419967793880837</v>
      </c>
      <c r="I148" s="494">
        <v>688</v>
      </c>
      <c r="J148" s="494">
        <v>135</v>
      </c>
      <c r="K148" s="494">
        <v>93150</v>
      </c>
      <c r="L148" s="494">
        <v>1</v>
      </c>
      <c r="M148" s="494">
        <v>690</v>
      </c>
      <c r="N148" s="494">
        <v>181</v>
      </c>
      <c r="O148" s="494">
        <v>124890</v>
      </c>
      <c r="P148" s="545">
        <v>1.3407407407407408</v>
      </c>
      <c r="Q148" s="495">
        <v>690</v>
      </c>
    </row>
    <row r="149" spans="1:17" ht="14.4" customHeight="1" x14ac:dyDescent="0.3">
      <c r="A149" s="489" t="s">
        <v>1503</v>
      </c>
      <c r="B149" s="490" t="s">
        <v>1319</v>
      </c>
      <c r="C149" s="490" t="s">
        <v>1320</v>
      </c>
      <c r="D149" s="490" t="s">
        <v>1409</v>
      </c>
      <c r="E149" s="490" t="s">
        <v>1410</v>
      </c>
      <c r="F149" s="494">
        <v>18</v>
      </c>
      <c r="G149" s="494">
        <v>6264</v>
      </c>
      <c r="H149" s="494">
        <v>0.66285714285714281</v>
      </c>
      <c r="I149" s="494">
        <v>348</v>
      </c>
      <c r="J149" s="494">
        <v>27</v>
      </c>
      <c r="K149" s="494">
        <v>9450</v>
      </c>
      <c r="L149" s="494">
        <v>1</v>
      </c>
      <c r="M149" s="494">
        <v>350</v>
      </c>
      <c r="N149" s="494">
        <v>30</v>
      </c>
      <c r="O149" s="494">
        <v>10500</v>
      </c>
      <c r="P149" s="545">
        <v>1.1111111111111112</v>
      </c>
      <c r="Q149" s="495">
        <v>350</v>
      </c>
    </row>
    <row r="150" spans="1:17" ht="14.4" customHeight="1" x14ac:dyDescent="0.3">
      <c r="A150" s="489" t="s">
        <v>1503</v>
      </c>
      <c r="B150" s="490" t="s">
        <v>1319</v>
      </c>
      <c r="C150" s="490" t="s">
        <v>1320</v>
      </c>
      <c r="D150" s="490" t="s">
        <v>1411</v>
      </c>
      <c r="E150" s="490" t="s">
        <v>1412</v>
      </c>
      <c r="F150" s="494">
        <v>36</v>
      </c>
      <c r="G150" s="494">
        <v>6228</v>
      </c>
      <c r="H150" s="494">
        <v>0.62794918330308525</v>
      </c>
      <c r="I150" s="494">
        <v>173</v>
      </c>
      <c r="J150" s="494">
        <v>57</v>
      </c>
      <c r="K150" s="494">
        <v>9918</v>
      </c>
      <c r="L150" s="494">
        <v>1</v>
      </c>
      <c r="M150" s="494">
        <v>174</v>
      </c>
      <c r="N150" s="494">
        <v>65</v>
      </c>
      <c r="O150" s="494">
        <v>11310</v>
      </c>
      <c r="P150" s="545">
        <v>1.1403508771929824</v>
      </c>
      <c r="Q150" s="495">
        <v>174</v>
      </c>
    </row>
    <row r="151" spans="1:17" ht="14.4" customHeight="1" x14ac:dyDescent="0.3">
      <c r="A151" s="489" t="s">
        <v>1503</v>
      </c>
      <c r="B151" s="490" t="s">
        <v>1319</v>
      </c>
      <c r="C151" s="490" t="s">
        <v>1320</v>
      </c>
      <c r="D151" s="490" t="s">
        <v>1413</v>
      </c>
      <c r="E151" s="490" t="s">
        <v>1414</v>
      </c>
      <c r="F151" s="494">
        <v>28</v>
      </c>
      <c r="G151" s="494">
        <v>11200</v>
      </c>
      <c r="H151" s="494">
        <v>0.87281795511221949</v>
      </c>
      <c r="I151" s="494">
        <v>400</v>
      </c>
      <c r="J151" s="494">
        <v>32</v>
      </c>
      <c r="K151" s="494">
        <v>12832</v>
      </c>
      <c r="L151" s="494">
        <v>1</v>
      </c>
      <c r="M151" s="494">
        <v>401</v>
      </c>
      <c r="N151" s="494">
        <v>24</v>
      </c>
      <c r="O151" s="494">
        <v>9624</v>
      </c>
      <c r="P151" s="545">
        <v>0.75</v>
      </c>
      <c r="Q151" s="495">
        <v>401</v>
      </c>
    </row>
    <row r="152" spans="1:17" ht="14.4" customHeight="1" x14ac:dyDescent="0.3">
      <c r="A152" s="489" t="s">
        <v>1503</v>
      </c>
      <c r="B152" s="490" t="s">
        <v>1319</v>
      </c>
      <c r="C152" s="490" t="s">
        <v>1320</v>
      </c>
      <c r="D152" s="490" t="s">
        <v>1415</v>
      </c>
      <c r="E152" s="490" t="s">
        <v>1416</v>
      </c>
      <c r="F152" s="494">
        <v>40</v>
      </c>
      <c r="G152" s="494">
        <v>26080</v>
      </c>
      <c r="H152" s="494">
        <v>1.0777750227291512</v>
      </c>
      <c r="I152" s="494">
        <v>652</v>
      </c>
      <c r="J152" s="494">
        <v>37</v>
      </c>
      <c r="K152" s="494">
        <v>24198</v>
      </c>
      <c r="L152" s="494">
        <v>1</v>
      </c>
      <c r="M152" s="494">
        <v>654</v>
      </c>
      <c r="N152" s="494">
        <v>57</v>
      </c>
      <c r="O152" s="494">
        <v>37278</v>
      </c>
      <c r="P152" s="545">
        <v>1.5405405405405406</v>
      </c>
      <c r="Q152" s="495">
        <v>654</v>
      </c>
    </row>
    <row r="153" spans="1:17" ht="14.4" customHeight="1" x14ac:dyDescent="0.3">
      <c r="A153" s="489" t="s">
        <v>1503</v>
      </c>
      <c r="B153" s="490" t="s">
        <v>1319</v>
      </c>
      <c r="C153" s="490" t="s">
        <v>1320</v>
      </c>
      <c r="D153" s="490" t="s">
        <v>1417</v>
      </c>
      <c r="E153" s="490" t="s">
        <v>1418</v>
      </c>
      <c r="F153" s="494">
        <v>40</v>
      </c>
      <c r="G153" s="494">
        <v>26080</v>
      </c>
      <c r="H153" s="494">
        <v>1.0777750227291512</v>
      </c>
      <c r="I153" s="494">
        <v>652</v>
      </c>
      <c r="J153" s="494">
        <v>37</v>
      </c>
      <c r="K153" s="494">
        <v>24198</v>
      </c>
      <c r="L153" s="494">
        <v>1</v>
      </c>
      <c r="M153" s="494">
        <v>654</v>
      </c>
      <c r="N153" s="494">
        <v>57</v>
      </c>
      <c r="O153" s="494">
        <v>37278</v>
      </c>
      <c r="P153" s="545">
        <v>1.5405405405405406</v>
      </c>
      <c r="Q153" s="495">
        <v>654</v>
      </c>
    </row>
    <row r="154" spans="1:17" ht="14.4" customHeight="1" x14ac:dyDescent="0.3">
      <c r="A154" s="489" t="s">
        <v>1503</v>
      </c>
      <c r="B154" s="490" t="s">
        <v>1319</v>
      </c>
      <c r="C154" s="490" t="s">
        <v>1320</v>
      </c>
      <c r="D154" s="490" t="s">
        <v>1419</v>
      </c>
      <c r="E154" s="490" t="s">
        <v>1420</v>
      </c>
      <c r="F154" s="494">
        <v>24</v>
      </c>
      <c r="G154" s="494">
        <v>10368</v>
      </c>
      <c r="H154" s="494">
        <v>3.4049261083743843</v>
      </c>
      <c r="I154" s="494">
        <v>432</v>
      </c>
      <c r="J154" s="494">
        <v>7</v>
      </c>
      <c r="K154" s="494">
        <v>3045</v>
      </c>
      <c r="L154" s="494">
        <v>1</v>
      </c>
      <c r="M154" s="494">
        <v>435</v>
      </c>
      <c r="N154" s="494"/>
      <c r="O154" s="494"/>
      <c r="P154" s="545"/>
      <c r="Q154" s="495"/>
    </row>
    <row r="155" spans="1:17" ht="14.4" customHeight="1" x14ac:dyDescent="0.3">
      <c r="A155" s="489" t="s">
        <v>1503</v>
      </c>
      <c r="B155" s="490" t="s">
        <v>1319</v>
      </c>
      <c r="C155" s="490" t="s">
        <v>1320</v>
      </c>
      <c r="D155" s="490" t="s">
        <v>1421</v>
      </c>
      <c r="E155" s="490" t="s">
        <v>1422</v>
      </c>
      <c r="F155" s="494">
        <v>2</v>
      </c>
      <c r="G155" s="494">
        <v>1384</v>
      </c>
      <c r="H155" s="494">
        <v>0.3323727185398655</v>
      </c>
      <c r="I155" s="494">
        <v>692</v>
      </c>
      <c r="J155" s="494">
        <v>6</v>
      </c>
      <c r="K155" s="494">
        <v>4164</v>
      </c>
      <c r="L155" s="494">
        <v>1</v>
      </c>
      <c r="M155" s="494">
        <v>694</v>
      </c>
      <c r="N155" s="494">
        <v>2</v>
      </c>
      <c r="O155" s="494">
        <v>1388</v>
      </c>
      <c r="P155" s="545">
        <v>0.33333333333333331</v>
      </c>
      <c r="Q155" s="495">
        <v>694</v>
      </c>
    </row>
    <row r="156" spans="1:17" ht="14.4" customHeight="1" x14ac:dyDescent="0.3">
      <c r="A156" s="489" t="s">
        <v>1503</v>
      </c>
      <c r="B156" s="490" t="s">
        <v>1319</v>
      </c>
      <c r="C156" s="490" t="s">
        <v>1320</v>
      </c>
      <c r="D156" s="490" t="s">
        <v>1423</v>
      </c>
      <c r="E156" s="490" t="s">
        <v>1424</v>
      </c>
      <c r="F156" s="494">
        <v>44</v>
      </c>
      <c r="G156" s="494">
        <v>29744</v>
      </c>
      <c r="H156" s="494">
        <v>0.7435628218589071</v>
      </c>
      <c r="I156" s="494">
        <v>676</v>
      </c>
      <c r="J156" s="494">
        <v>59</v>
      </c>
      <c r="K156" s="494">
        <v>40002</v>
      </c>
      <c r="L156" s="494">
        <v>1</v>
      </c>
      <c r="M156" s="494">
        <v>678</v>
      </c>
      <c r="N156" s="494">
        <v>65</v>
      </c>
      <c r="O156" s="494">
        <v>44070</v>
      </c>
      <c r="P156" s="545">
        <v>1.1016949152542372</v>
      </c>
      <c r="Q156" s="495">
        <v>678</v>
      </c>
    </row>
    <row r="157" spans="1:17" ht="14.4" customHeight="1" x14ac:dyDescent="0.3">
      <c r="A157" s="489" t="s">
        <v>1503</v>
      </c>
      <c r="B157" s="490" t="s">
        <v>1319</v>
      </c>
      <c r="C157" s="490" t="s">
        <v>1320</v>
      </c>
      <c r="D157" s="490" t="s">
        <v>1425</v>
      </c>
      <c r="E157" s="490" t="s">
        <v>1426</v>
      </c>
      <c r="F157" s="494">
        <v>124</v>
      </c>
      <c r="G157" s="494">
        <v>58900</v>
      </c>
      <c r="H157" s="494">
        <v>0.85750058234334969</v>
      </c>
      <c r="I157" s="494">
        <v>475</v>
      </c>
      <c r="J157" s="494">
        <v>144</v>
      </c>
      <c r="K157" s="494">
        <v>68688</v>
      </c>
      <c r="L157" s="494">
        <v>1</v>
      </c>
      <c r="M157" s="494">
        <v>477</v>
      </c>
      <c r="N157" s="494">
        <v>158</v>
      </c>
      <c r="O157" s="494">
        <v>75366</v>
      </c>
      <c r="P157" s="545">
        <v>1.0972222222222223</v>
      </c>
      <c r="Q157" s="495">
        <v>477</v>
      </c>
    </row>
    <row r="158" spans="1:17" ht="14.4" customHeight="1" x14ac:dyDescent="0.3">
      <c r="A158" s="489" t="s">
        <v>1503</v>
      </c>
      <c r="B158" s="490" t="s">
        <v>1319</v>
      </c>
      <c r="C158" s="490" t="s">
        <v>1320</v>
      </c>
      <c r="D158" s="490" t="s">
        <v>1427</v>
      </c>
      <c r="E158" s="490" t="s">
        <v>1428</v>
      </c>
      <c r="F158" s="494">
        <v>24</v>
      </c>
      <c r="G158" s="494">
        <v>6936</v>
      </c>
      <c r="H158" s="494">
        <v>1.4896907216494846</v>
      </c>
      <c r="I158" s="494">
        <v>289</v>
      </c>
      <c r="J158" s="494">
        <v>16</v>
      </c>
      <c r="K158" s="494">
        <v>4656</v>
      </c>
      <c r="L158" s="494">
        <v>1</v>
      </c>
      <c r="M158" s="494">
        <v>291</v>
      </c>
      <c r="N158" s="494">
        <v>18</v>
      </c>
      <c r="O158" s="494">
        <v>5238</v>
      </c>
      <c r="P158" s="545">
        <v>1.125</v>
      </c>
      <c r="Q158" s="495">
        <v>291</v>
      </c>
    </row>
    <row r="159" spans="1:17" ht="14.4" customHeight="1" x14ac:dyDescent="0.3">
      <c r="A159" s="489" t="s">
        <v>1503</v>
      </c>
      <c r="B159" s="490" t="s">
        <v>1319</v>
      </c>
      <c r="C159" s="490" t="s">
        <v>1320</v>
      </c>
      <c r="D159" s="490" t="s">
        <v>1429</v>
      </c>
      <c r="E159" s="490" t="s">
        <v>1430</v>
      </c>
      <c r="F159" s="494">
        <v>5</v>
      </c>
      <c r="G159" s="494">
        <v>4060</v>
      </c>
      <c r="H159" s="494">
        <v>0.49938499384993851</v>
      </c>
      <c r="I159" s="494">
        <v>812</v>
      </c>
      <c r="J159" s="494">
        <v>10</v>
      </c>
      <c r="K159" s="494">
        <v>8130</v>
      </c>
      <c r="L159" s="494">
        <v>1</v>
      </c>
      <c r="M159" s="494">
        <v>813</v>
      </c>
      <c r="N159" s="494">
        <v>12</v>
      </c>
      <c r="O159" s="494">
        <v>9768</v>
      </c>
      <c r="P159" s="545">
        <v>1.2014760147601475</v>
      </c>
      <c r="Q159" s="495">
        <v>814</v>
      </c>
    </row>
    <row r="160" spans="1:17" ht="14.4" customHeight="1" x14ac:dyDescent="0.3">
      <c r="A160" s="489" t="s">
        <v>1503</v>
      </c>
      <c r="B160" s="490" t="s">
        <v>1319</v>
      </c>
      <c r="C160" s="490" t="s">
        <v>1320</v>
      </c>
      <c r="D160" s="490" t="s">
        <v>1431</v>
      </c>
      <c r="E160" s="490" t="s">
        <v>1432</v>
      </c>
      <c r="F160" s="494">
        <v>24</v>
      </c>
      <c r="G160" s="494">
        <v>24192</v>
      </c>
      <c r="H160" s="494">
        <v>3.4183976261127595</v>
      </c>
      <c r="I160" s="494">
        <v>1008</v>
      </c>
      <c r="J160" s="494">
        <v>7</v>
      </c>
      <c r="K160" s="494">
        <v>7077</v>
      </c>
      <c r="L160" s="494">
        <v>1</v>
      </c>
      <c r="M160" s="494">
        <v>1011</v>
      </c>
      <c r="N160" s="494"/>
      <c r="O160" s="494"/>
      <c r="P160" s="545"/>
      <c r="Q160" s="495"/>
    </row>
    <row r="161" spans="1:17" ht="14.4" customHeight="1" x14ac:dyDescent="0.3">
      <c r="A161" s="489" t="s">
        <v>1503</v>
      </c>
      <c r="B161" s="490" t="s">
        <v>1319</v>
      </c>
      <c r="C161" s="490" t="s">
        <v>1320</v>
      </c>
      <c r="D161" s="490" t="s">
        <v>1433</v>
      </c>
      <c r="E161" s="490" t="s">
        <v>1434</v>
      </c>
      <c r="F161" s="494">
        <v>142</v>
      </c>
      <c r="G161" s="494">
        <v>23714</v>
      </c>
      <c r="H161" s="494">
        <v>0.8659801343850424</v>
      </c>
      <c r="I161" s="494">
        <v>167</v>
      </c>
      <c r="J161" s="494">
        <v>163</v>
      </c>
      <c r="K161" s="494">
        <v>27384</v>
      </c>
      <c r="L161" s="494">
        <v>1</v>
      </c>
      <c r="M161" s="494">
        <v>168</v>
      </c>
      <c r="N161" s="494">
        <v>182</v>
      </c>
      <c r="O161" s="494">
        <v>30576</v>
      </c>
      <c r="P161" s="545">
        <v>1.1165644171779141</v>
      </c>
      <c r="Q161" s="495">
        <v>168</v>
      </c>
    </row>
    <row r="162" spans="1:17" ht="14.4" customHeight="1" x14ac:dyDescent="0.3">
      <c r="A162" s="489" t="s">
        <v>1503</v>
      </c>
      <c r="B162" s="490" t="s">
        <v>1319</v>
      </c>
      <c r="C162" s="490" t="s">
        <v>1320</v>
      </c>
      <c r="D162" s="490" t="s">
        <v>1435</v>
      </c>
      <c r="E162" s="490" t="s">
        <v>1436</v>
      </c>
      <c r="F162" s="494"/>
      <c r="G162" s="494"/>
      <c r="H162" s="494"/>
      <c r="I162" s="494"/>
      <c r="J162" s="494"/>
      <c r="K162" s="494"/>
      <c r="L162" s="494"/>
      <c r="M162" s="494"/>
      <c r="N162" s="494">
        <v>1</v>
      </c>
      <c r="O162" s="494">
        <v>854</v>
      </c>
      <c r="P162" s="545"/>
      <c r="Q162" s="495">
        <v>854</v>
      </c>
    </row>
    <row r="163" spans="1:17" ht="14.4" customHeight="1" x14ac:dyDescent="0.3">
      <c r="A163" s="489" t="s">
        <v>1503</v>
      </c>
      <c r="B163" s="490" t="s">
        <v>1319</v>
      </c>
      <c r="C163" s="490" t="s">
        <v>1320</v>
      </c>
      <c r="D163" s="490" t="s">
        <v>1437</v>
      </c>
      <c r="E163" s="490" t="s">
        <v>1438</v>
      </c>
      <c r="F163" s="494">
        <v>7</v>
      </c>
      <c r="G163" s="494">
        <v>4011</v>
      </c>
      <c r="H163" s="494">
        <v>0.87347560975609762</v>
      </c>
      <c r="I163" s="494">
        <v>573</v>
      </c>
      <c r="J163" s="494">
        <v>8</v>
      </c>
      <c r="K163" s="494">
        <v>4592</v>
      </c>
      <c r="L163" s="494">
        <v>1</v>
      </c>
      <c r="M163" s="494">
        <v>574</v>
      </c>
      <c r="N163" s="494">
        <v>7</v>
      </c>
      <c r="O163" s="494">
        <v>4018</v>
      </c>
      <c r="P163" s="545">
        <v>0.875</v>
      </c>
      <c r="Q163" s="495">
        <v>574</v>
      </c>
    </row>
    <row r="164" spans="1:17" ht="14.4" customHeight="1" x14ac:dyDescent="0.3">
      <c r="A164" s="489" t="s">
        <v>1503</v>
      </c>
      <c r="B164" s="490" t="s">
        <v>1319</v>
      </c>
      <c r="C164" s="490" t="s">
        <v>1320</v>
      </c>
      <c r="D164" s="490" t="s">
        <v>1441</v>
      </c>
      <c r="E164" s="490" t="s">
        <v>1442</v>
      </c>
      <c r="F164" s="494">
        <v>43</v>
      </c>
      <c r="G164" s="494">
        <v>7998</v>
      </c>
      <c r="H164" s="494">
        <v>0.99465240641711228</v>
      </c>
      <c r="I164" s="494">
        <v>186</v>
      </c>
      <c r="J164" s="494">
        <v>43</v>
      </c>
      <c r="K164" s="494">
        <v>8041</v>
      </c>
      <c r="L164" s="494">
        <v>1</v>
      </c>
      <c r="M164" s="494">
        <v>187</v>
      </c>
      <c r="N164" s="494">
        <v>39</v>
      </c>
      <c r="O164" s="494">
        <v>7293</v>
      </c>
      <c r="P164" s="545">
        <v>0.90697674418604646</v>
      </c>
      <c r="Q164" s="495">
        <v>187</v>
      </c>
    </row>
    <row r="165" spans="1:17" ht="14.4" customHeight="1" x14ac:dyDescent="0.3">
      <c r="A165" s="489" t="s">
        <v>1503</v>
      </c>
      <c r="B165" s="490" t="s">
        <v>1319</v>
      </c>
      <c r="C165" s="490" t="s">
        <v>1320</v>
      </c>
      <c r="D165" s="490" t="s">
        <v>1443</v>
      </c>
      <c r="E165" s="490" t="s">
        <v>1444</v>
      </c>
      <c r="F165" s="494">
        <v>5</v>
      </c>
      <c r="G165" s="494">
        <v>2875</v>
      </c>
      <c r="H165" s="494">
        <v>0.29360702614379086</v>
      </c>
      <c r="I165" s="494">
        <v>575</v>
      </c>
      <c r="J165" s="494">
        <v>17</v>
      </c>
      <c r="K165" s="494">
        <v>9792</v>
      </c>
      <c r="L165" s="494">
        <v>1</v>
      </c>
      <c r="M165" s="494">
        <v>576</v>
      </c>
      <c r="N165" s="494"/>
      <c r="O165" s="494"/>
      <c r="P165" s="545"/>
      <c r="Q165" s="495"/>
    </row>
    <row r="166" spans="1:17" ht="14.4" customHeight="1" x14ac:dyDescent="0.3">
      <c r="A166" s="489" t="s">
        <v>1503</v>
      </c>
      <c r="B166" s="490" t="s">
        <v>1319</v>
      </c>
      <c r="C166" s="490" t="s">
        <v>1320</v>
      </c>
      <c r="D166" s="490" t="s">
        <v>1447</v>
      </c>
      <c r="E166" s="490" t="s">
        <v>1448</v>
      </c>
      <c r="F166" s="494">
        <v>40</v>
      </c>
      <c r="G166" s="494">
        <v>55880</v>
      </c>
      <c r="H166" s="494">
        <v>1.079535575604196</v>
      </c>
      <c r="I166" s="494">
        <v>1397</v>
      </c>
      <c r="J166" s="494">
        <v>37</v>
      </c>
      <c r="K166" s="494">
        <v>51763</v>
      </c>
      <c r="L166" s="494">
        <v>1</v>
      </c>
      <c r="M166" s="494">
        <v>1399</v>
      </c>
      <c r="N166" s="494">
        <v>57</v>
      </c>
      <c r="O166" s="494">
        <v>79743</v>
      </c>
      <c r="P166" s="545">
        <v>1.5405405405405406</v>
      </c>
      <c r="Q166" s="495">
        <v>1399</v>
      </c>
    </row>
    <row r="167" spans="1:17" ht="14.4" customHeight="1" x14ac:dyDescent="0.3">
      <c r="A167" s="489" t="s">
        <v>1503</v>
      </c>
      <c r="B167" s="490" t="s">
        <v>1319</v>
      </c>
      <c r="C167" s="490" t="s">
        <v>1320</v>
      </c>
      <c r="D167" s="490" t="s">
        <v>1449</v>
      </c>
      <c r="E167" s="490" t="s">
        <v>1450</v>
      </c>
      <c r="F167" s="494"/>
      <c r="G167" s="494"/>
      <c r="H167" s="494"/>
      <c r="I167" s="494"/>
      <c r="J167" s="494">
        <v>1</v>
      </c>
      <c r="K167" s="494">
        <v>1022</v>
      </c>
      <c r="L167" s="494">
        <v>1</v>
      </c>
      <c r="M167" s="494">
        <v>1022</v>
      </c>
      <c r="N167" s="494">
        <v>1</v>
      </c>
      <c r="O167" s="494">
        <v>1022</v>
      </c>
      <c r="P167" s="545">
        <v>1</v>
      </c>
      <c r="Q167" s="495">
        <v>1022</v>
      </c>
    </row>
    <row r="168" spans="1:17" ht="14.4" customHeight="1" x14ac:dyDescent="0.3">
      <c r="A168" s="489" t="s">
        <v>1503</v>
      </c>
      <c r="B168" s="490" t="s">
        <v>1319</v>
      </c>
      <c r="C168" s="490" t="s">
        <v>1320</v>
      </c>
      <c r="D168" s="490" t="s">
        <v>1451</v>
      </c>
      <c r="E168" s="490" t="s">
        <v>1452</v>
      </c>
      <c r="F168" s="494"/>
      <c r="G168" s="494"/>
      <c r="H168" s="494"/>
      <c r="I168" s="494"/>
      <c r="J168" s="494">
        <v>2</v>
      </c>
      <c r="K168" s="494">
        <v>380</v>
      </c>
      <c r="L168" s="494">
        <v>1</v>
      </c>
      <c r="M168" s="494">
        <v>190</v>
      </c>
      <c r="N168" s="494">
        <v>1</v>
      </c>
      <c r="O168" s="494">
        <v>190</v>
      </c>
      <c r="P168" s="545">
        <v>0.5</v>
      </c>
      <c r="Q168" s="495">
        <v>190</v>
      </c>
    </row>
    <row r="169" spans="1:17" ht="14.4" customHeight="1" x14ac:dyDescent="0.3">
      <c r="A169" s="489" t="s">
        <v>1503</v>
      </c>
      <c r="B169" s="490" t="s">
        <v>1319</v>
      </c>
      <c r="C169" s="490" t="s">
        <v>1320</v>
      </c>
      <c r="D169" s="490" t="s">
        <v>1453</v>
      </c>
      <c r="E169" s="490" t="s">
        <v>1454</v>
      </c>
      <c r="F169" s="494">
        <v>5</v>
      </c>
      <c r="G169" s="494">
        <v>4060</v>
      </c>
      <c r="H169" s="494">
        <v>0.49938499384993851</v>
      </c>
      <c r="I169" s="494">
        <v>812</v>
      </c>
      <c r="J169" s="494">
        <v>10</v>
      </c>
      <c r="K169" s="494">
        <v>8130</v>
      </c>
      <c r="L169" s="494">
        <v>1</v>
      </c>
      <c r="M169" s="494">
        <v>813</v>
      </c>
      <c r="N169" s="494">
        <v>12</v>
      </c>
      <c r="O169" s="494">
        <v>9768</v>
      </c>
      <c r="P169" s="545">
        <v>1.2014760147601475</v>
      </c>
      <c r="Q169" s="495">
        <v>814</v>
      </c>
    </row>
    <row r="170" spans="1:17" ht="14.4" customHeight="1" x14ac:dyDescent="0.3">
      <c r="A170" s="489" t="s">
        <v>1503</v>
      </c>
      <c r="B170" s="490" t="s">
        <v>1319</v>
      </c>
      <c r="C170" s="490" t="s">
        <v>1320</v>
      </c>
      <c r="D170" s="490" t="s">
        <v>1455</v>
      </c>
      <c r="E170" s="490" t="s">
        <v>1456</v>
      </c>
      <c r="F170" s="494">
        <v>1</v>
      </c>
      <c r="G170" s="494">
        <v>328</v>
      </c>
      <c r="H170" s="494">
        <v>0.16221562809099901</v>
      </c>
      <c r="I170" s="494">
        <v>328</v>
      </c>
      <c r="J170" s="494">
        <v>6</v>
      </c>
      <c r="K170" s="494">
        <v>2022</v>
      </c>
      <c r="L170" s="494">
        <v>1</v>
      </c>
      <c r="M170" s="494">
        <v>337</v>
      </c>
      <c r="N170" s="494">
        <v>3</v>
      </c>
      <c r="O170" s="494">
        <v>1014</v>
      </c>
      <c r="P170" s="545">
        <v>0.50148367952522255</v>
      </c>
      <c r="Q170" s="495">
        <v>338</v>
      </c>
    </row>
    <row r="171" spans="1:17" ht="14.4" customHeight="1" x14ac:dyDescent="0.3">
      <c r="A171" s="489" t="s">
        <v>1503</v>
      </c>
      <c r="B171" s="490" t="s">
        <v>1319</v>
      </c>
      <c r="C171" s="490" t="s">
        <v>1320</v>
      </c>
      <c r="D171" s="490" t="s">
        <v>1457</v>
      </c>
      <c r="E171" s="490" t="s">
        <v>1458</v>
      </c>
      <c r="F171" s="494">
        <v>27</v>
      </c>
      <c r="G171" s="494">
        <v>6966</v>
      </c>
      <c r="H171" s="494">
        <v>2.4356643356643355</v>
      </c>
      <c r="I171" s="494">
        <v>258</v>
      </c>
      <c r="J171" s="494">
        <v>11</v>
      </c>
      <c r="K171" s="494">
        <v>2860</v>
      </c>
      <c r="L171" s="494">
        <v>1</v>
      </c>
      <c r="M171" s="494">
        <v>260</v>
      </c>
      <c r="N171" s="494">
        <v>20</v>
      </c>
      <c r="O171" s="494">
        <v>5200</v>
      </c>
      <c r="P171" s="545">
        <v>1.8181818181818181</v>
      </c>
      <c r="Q171" s="495">
        <v>260</v>
      </c>
    </row>
    <row r="172" spans="1:17" ht="14.4" customHeight="1" x14ac:dyDescent="0.3">
      <c r="A172" s="489" t="s">
        <v>1503</v>
      </c>
      <c r="B172" s="490" t="s">
        <v>1319</v>
      </c>
      <c r="C172" s="490" t="s">
        <v>1320</v>
      </c>
      <c r="D172" s="490" t="s">
        <v>1459</v>
      </c>
      <c r="E172" s="490" t="s">
        <v>1378</v>
      </c>
      <c r="F172" s="494">
        <v>12</v>
      </c>
      <c r="G172" s="494">
        <v>29100</v>
      </c>
      <c r="H172" s="494">
        <v>1.3322345831616536</v>
      </c>
      <c r="I172" s="494">
        <v>2425</v>
      </c>
      <c r="J172" s="494">
        <v>9</v>
      </c>
      <c r="K172" s="494">
        <v>21843</v>
      </c>
      <c r="L172" s="494">
        <v>1</v>
      </c>
      <c r="M172" s="494">
        <v>2427</v>
      </c>
      <c r="N172" s="494">
        <v>12</v>
      </c>
      <c r="O172" s="494">
        <v>29124</v>
      </c>
      <c r="P172" s="545">
        <v>1.3333333333333333</v>
      </c>
      <c r="Q172" s="495">
        <v>2427</v>
      </c>
    </row>
    <row r="173" spans="1:17" ht="14.4" customHeight="1" x14ac:dyDescent="0.3">
      <c r="A173" s="489" t="s">
        <v>1503</v>
      </c>
      <c r="B173" s="490" t="s">
        <v>1319</v>
      </c>
      <c r="C173" s="490" t="s">
        <v>1320</v>
      </c>
      <c r="D173" s="490" t="s">
        <v>1464</v>
      </c>
      <c r="E173" s="490" t="s">
        <v>1465</v>
      </c>
      <c r="F173" s="494">
        <v>1</v>
      </c>
      <c r="G173" s="494">
        <v>251</v>
      </c>
      <c r="H173" s="494">
        <v>0.99603174603174605</v>
      </c>
      <c r="I173" s="494">
        <v>251</v>
      </c>
      <c r="J173" s="494">
        <v>1</v>
      </c>
      <c r="K173" s="494">
        <v>252</v>
      </c>
      <c r="L173" s="494">
        <v>1</v>
      </c>
      <c r="M173" s="494">
        <v>252</v>
      </c>
      <c r="N173" s="494">
        <v>3</v>
      </c>
      <c r="O173" s="494">
        <v>759</v>
      </c>
      <c r="P173" s="545">
        <v>3.0119047619047619</v>
      </c>
      <c r="Q173" s="495">
        <v>253</v>
      </c>
    </row>
    <row r="174" spans="1:17" ht="14.4" customHeight="1" x14ac:dyDescent="0.3">
      <c r="A174" s="489" t="s">
        <v>1503</v>
      </c>
      <c r="B174" s="490" t="s">
        <v>1319</v>
      </c>
      <c r="C174" s="490" t="s">
        <v>1320</v>
      </c>
      <c r="D174" s="490" t="s">
        <v>1466</v>
      </c>
      <c r="E174" s="490" t="s">
        <v>1467</v>
      </c>
      <c r="F174" s="494">
        <v>1</v>
      </c>
      <c r="G174" s="494">
        <v>423</v>
      </c>
      <c r="H174" s="494">
        <v>0.99764150943396224</v>
      </c>
      <c r="I174" s="494">
        <v>423</v>
      </c>
      <c r="J174" s="494">
        <v>1</v>
      </c>
      <c r="K174" s="494">
        <v>424</v>
      </c>
      <c r="L174" s="494">
        <v>1</v>
      </c>
      <c r="M174" s="494">
        <v>424</v>
      </c>
      <c r="N174" s="494">
        <v>3</v>
      </c>
      <c r="O174" s="494">
        <v>1272</v>
      </c>
      <c r="P174" s="545">
        <v>3</v>
      </c>
      <c r="Q174" s="495">
        <v>424</v>
      </c>
    </row>
    <row r="175" spans="1:17" ht="14.4" customHeight="1" x14ac:dyDescent="0.3">
      <c r="A175" s="489" t="s">
        <v>1503</v>
      </c>
      <c r="B175" s="490" t="s">
        <v>1319</v>
      </c>
      <c r="C175" s="490" t="s">
        <v>1320</v>
      </c>
      <c r="D175" s="490" t="s">
        <v>1468</v>
      </c>
      <c r="E175" s="490" t="s">
        <v>1469</v>
      </c>
      <c r="F175" s="494"/>
      <c r="G175" s="494"/>
      <c r="H175" s="494"/>
      <c r="I175" s="494"/>
      <c r="J175" s="494">
        <v>4</v>
      </c>
      <c r="K175" s="494">
        <v>30664</v>
      </c>
      <c r="L175" s="494">
        <v>1</v>
      </c>
      <c r="M175" s="494">
        <v>7666</v>
      </c>
      <c r="N175" s="494"/>
      <c r="O175" s="494"/>
      <c r="P175" s="545"/>
      <c r="Q175" s="495"/>
    </row>
    <row r="176" spans="1:17" ht="14.4" customHeight="1" x14ac:dyDescent="0.3">
      <c r="A176" s="489" t="s">
        <v>1504</v>
      </c>
      <c r="B176" s="490" t="s">
        <v>1319</v>
      </c>
      <c r="C176" s="490" t="s">
        <v>1320</v>
      </c>
      <c r="D176" s="490" t="s">
        <v>1325</v>
      </c>
      <c r="E176" s="490" t="s">
        <v>1326</v>
      </c>
      <c r="F176" s="494"/>
      <c r="G176" s="494"/>
      <c r="H176" s="494"/>
      <c r="I176" s="494"/>
      <c r="J176" s="494">
        <v>1</v>
      </c>
      <c r="K176" s="494">
        <v>657</v>
      </c>
      <c r="L176" s="494">
        <v>1</v>
      </c>
      <c r="M176" s="494">
        <v>657</v>
      </c>
      <c r="N176" s="494"/>
      <c r="O176" s="494"/>
      <c r="P176" s="545"/>
      <c r="Q176" s="495"/>
    </row>
    <row r="177" spans="1:17" ht="14.4" customHeight="1" x14ac:dyDescent="0.3">
      <c r="A177" s="489" t="s">
        <v>1504</v>
      </c>
      <c r="B177" s="490" t="s">
        <v>1319</v>
      </c>
      <c r="C177" s="490" t="s">
        <v>1320</v>
      </c>
      <c r="D177" s="490" t="s">
        <v>1333</v>
      </c>
      <c r="E177" s="490" t="s">
        <v>1334</v>
      </c>
      <c r="F177" s="494"/>
      <c r="G177" s="494"/>
      <c r="H177" s="494"/>
      <c r="I177" s="494"/>
      <c r="J177" s="494"/>
      <c r="K177" s="494"/>
      <c r="L177" s="494"/>
      <c r="M177" s="494"/>
      <c r="N177" s="494">
        <v>2</v>
      </c>
      <c r="O177" s="494">
        <v>1686</v>
      </c>
      <c r="P177" s="545"/>
      <c r="Q177" s="495">
        <v>843</v>
      </c>
    </row>
    <row r="178" spans="1:17" ht="14.4" customHeight="1" x14ac:dyDescent="0.3">
      <c r="A178" s="489" t="s">
        <v>1504</v>
      </c>
      <c r="B178" s="490" t="s">
        <v>1319</v>
      </c>
      <c r="C178" s="490" t="s">
        <v>1320</v>
      </c>
      <c r="D178" s="490" t="s">
        <v>1337</v>
      </c>
      <c r="E178" s="490" t="s">
        <v>1338</v>
      </c>
      <c r="F178" s="494"/>
      <c r="G178" s="494"/>
      <c r="H178" s="494"/>
      <c r="I178" s="494"/>
      <c r="J178" s="494"/>
      <c r="K178" s="494"/>
      <c r="L178" s="494"/>
      <c r="M178" s="494"/>
      <c r="N178" s="494">
        <v>1</v>
      </c>
      <c r="O178" s="494">
        <v>814</v>
      </c>
      <c r="P178" s="545"/>
      <c r="Q178" s="495">
        <v>814</v>
      </c>
    </row>
    <row r="179" spans="1:17" ht="14.4" customHeight="1" x14ac:dyDescent="0.3">
      <c r="A179" s="489" t="s">
        <v>1504</v>
      </c>
      <c r="B179" s="490" t="s">
        <v>1319</v>
      </c>
      <c r="C179" s="490" t="s">
        <v>1320</v>
      </c>
      <c r="D179" s="490" t="s">
        <v>1339</v>
      </c>
      <c r="E179" s="490" t="s">
        <v>1340</v>
      </c>
      <c r="F179" s="494"/>
      <c r="G179" s="494"/>
      <c r="H179" s="494"/>
      <c r="I179" s="494"/>
      <c r="J179" s="494"/>
      <c r="K179" s="494"/>
      <c r="L179" s="494"/>
      <c r="M179" s="494"/>
      <c r="N179" s="494">
        <v>1</v>
      </c>
      <c r="O179" s="494">
        <v>814</v>
      </c>
      <c r="P179" s="545"/>
      <c r="Q179" s="495">
        <v>814</v>
      </c>
    </row>
    <row r="180" spans="1:17" ht="14.4" customHeight="1" x14ac:dyDescent="0.3">
      <c r="A180" s="489" t="s">
        <v>1504</v>
      </c>
      <c r="B180" s="490" t="s">
        <v>1319</v>
      </c>
      <c r="C180" s="490" t="s">
        <v>1320</v>
      </c>
      <c r="D180" s="490" t="s">
        <v>1341</v>
      </c>
      <c r="E180" s="490" t="s">
        <v>1342</v>
      </c>
      <c r="F180" s="494">
        <v>4</v>
      </c>
      <c r="G180" s="494">
        <v>668</v>
      </c>
      <c r="H180" s="494">
        <v>0.66269841269841268</v>
      </c>
      <c r="I180" s="494">
        <v>167</v>
      </c>
      <c r="J180" s="494">
        <v>6</v>
      </c>
      <c r="K180" s="494">
        <v>1008</v>
      </c>
      <c r="L180" s="494">
        <v>1</v>
      </c>
      <c r="M180" s="494">
        <v>168</v>
      </c>
      <c r="N180" s="494"/>
      <c r="O180" s="494"/>
      <c r="P180" s="545"/>
      <c r="Q180" s="495"/>
    </row>
    <row r="181" spans="1:17" ht="14.4" customHeight="1" x14ac:dyDescent="0.3">
      <c r="A181" s="489" t="s">
        <v>1504</v>
      </c>
      <c r="B181" s="490" t="s">
        <v>1319</v>
      </c>
      <c r="C181" s="490" t="s">
        <v>1320</v>
      </c>
      <c r="D181" s="490" t="s">
        <v>1343</v>
      </c>
      <c r="E181" s="490" t="s">
        <v>1344</v>
      </c>
      <c r="F181" s="494">
        <v>4</v>
      </c>
      <c r="G181" s="494">
        <v>692</v>
      </c>
      <c r="H181" s="494">
        <v>0.56814449917898191</v>
      </c>
      <c r="I181" s="494">
        <v>173</v>
      </c>
      <c r="J181" s="494">
        <v>7</v>
      </c>
      <c r="K181" s="494">
        <v>1218</v>
      </c>
      <c r="L181" s="494">
        <v>1</v>
      </c>
      <c r="M181" s="494">
        <v>174</v>
      </c>
      <c r="N181" s="494"/>
      <c r="O181" s="494"/>
      <c r="P181" s="545"/>
      <c r="Q181" s="495"/>
    </row>
    <row r="182" spans="1:17" ht="14.4" customHeight="1" x14ac:dyDescent="0.3">
      <c r="A182" s="489" t="s">
        <v>1504</v>
      </c>
      <c r="B182" s="490" t="s">
        <v>1319</v>
      </c>
      <c r="C182" s="490" t="s">
        <v>1320</v>
      </c>
      <c r="D182" s="490" t="s">
        <v>1345</v>
      </c>
      <c r="E182" s="490" t="s">
        <v>1346</v>
      </c>
      <c r="F182" s="494">
        <v>2</v>
      </c>
      <c r="G182" s="494">
        <v>702</v>
      </c>
      <c r="H182" s="494">
        <v>1.9943181818181819</v>
      </c>
      <c r="I182" s="494">
        <v>351</v>
      </c>
      <c r="J182" s="494">
        <v>1</v>
      </c>
      <c r="K182" s="494">
        <v>352</v>
      </c>
      <c r="L182" s="494">
        <v>1</v>
      </c>
      <c r="M182" s="494">
        <v>352</v>
      </c>
      <c r="N182" s="494"/>
      <c r="O182" s="494"/>
      <c r="P182" s="545"/>
      <c r="Q182" s="495"/>
    </row>
    <row r="183" spans="1:17" ht="14.4" customHeight="1" x14ac:dyDescent="0.3">
      <c r="A183" s="489" t="s">
        <v>1504</v>
      </c>
      <c r="B183" s="490" t="s">
        <v>1319</v>
      </c>
      <c r="C183" s="490" t="s">
        <v>1320</v>
      </c>
      <c r="D183" s="490" t="s">
        <v>1472</v>
      </c>
      <c r="E183" s="490" t="s">
        <v>1473</v>
      </c>
      <c r="F183" s="494"/>
      <c r="G183" s="494"/>
      <c r="H183" s="494"/>
      <c r="I183" s="494"/>
      <c r="J183" s="494">
        <v>2</v>
      </c>
      <c r="K183" s="494">
        <v>2076</v>
      </c>
      <c r="L183" s="494">
        <v>1</v>
      </c>
      <c r="M183" s="494">
        <v>1038</v>
      </c>
      <c r="N183" s="494"/>
      <c r="O183" s="494"/>
      <c r="P183" s="545"/>
      <c r="Q183" s="495"/>
    </row>
    <row r="184" spans="1:17" ht="14.4" customHeight="1" x14ac:dyDescent="0.3">
      <c r="A184" s="489" t="s">
        <v>1504</v>
      </c>
      <c r="B184" s="490" t="s">
        <v>1319</v>
      </c>
      <c r="C184" s="490" t="s">
        <v>1320</v>
      </c>
      <c r="D184" s="490" t="s">
        <v>1347</v>
      </c>
      <c r="E184" s="490" t="s">
        <v>1348</v>
      </c>
      <c r="F184" s="494">
        <v>2</v>
      </c>
      <c r="G184" s="494">
        <v>378</v>
      </c>
      <c r="H184" s="494"/>
      <c r="I184" s="494">
        <v>189</v>
      </c>
      <c r="J184" s="494"/>
      <c r="K184" s="494"/>
      <c r="L184" s="494"/>
      <c r="M184" s="494"/>
      <c r="N184" s="494"/>
      <c r="O184" s="494"/>
      <c r="P184" s="545"/>
      <c r="Q184" s="495"/>
    </row>
    <row r="185" spans="1:17" ht="14.4" customHeight="1" x14ac:dyDescent="0.3">
      <c r="A185" s="489" t="s">
        <v>1504</v>
      </c>
      <c r="B185" s="490" t="s">
        <v>1319</v>
      </c>
      <c r="C185" s="490" t="s">
        <v>1320</v>
      </c>
      <c r="D185" s="490" t="s">
        <v>1353</v>
      </c>
      <c r="E185" s="490" t="s">
        <v>1354</v>
      </c>
      <c r="F185" s="494">
        <v>1</v>
      </c>
      <c r="G185" s="494">
        <v>547</v>
      </c>
      <c r="H185" s="494">
        <v>0.99635701275045541</v>
      </c>
      <c r="I185" s="494">
        <v>547</v>
      </c>
      <c r="J185" s="494">
        <v>1</v>
      </c>
      <c r="K185" s="494">
        <v>549</v>
      </c>
      <c r="L185" s="494">
        <v>1</v>
      </c>
      <c r="M185" s="494">
        <v>549</v>
      </c>
      <c r="N185" s="494"/>
      <c r="O185" s="494"/>
      <c r="P185" s="545"/>
      <c r="Q185" s="495"/>
    </row>
    <row r="186" spans="1:17" ht="14.4" customHeight="1" x14ac:dyDescent="0.3">
      <c r="A186" s="489" t="s">
        <v>1504</v>
      </c>
      <c r="B186" s="490" t="s">
        <v>1319</v>
      </c>
      <c r="C186" s="490" t="s">
        <v>1320</v>
      </c>
      <c r="D186" s="490" t="s">
        <v>1361</v>
      </c>
      <c r="E186" s="490" t="s">
        <v>1362</v>
      </c>
      <c r="F186" s="494">
        <v>1</v>
      </c>
      <c r="G186" s="494">
        <v>511</v>
      </c>
      <c r="H186" s="494">
        <v>0.99610136452241715</v>
      </c>
      <c r="I186" s="494">
        <v>511</v>
      </c>
      <c r="J186" s="494">
        <v>1</v>
      </c>
      <c r="K186" s="494">
        <v>513</v>
      </c>
      <c r="L186" s="494">
        <v>1</v>
      </c>
      <c r="M186" s="494">
        <v>513</v>
      </c>
      <c r="N186" s="494"/>
      <c r="O186" s="494"/>
      <c r="P186" s="545"/>
      <c r="Q186" s="495"/>
    </row>
    <row r="187" spans="1:17" ht="14.4" customHeight="1" x14ac:dyDescent="0.3">
      <c r="A187" s="489" t="s">
        <v>1504</v>
      </c>
      <c r="B187" s="490" t="s">
        <v>1319</v>
      </c>
      <c r="C187" s="490" t="s">
        <v>1320</v>
      </c>
      <c r="D187" s="490" t="s">
        <v>1363</v>
      </c>
      <c r="E187" s="490" t="s">
        <v>1364</v>
      </c>
      <c r="F187" s="494">
        <v>1</v>
      </c>
      <c r="G187" s="494">
        <v>421</v>
      </c>
      <c r="H187" s="494">
        <v>0.99527186761229314</v>
      </c>
      <c r="I187" s="494">
        <v>421</v>
      </c>
      <c r="J187" s="494">
        <v>1</v>
      </c>
      <c r="K187" s="494">
        <v>423</v>
      </c>
      <c r="L187" s="494">
        <v>1</v>
      </c>
      <c r="M187" s="494">
        <v>423</v>
      </c>
      <c r="N187" s="494"/>
      <c r="O187" s="494"/>
      <c r="P187" s="545"/>
      <c r="Q187" s="495"/>
    </row>
    <row r="188" spans="1:17" ht="14.4" customHeight="1" x14ac:dyDescent="0.3">
      <c r="A188" s="489" t="s">
        <v>1504</v>
      </c>
      <c r="B188" s="490" t="s">
        <v>1319</v>
      </c>
      <c r="C188" s="490" t="s">
        <v>1320</v>
      </c>
      <c r="D188" s="490" t="s">
        <v>1365</v>
      </c>
      <c r="E188" s="490" t="s">
        <v>1366</v>
      </c>
      <c r="F188" s="494">
        <v>1</v>
      </c>
      <c r="G188" s="494">
        <v>347</v>
      </c>
      <c r="H188" s="494"/>
      <c r="I188" s="494">
        <v>347</v>
      </c>
      <c r="J188" s="494"/>
      <c r="K188" s="494"/>
      <c r="L188" s="494"/>
      <c r="M188" s="494"/>
      <c r="N188" s="494"/>
      <c r="O188" s="494"/>
      <c r="P188" s="545"/>
      <c r="Q188" s="495"/>
    </row>
    <row r="189" spans="1:17" ht="14.4" customHeight="1" x14ac:dyDescent="0.3">
      <c r="A189" s="489" t="s">
        <v>1504</v>
      </c>
      <c r="B189" s="490" t="s">
        <v>1319</v>
      </c>
      <c r="C189" s="490" t="s">
        <v>1320</v>
      </c>
      <c r="D189" s="490" t="s">
        <v>1367</v>
      </c>
      <c r="E189" s="490" t="s">
        <v>1368</v>
      </c>
      <c r="F189" s="494"/>
      <c r="G189" s="494"/>
      <c r="H189" s="494"/>
      <c r="I189" s="494"/>
      <c r="J189" s="494">
        <v>2</v>
      </c>
      <c r="K189" s="494">
        <v>442</v>
      </c>
      <c r="L189" s="494">
        <v>1</v>
      </c>
      <c r="M189" s="494">
        <v>221</v>
      </c>
      <c r="N189" s="494"/>
      <c r="O189" s="494"/>
      <c r="P189" s="545"/>
      <c r="Q189" s="495"/>
    </row>
    <row r="190" spans="1:17" ht="14.4" customHeight="1" x14ac:dyDescent="0.3">
      <c r="A190" s="489" t="s">
        <v>1504</v>
      </c>
      <c r="B190" s="490" t="s">
        <v>1319</v>
      </c>
      <c r="C190" s="490" t="s">
        <v>1320</v>
      </c>
      <c r="D190" s="490" t="s">
        <v>1373</v>
      </c>
      <c r="E190" s="490" t="s">
        <v>1374</v>
      </c>
      <c r="F190" s="494">
        <v>4</v>
      </c>
      <c r="G190" s="494">
        <v>952</v>
      </c>
      <c r="H190" s="494"/>
      <c r="I190" s="494">
        <v>238</v>
      </c>
      <c r="J190" s="494"/>
      <c r="K190" s="494"/>
      <c r="L190" s="494"/>
      <c r="M190" s="494"/>
      <c r="N190" s="494"/>
      <c r="O190" s="494"/>
      <c r="P190" s="545"/>
      <c r="Q190" s="495"/>
    </row>
    <row r="191" spans="1:17" ht="14.4" customHeight="1" x14ac:dyDescent="0.3">
      <c r="A191" s="489" t="s">
        <v>1504</v>
      </c>
      <c r="B191" s="490" t="s">
        <v>1319</v>
      </c>
      <c r="C191" s="490" t="s">
        <v>1320</v>
      </c>
      <c r="D191" s="490" t="s">
        <v>1379</v>
      </c>
      <c r="E191" s="490" t="s">
        <v>1380</v>
      </c>
      <c r="F191" s="494">
        <v>2</v>
      </c>
      <c r="G191" s="494">
        <v>622</v>
      </c>
      <c r="H191" s="494"/>
      <c r="I191" s="494">
        <v>311</v>
      </c>
      <c r="J191" s="494"/>
      <c r="K191" s="494"/>
      <c r="L191" s="494"/>
      <c r="M191" s="494"/>
      <c r="N191" s="494">
        <v>2</v>
      </c>
      <c r="O191" s="494">
        <v>624</v>
      </c>
      <c r="P191" s="545"/>
      <c r="Q191" s="495">
        <v>312</v>
      </c>
    </row>
    <row r="192" spans="1:17" ht="14.4" customHeight="1" x14ac:dyDescent="0.3">
      <c r="A192" s="489" t="s">
        <v>1504</v>
      </c>
      <c r="B192" s="490" t="s">
        <v>1319</v>
      </c>
      <c r="C192" s="490" t="s">
        <v>1320</v>
      </c>
      <c r="D192" s="490" t="s">
        <v>1387</v>
      </c>
      <c r="E192" s="490" t="s">
        <v>1388</v>
      </c>
      <c r="F192" s="494">
        <v>14</v>
      </c>
      <c r="G192" s="494">
        <v>4886</v>
      </c>
      <c r="H192" s="494">
        <v>0.60695652173913039</v>
      </c>
      <c r="I192" s="494">
        <v>349</v>
      </c>
      <c r="J192" s="494">
        <v>23</v>
      </c>
      <c r="K192" s="494">
        <v>8050</v>
      </c>
      <c r="L192" s="494">
        <v>1</v>
      </c>
      <c r="M192" s="494">
        <v>350</v>
      </c>
      <c r="N192" s="494"/>
      <c r="O192" s="494"/>
      <c r="P192" s="545"/>
      <c r="Q192" s="495"/>
    </row>
    <row r="193" spans="1:17" ht="14.4" customHeight="1" x14ac:dyDescent="0.3">
      <c r="A193" s="489" t="s">
        <v>1504</v>
      </c>
      <c r="B193" s="490" t="s">
        <v>1319</v>
      </c>
      <c r="C193" s="490" t="s">
        <v>1320</v>
      </c>
      <c r="D193" s="490" t="s">
        <v>1395</v>
      </c>
      <c r="E193" s="490" t="s">
        <v>1396</v>
      </c>
      <c r="F193" s="494">
        <v>2</v>
      </c>
      <c r="G193" s="494">
        <v>588</v>
      </c>
      <c r="H193" s="494"/>
      <c r="I193" s="494">
        <v>294</v>
      </c>
      <c r="J193" s="494"/>
      <c r="K193" s="494"/>
      <c r="L193" s="494"/>
      <c r="M193" s="494"/>
      <c r="N193" s="494"/>
      <c r="O193" s="494"/>
      <c r="P193" s="545"/>
      <c r="Q193" s="495"/>
    </row>
    <row r="194" spans="1:17" ht="14.4" customHeight="1" x14ac:dyDescent="0.3">
      <c r="A194" s="489" t="s">
        <v>1504</v>
      </c>
      <c r="B194" s="490" t="s">
        <v>1319</v>
      </c>
      <c r="C194" s="490" t="s">
        <v>1320</v>
      </c>
      <c r="D194" s="490" t="s">
        <v>1397</v>
      </c>
      <c r="E194" s="490" t="s">
        <v>1398</v>
      </c>
      <c r="F194" s="494">
        <v>1</v>
      </c>
      <c r="G194" s="494">
        <v>207</v>
      </c>
      <c r="H194" s="494">
        <v>0.99043062200956933</v>
      </c>
      <c r="I194" s="494">
        <v>207</v>
      </c>
      <c r="J194" s="494">
        <v>1</v>
      </c>
      <c r="K194" s="494">
        <v>209</v>
      </c>
      <c r="L194" s="494">
        <v>1</v>
      </c>
      <c r="M194" s="494">
        <v>209</v>
      </c>
      <c r="N194" s="494"/>
      <c r="O194" s="494"/>
      <c r="P194" s="545"/>
      <c r="Q194" s="495"/>
    </row>
    <row r="195" spans="1:17" ht="14.4" customHeight="1" x14ac:dyDescent="0.3">
      <c r="A195" s="489" t="s">
        <v>1504</v>
      </c>
      <c r="B195" s="490" t="s">
        <v>1319</v>
      </c>
      <c r="C195" s="490" t="s">
        <v>1320</v>
      </c>
      <c r="D195" s="490" t="s">
        <v>1399</v>
      </c>
      <c r="E195" s="490" t="s">
        <v>1400</v>
      </c>
      <c r="F195" s="494">
        <v>3</v>
      </c>
      <c r="G195" s="494">
        <v>117</v>
      </c>
      <c r="H195" s="494">
        <v>0.58499999999999996</v>
      </c>
      <c r="I195" s="494">
        <v>39</v>
      </c>
      <c r="J195" s="494">
        <v>5</v>
      </c>
      <c r="K195" s="494">
        <v>200</v>
      </c>
      <c r="L195" s="494">
        <v>1</v>
      </c>
      <c r="M195" s="494">
        <v>40</v>
      </c>
      <c r="N195" s="494"/>
      <c r="O195" s="494"/>
      <c r="P195" s="545"/>
      <c r="Q195" s="495"/>
    </row>
    <row r="196" spans="1:17" ht="14.4" customHeight="1" x14ac:dyDescent="0.3">
      <c r="A196" s="489" t="s">
        <v>1504</v>
      </c>
      <c r="B196" s="490" t="s">
        <v>1319</v>
      </c>
      <c r="C196" s="490" t="s">
        <v>1320</v>
      </c>
      <c r="D196" s="490" t="s">
        <v>1403</v>
      </c>
      <c r="E196" s="490" t="s">
        <v>1404</v>
      </c>
      <c r="F196" s="494">
        <v>4</v>
      </c>
      <c r="G196" s="494">
        <v>680</v>
      </c>
      <c r="H196" s="494">
        <v>0.66276803118908378</v>
      </c>
      <c r="I196" s="494">
        <v>170</v>
      </c>
      <c r="J196" s="494">
        <v>6</v>
      </c>
      <c r="K196" s="494">
        <v>1026</v>
      </c>
      <c r="L196" s="494">
        <v>1</v>
      </c>
      <c r="M196" s="494">
        <v>171</v>
      </c>
      <c r="N196" s="494">
        <v>1</v>
      </c>
      <c r="O196" s="494">
        <v>171</v>
      </c>
      <c r="P196" s="545">
        <v>0.16666666666666666</v>
      </c>
      <c r="Q196" s="495">
        <v>171</v>
      </c>
    </row>
    <row r="197" spans="1:17" ht="14.4" customHeight="1" x14ac:dyDescent="0.3">
      <c r="A197" s="489" t="s">
        <v>1504</v>
      </c>
      <c r="B197" s="490" t="s">
        <v>1319</v>
      </c>
      <c r="C197" s="490" t="s">
        <v>1320</v>
      </c>
      <c r="D197" s="490" t="s">
        <v>1405</v>
      </c>
      <c r="E197" s="490" t="s">
        <v>1406</v>
      </c>
      <c r="F197" s="494">
        <v>1</v>
      </c>
      <c r="G197" s="494">
        <v>326</v>
      </c>
      <c r="H197" s="494"/>
      <c r="I197" s="494">
        <v>326</v>
      </c>
      <c r="J197" s="494"/>
      <c r="K197" s="494"/>
      <c r="L197" s="494"/>
      <c r="M197" s="494"/>
      <c r="N197" s="494"/>
      <c r="O197" s="494"/>
      <c r="P197" s="545"/>
      <c r="Q197" s="495"/>
    </row>
    <row r="198" spans="1:17" ht="14.4" customHeight="1" x14ac:dyDescent="0.3">
      <c r="A198" s="489" t="s">
        <v>1504</v>
      </c>
      <c r="B198" s="490" t="s">
        <v>1319</v>
      </c>
      <c r="C198" s="490" t="s">
        <v>1320</v>
      </c>
      <c r="D198" s="490" t="s">
        <v>1409</v>
      </c>
      <c r="E198" s="490" t="s">
        <v>1410</v>
      </c>
      <c r="F198" s="494">
        <v>4</v>
      </c>
      <c r="G198" s="494">
        <v>1392</v>
      </c>
      <c r="H198" s="494">
        <v>1.9885714285714287</v>
      </c>
      <c r="I198" s="494">
        <v>348</v>
      </c>
      <c r="J198" s="494">
        <v>2</v>
      </c>
      <c r="K198" s="494">
        <v>700</v>
      </c>
      <c r="L198" s="494">
        <v>1</v>
      </c>
      <c r="M198" s="494">
        <v>350</v>
      </c>
      <c r="N198" s="494">
        <v>1</v>
      </c>
      <c r="O198" s="494">
        <v>350</v>
      </c>
      <c r="P198" s="545">
        <v>0.5</v>
      </c>
      <c r="Q198" s="495">
        <v>350</v>
      </c>
    </row>
    <row r="199" spans="1:17" ht="14.4" customHeight="1" x14ac:dyDescent="0.3">
      <c r="A199" s="489" t="s">
        <v>1504</v>
      </c>
      <c r="B199" s="490" t="s">
        <v>1319</v>
      </c>
      <c r="C199" s="490" t="s">
        <v>1320</v>
      </c>
      <c r="D199" s="490" t="s">
        <v>1411</v>
      </c>
      <c r="E199" s="490" t="s">
        <v>1412</v>
      </c>
      <c r="F199" s="494">
        <v>4</v>
      </c>
      <c r="G199" s="494">
        <v>692</v>
      </c>
      <c r="H199" s="494">
        <v>0.66283524904214564</v>
      </c>
      <c r="I199" s="494">
        <v>173</v>
      </c>
      <c r="J199" s="494">
        <v>6</v>
      </c>
      <c r="K199" s="494">
        <v>1044</v>
      </c>
      <c r="L199" s="494">
        <v>1</v>
      </c>
      <c r="M199" s="494">
        <v>174</v>
      </c>
      <c r="N199" s="494"/>
      <c r="O199" s="494"/>
      <c r="P199" s="545"/>
      <c r="Q199" s="495"/>
    </row>
    <row r="200" spans="1:17" ht="14.4" customHeight="1" x14ac:dyDescent="0.3">
      <c r="A200" s="489" t="s">
        <v>1504</v>
      </c>
      <c r="B200" s="490" t="s">
        <v>1319</v>
      </c>
      <c r="C200" s="490" t="s">
        <v>1320</v>
      </c>
      <c r="D200" s="490" t="s">
        <v>1413</v>
      </c>
      <c r="E200" s="490" t="s">
        <v>1414</v>
      </c>
      <c r="F200" s="494"/>
      <c r="G200" s="494"/>
      <c r="H200" s="494"/>
      <c r="I200" s="494"/>
      <c r="J200" s="494"/>
      <c r="K200" s="494"/>
      <c r="L200" s="494"/>
      <c r="M200" s="494"/>
      <c r="N200" s="494">
        <v>4</v>
      </c>
      <c r="O200" s="494">
        <v>1604</v>
      </c>
      <c r="P200" s="545"/>
      <c r="Q200" s="495">
        <v>401</v>
      </c>
    </row>
    <row r="201" spans="1:17" ht="14.4" customHeight="1" x14ac:dyDescent="0.3">
      <c r="A201" s="489" t="s">
        <v>1504</v>
      </c>
      <c r="B201" s="490" t="s">
        <v>1319</v>
      </c>
      <c r="C201" s="490" t="s">
        <v>1320</v>
      </c>
      <c r="D201" s="490" t="s">
        <v>1419</v>
      </c>
      <c r="E201" s="490" t="s">
        <v>1420</v>
      </c>
      <c r="F201" s="494">
        <v>4</v>
      </c>
      <c r="G201" s="494">
        <v>1728</v>
      </c>
      <c r="H201" s="494"/>
      <c r="I201" s="494">
        <v>432</v>
      </c>
      <c r="J201" s="494"/>
      <c r="K201" s="494"/>
      <c r="L201" s="494"/>
      <c r="M201" s="494"/>
      <c r="N201" s="494"/>
      <c r="O201" s="494"/>
      <c r="P201" s="545"/>
      <c r="Q201" s="495"/>
    </row>
    <row r="202" spans="1:17" ht="14.4" customHeight="1" x14ac:dyDescent="0.3">
      <c r="A202" s="489" t="s">
        <v>1504</v>
      </c>
      <c r="B202" s="490" t="s">
        <v>1319</v>
      </c>
      <c r="C202" s="490" t="s">
        <v>1320</v>
      </c>
      <c r="D202" s="490" t="s">
        <v>1425</v>
      </c>
      <c r="E202" s="490" t="s">
        <v>1426</v>
      </c>
      <c r="F202" s="494">
        <v>1</v>
      </c>
      <c r="G202" s="494">
        <v>475</v>
      </c>
      <c r="H202" s="494"/>
      <c r="I202" s="494">
        <v>475</v>
      </c>
      <c r="J202" s="494"/>
      <c r="K202" s="494"/>
      <c r="L202" s="494"/>
      <c r="M202" s="494"/>
      <c r="N202" s="494"/>
      <c r="O202" s="494"/>
      <c r="P202" s="545"/>
      <c r="Q202" s="495"/>
    </row>
    <row r="203" spans="1:17" ht="14.4" customHeight="1" x14ac:dyDescent="0.3">
      <c r="A203" s="489" t="s">
        <v>1504</v>
      </c>
      <c r="B203" s="490" t="s">
        <v>1319</v>
      </c>
      <c r="C203" s="490" t="s">
        <v>1320</v>
      </c>
      <c r="D203" s="490" t="s">
        <v>1427</v>
      </c>
      <c r="E203" s="490" t="s">
        <v>1428</v>
      </c>
      <c r="F203" s="494">
        <v>1</v>
      </c>
      <c r="G203" s="494">
        <v>289</v>
      </c>
      <c r="H203" s="494">
        <v>0.99312714776632305</v>
      </c>
      <c r="I203" s="494">
        <v>289</v>
      </c>
      <c r="J203" s="494">
        <v>1</v>
      </c>
      <c r="K203" s="494">
        <v>291</v>
      </c>
      <c r="L203" s="494">
        <v>1</v>
      </c>
      <c r="M203" s="494">
        <v>291</v>
      </c>
      <c r="N203" s="494"/>
      <c r="O203" s="494"/>
      <c r="P203" s="545"/>
      <c r="Q203" s="495"/>
    </row>
    <row r="204" spans="1:17" ht="14.4" customHeight="1" x14ac:dyDescent="0.3">
      <c r="A204" s="489" t="s">
        <v>1504</v>
      </c>
      <c r="B204" s="490" t="s">
        <v>1319</v>
      </c>
      <c r="C204" s="490" t="s">
        <v>1320</v>
      </c>
      <c r="D204" s="490" t="s">
        <v>1429</v>
      </c>
      <c r="E204" s="490" t="s">
        <v>1430</v>
      </c>
      <c r="F204" s="494"/>
      <c r="G204" s="494"/>
      <c r="H204" s="494"/>
      <c r="I204" s="494"/>
      <c r="J204" s="494"/>
      <c r="K204" s="494"/>
      <c r="L204" s="494"/>
      <c r="M204" s="494"/>
      <c r="N204" s="494">
        <v>1</v>
      </c>
      <c r="O204" s="494">
        <v>814</v>
      </c>
      <c r="P204" s="545"/>
      <c r="Q204" s="495">
        <v>814</v>
      </c>
    </row>
    <row r="205" spans="1:17" ht="14.4" customHeight="1" x14ac:dyDescent="0.3">
      <c r="A205" s="489" t="s">
        <v>1504</v>
      </c>
      <c r="B205" s="490" t="s">
        <v>1319</v>
      </c>
      <c r="C205" s="490" t="s">
        <v>1320</v>
      </c>
      <c r="D205" s="490" t="s">
        <v>1431</v>
      </c>
      <c r="E205" s="490" t="s">
        <v>1432</v>
      </c>
      <c r="F205" s="494">
        <v>4</v>
      </c>
      <c r="G205" s="494">
        <v>4032</v>
      </c>
      <c r="H205" s="494"/>
      <c r="I205" s="494">
        <v>1008</v>
      </c>
      <c r="J205" s="494"/>
      <c r="K205" s="494"/>
      <c r="L205" s="494"/>
      <c r="M205" s="494"/>
      <c r="N205" s="494"/>
      <c r="O205" s="494"/>
      <c r="P205" s="545"/>
      <c r="Q205" s="495"/>
    </row>
    <row r="206" spans="1:17" ht="14.4" customHeight="1" x14ac:dyDescent="0.3">
      <c r="A206" s="489" t="s">
        <v>1504</v>
      </c>
      <c r="B206" s="490" t="s">
        <v>1319</v>
      </c>
      <c r="C206" s="490" t="s">
        <v>1320</v>
      </c>
      <c r="D206" s="490" t="s">
        <v>1433</v>
      </c>
      <c r="E206" s="490" t="s">
        <v>1434</v>
      </c>
      <c r="F206" s="494">
        <v>4</v>
      </c>
      <c r="G206" s="494">
        <v>668</v>
      </c>
      <c r="H206" s="494">
        <v>0.56802721088435371</v>
      </c>
      <c r="I206" s="494">
        <v>167</v>
      </c>
      <c r="J206" s="494">
        <v>7</v>
      </c>
      <c r="K206" s="494">
        <v>1176</v>
      </c>
      <c r="L206" s="494">
        <v>1</v>
      </c>
      <c r="M206" s="494">
        <v>168</v>
      </c>
      <c r="N206" s="494"/>
      <c r="O206" s="494"/>
      <c r="P206" s="545"/>
      <c r="Q206" s="495"/>
    </row>
    <row r="207" spans="1:17" ht="14.4" customHeight="1" x14ac:dyDescent="0.3">
      <c r="A207" s="489" t="s">
        <v>1504</v>
      </c>
      <c r="B207" s="490" t="s">
        <v>1319</v>
      </c>
      <c r="C207" s="490" t="s">
        <v>1320</v>
      </c>
      <c r="D207" s="490" t="s">
        <v>1437</v>
      </c>
      <c r="E207" s="490" t="s">
        <v>1438</v>
      </c>
      <c r="F207" s="494"/>
      <c r="G207" s="494"/>
      <c r="H207" s="494"/>
      <c r="I207" s="494"/>
      <c r="J207" s="494"/>
      <c r="K207" s="494"/>
      <c r="L207" s="494"/>
      <c r="M207" s="494"/>
      <c r="N207" s="494">
        <v>1</v>
      </c>
      <c r="O207" s="494">
        <v>574</v>
      </c>
      <c r="P207" s="545"/>
      <c r="Q207" s="495">
        <v>574</v>
      </c>
    </row>
    <row r="208" spans="1:17" ht="14.4" customHeight="1" x14ac:dyDescent="0.3">
      <c r="A208" s="489" t="s">
        <v>1504</v>
      </c>
      <c r="B208" s="490" t="s">
        <v>1319</v>
      </c>
      <c r="C208" s="490" t="s">
        <v>1320</v>
      </c>
      <c r="D208" s="490" t="s">
        <v>1441</v>
      </c>
      <c r="E208" s="490" t="s">
        <v>1442</v>
      </c>
      <c r="F208" s="494">
        <v>2</v>
      </c>
      <c r="G208" s="494">
        <v>372</v>
      </c>
      <c r="H208" s="494"/>
      <c r="I208" s="494">
        <v>186</v>
      </c>
      <c r="J208" s="494"/>
      <c r="K208" s="494"/>
      <c r="L208" s="494"/>
      <c r="M208" s="494"/>
      <c r="N208" s="494"/>
      <c r="O208" s="494"/>
      <c r="P208" s="545"/>
      <c r="Q208" s="495"/>
    </row>
    <row r="209" spans="1:17" ht="14.4" customHeight="1" x14ac:dyDescent="0.3">
      <c r="A209" s="489" t="s">
        <v>1504</v>
      </c>
      <c r="B209" s="490" t="s">
        <v>1319</v>
      </c>
      <c r="C209" s="490" t="s">
        <v>1320</v>
      </c>
      <c r="D209" s="490" t="s">
        <v>1453</v>
      </c>
      <c r="E209" s="490" t="s">
        <v>1454</v>
      </c>
      <c r="F209" s="494"/>
      <c r="G209" s="494"/>
      <c r="H209" s="494"/>
      <c r="I209" s="494"/>
      <c r="J209" s="494"/>
      <c r="K209" s="494"/>
      <c r="L209" s="494"/>
      <c r="M209" s="494"/>
      <c r="N209" s="494">
        <v>1</v>
      </c>
      <c r="O209" s="494">
        <v>814</v>
      </c>
      <c r="P209" s="545"/>
      <c r="Q209" s="495">
        <v>814</v>
      </c>
    </row>
    <row r="210" spans="1:17" ht="14.4" customHeight="1" x14ac:dyDescent="0.3">
      <c r="A210" s="489" t="s">
        <v>1505</v>
      </c>
      <c r="B210" s="490" t="s">
        <v>1319</v>
      </c>
      <c r="C210" s="490" t="s">
        <v>1320</v>
      </c>
      <c r="D210" s="490" t="s">
        <v>1329</v>
      </c>
      <c r="E210" s="490" t="s">
        <v>1330</v>
      </c>
      <c r="F210" s="494">
        <v>6</v>
      </c>
      <c r="G210" s="494">
        <v>6090</v>
      </c>
      <c r="H210" s="494">
        <v>0.5385567739653343</v>
      </c>
      <c r="I210" s="494">
        <v>1015</v>
      </c>
      <c r="J210" s="494">
        <v>11</v>
      </c>
      <c r="K210" s="494">
        <v>11308</v>
      </c>
      <c r="L210" s="494">
        <v>1</v>
      </c>
      <c r="M210" s="494">
        <v>1028</v>
      </c>
      <c r="N210" s="494">
        <v>10</v>
      </c>
      <c r="O210" s="494">
        <v>10300</v>
      </c>
      <c r="P210" s="545">
        <v>0.91085956844711713</v>
      </c>
      <c r="Q210" s="495">
        <v>1030</v>
      </c>
    </row>
    <row r="211" spans="1:17" ht="14.4" customHeight="1" x14ac:dyDescent="0.3">
      <c r="A211" s="489" t="s">
        <v>1505</v>
      </c>
      <c r="B211" s="490" t="s">
        <v>1319</v>
      </c>
      <c r="C211" s="490" t="s">
        <v>1320</v>
      </c>
      <c r="D211" s="490" t="s">
        <v>1331</v>
      </c>
      <c r="E211" s="490" t="s">
        <v>1332</v>
      </c>
      <c r="F211" s="494">
        <v>4</v>
      </c>
      <c r="G211" s="494">
        <v>4172</v>
      </c>
      <c r="H211" s="494">
        <v>1.2829028290282902</v>
      </c>
      <c r="I211" s="494">
        <v>1043</v>
      </c>
      <c r="J211" s="494">
        <v>3</v>
      </c>
      <c r="K211" s="494">
        <v>3252</v>
      </c>
      <c r="L211" s="494">
        <v>1</v>
      </c>
      <c r="M211" s="494">
        <v>1084</v>
      </c>
      <c r="N211" s="494">
        <v>5</v>
      </c>
      <c r="O211" s="494">
        <v>5425</v>
      </c>
      <c r="P211" s="545">
        <v>1.6682041820418205</v>
      </c>
      <c r="Q211" s="495">
        <v>1085</v>
      </c>
    </row>
    <row r="212" spans="1:17" ht="14.4" customHeight="1" x14ac:dyDescent="0.3">
      <c r="A212" s="489" t="s">
        <v>1505</v>
      </c>
      <c r="B212" s="490" t="s">
        <v>1319</v>
      </c>
      <c r="C212" s="490" t="s">
        <v>1320</v>
      </c>
      <c r="D212" s="490" t="s">
        <v>1333</v>
      </c>
      <c r="E212" s="490" t="s">
        <v>1334</v>
      </c>
      <c r="F212" s="494"/>
      <c r="G212" s="494"/>
      <c r="H212" s="494"/>
      <c r="I212" s="494"/>
      <c r="J212" s="494">
        <v>2</v>
      </c>
      <c r="K212" s="494">
        <v>1684</v>
      </c>
      <c r="L212" s="494">
        <v>1</v>
      </c>
      <c r="M212" s="494">
        <v>842</v>
      </c>
      <c r="N212" s="494"/>
      <c r="O212" s="494"/>
      <c r="P212" s="545"/>
      <c r="Q212" s="495"/>
    </row>
    <row r="213" spans="1:17" ht="14.4" customHeight="1" x14ac:dyDescent="0.3">
      <c r="A213" s="489" t="s">
        <v>1505</v>
      </c>
      <c r="B213" s="490" t="s">
        <v>1319</v>
      </c>
      <c r="C213" s="490" t="s">
        <v>1320</v>
      </c>
      <c r="D213" s="490" t="s">
        <v>1337</v>
      </c>
      <c r="E213" s="490" t="s">
        <v>1338</v>
      </c>
      <c r="F213" s="494"/>
      <c r="G213" s="494"/>
      <c r="H213" s="494"/>
      <c r="I213" s="494"/>
      <c r="J213" s="494"/>
      <c r="K213" s="494"/>
      <c r="L213" s="494"/>
      <c r="M213" s="494"/>
      <c r="N213" s="494">
        <v>1</v>
      </c>
      <c r="O213" s="494">
        <v>814</v>
      </c>
      <c r="P213" s="545"/>
      <c r="Q213" s="495">
        <v>814</v>
      </c>
    </row>
    <row r="214" spans="1:17" ht="14.4" customHeight="1" x14ac:dyDescent="0.3">
      <c r="A214" s="489" t="s">
        <v>1505</v>
      </c>
      <c r="B214" s="490" t="s">
        <v>1319</v>
      </c>
      <c r="C214" s="490" t="s">
        <v>1320</v>
      </c>
      <c r="D214" s="490" t="s">
        <v>1339</v>
      </c>
      <c r="E214" s="490" t="s">
        <v>1340</v>
      </c>
      <c r="F214" s="494"/>
      <c r="G214" s="494"/>
      <c r="H214" s="494"/>
      <c r="I214" s="494"/>
      <c r="J214" s="494"/>
      <c r="K214" s="494"/>
      <c r="L214" s="494"/>
      <c r="M214" s="494"/>
      <c r="N214" s="494">
        <v>1</v>
      </c>
      <c r="O214" s="494">
        <v>814</v>
      </c>
      <c r="P214" s="545"/>
      <c r="Q214" s="495">
        <v>814</v>
      </c>
    </row>
    <row r="215" spans="1:17" ht="14.4" customHeight="1" x14ac:dyDescent="0.3">
      <c r="A215" s="489" t="s">
        <v>1505</v>
      </c>
      <c r="B215" s="490" t="s">
        <v>1319</v>
      </c>
      <c r="C215" s="490" t="s">
        <v>1320</v>
      </c>
      <c r="D215" s="490" t="s">
        <v>1341</v>
      </c>
      <c r="E215" s="490" t="s">
        <v>1342</v>
      </c>
      <c r="F215" s="494">
        <v>10</v>
      </c>
      <c r="G215" s="494">
        <v>1670</v>
      </c>
      <c r="H215" s="494">
        <v>0.71003401360544216</v>
      </c>
      <c r="I215" s="494">
        <v>167</v>
      </c>
      <c r="J215" s="494">
        <v>14</v>
      </c>
      <c r="K215" s="494">
        <v>2352</v>
      </c>
      <c r="L215" s="494">
        <v>1</v>
      </c>
      <c r="M215" s="494">
        <v>168</v>
      </c>
      <c r="N215" s="494">
        <v>14</v>
      </c>
      <c r="O215" s="494">
        <v>2352</v>
      </c>
      <c r="P215" s="545">
        <v>1</v>
      </c>
      <c r="Q215" s="495">
        <v>168</v>
      </c>
    </row>
    <row r="216" spans="1:17" ht="14.4" customHeight="1" x14ac:dyDescent="0.3">
      <c r="A216" s="489" t="s">
        <v>1505</v>
      </c>
      <c r="B216" s="490" t="s">
        <v>1319</v>
      </c>
      <c r="C216" s="490" t="s">
        <v>1320</v>
      </c>
      <c r="D216" s="490" t="s">
        <v>1343</v>
      </c>
      <c r="E216" s="490" t="s">
        <v>1344</v>
      </c>
      <c r="F216" s="494">
        <v>10</v>
      </c>
      <c r="G216" s="494">
        <v>1730</v>
      </c>
      <c r="H216" s="494">
        <v>0.71018062397372739</v>
      </c>
      <c r="I216" s="494">
        <v>173</v>
      </c>
      <c r="J216" s="494">
        <v>14</v>
      </c>
      <c r="K216" s="494">
        <v>2436</v>
      </c>
      <c r="L216" s="494">
        <v>1</v>
      </c>
      <c r="M216" s="494">
        <v>174</v>
      </c>
      <c r="N216" s="494">
        <v>13</v>
      </c>
      <c r="O216" s="494">
        <v>2262</v>
      </c>
      <c r="P216" s="545">
        <v>0.9285714285714286</v>
      </c>
      <c r="Q216" s="495">
        <v>174</v>
      </c>
    </row>
    <row r="217" spans="1:17" ht="14.4" customHeight="1" x14ac:dyDescent="0.3">
      <c r="A217" s="489" t="s">
        <v>1505</v>
      </c>
      <c r="B217" s="490" t="s">
        <v>1319</v>
      </c>
      <c r="C217" s="490" t="s">
        <v>1320</v>
      </c>
      <c r="D217" s="490" t="s">
        <v>1345</v>
      </c>
      <c r="E217" s="490" t="s">
        <v>1346</v>
      </c>
      <c r="F217" s="494"/>
      <c r="G217" s="494"/>
      <c r="H217" s="494"/>
      <c r="I217" s="494"/>
      <c r="J217" s="494"/>
      <c r="K217" s="494"/>
      <c r="L217" s="494"/>
      <c r="M217" s="494"/>
      <c r="N217" s="494">
        <v>1</v>
      </c>
      <c r="O217" s="494">
        <v>352</v>
      </c>
      <c r="P217" s="545"/>
      <c r="Q217" s="495">
        <v>352</v>
      </c>
    </row>
    <row r="218" spans="1:17" ht="14.4" customHeight="1" x14ac:dyDescent="0.3">
      <c r="A218" s="489" t="s">
        <v>1505</v>
      </c>
      <c r="B218" s="490" t="s">
        <v>1319</v>
      </c>
      <c r="C218" s="490" t="s">
        <v>1320</v>
      </c>
      <c r="D218" s="490" t="s">
        <v>1347</v>
      </c>
      <c r="E218" s="490" t="s">
        <v>1348</v>
      </c>
      <c r="F218" s="494"/>
      <c r="G218" s="494"/>
      <c r="H218" s="494"/>
      <c r="I218" s="494"/>
      <c r="J218" s="494"/>
      <c r="K218" s="494"/>
      <c r="L218" s="494"/>
      <c r="M218" s="494"/>
      <c r="N218" s="494">
        <v>1</v>
      </c>
      <c r="O218" s="494">
        <v>190</v>
      </c>
      <c r="P218" s="545"/>
      <c r="Q218" s="495">
        <v>190</v>
      </c>
    </row>
    <row r="219" spans="1:17" ht="14.4" customHeight="1" x14ac:dyDescent="0.3">
      <c r="A219" s="489" t="s">
        <v>1505</v>
      </c>
      <c r="B219" s="490" t="s">
        <v>1319</v>
      </c>
      <c r="C219" s="490" t="s">
        <v>1320</v>
      </c>
      <c r="D219" s="490" t="s">
        <v>1373</v>
      </c>
      <c r="E219" s="490" t="s">
        <v>1374</v>
      </c>
      <c r="F219" s="494"/>
      <c r="G219" s="494"/>
      <c r="H219" s="494"/>
      <c r="I219" s="494"/>
      <c r="J219" s="494"/>
      <c r="K219" s="494"/>
      <c r="L219" s="494"/>
      <c r="M219" s="494"/>
      <c r="N219" s="494">
        <v>1</v>
      </c>
      <c r="O219" s="494">
        <v>239</v>
      </c>
      <c r="P219" s="545"/>
      <c r="Q219" s="495">
        <v>239</v>
      </c>
    </row>
    <row r="220" spans="1:17" ht="14.4" customHeight="1" x14ac:dyDescent="0.3">
      <c r="A220" s="489" t="s">
        <v>1505</v>
      </c>
      <c r="B220" s="490" t="s">
        <v>1319</v>
      </c>
      <c r="C220" s="490" t="s">
        <v>1320</v>
      </c>
      <c r="D220" s="490" t="s">
        <v>1377</v>
      </c>
      <c r="E220" s="490" t="s">
        <v>1378</v>
      </c>
      <c r="F220" s="494"/>
      <c r="G220" s="494"/>
      <c r="H220" s="494"/>
      <c r="I220" s="494"/>
      <c r="J220" s="494">
        <v>1</v>
      </c>
      <c r="K220" s="494">
        <v>331</v>
      </c>
      <c r="L220" s="494">
        <v>1</v>
      </c>
      <c r="M220" s="494">
        <v>331</v>
      </c>
      <c r="N220" s="494">
        <v>2</v>
      </c>
      <c r="O220" s="494">
        <v>662</v>
      </c>
      <c r="P220" s="545">
        <v>2</v>
      </c>
      <c r="Q220" s="495">
        <v>331</v>
      </c>
    </row>
    <row r="221" spans="1:17" ht="14.4" customHeight="1" x14ac:dyDescent="0.3">
      <c r="A221" s="489" t="s">
        <v>1505</v>
      </c>
      <c r="B221" s="490" t="s">
        <v>1319</v>
      </c>
      <c r="C221" s="490" t="s">
        <v>1320</v>
      </c>
      <c r="D221" s="490" t="s">
        <v>1381</v>
      </c>
      <c r="E221" s="490" t="s">
        <v>1382</v>
      </c>
      <c r="F221" s="494">
        <v>1</v>
      </c>
      <c r="G221" s="494">
        <v>23</v>
      </c>
      <c r="H221" s="494"/>
      <c r="I221" s="494">
        <v>23</v>
      </c>
      <c r="J221" s="494"/>
      <c r="K221" s="494"/>
      <c r="L221" s="494"/>
      <c r="M221" s="494"/>
      <c r="N221" s="494">
        <v>1</v>
      </c>
      <c r="O221" s="494">
        <v>23</v>
      </c>
      <c r="P221" s="545"/>
      <c r="Q221" s="495">
        <v>23</v>
      </c>
    </row>
    <row r="222" spans="1:17" ht="14.4" customHeight="1" x14ac:dyDescent="0.3">
      <c r="A222" s="489" t="s">
        <v>1505</v>
      </c>
      <c r="B222" s="490" t="s">
        <v>1319</v>
      </c>
      <c r="C222" s="490" t="s">
        <v>1320</v>
      </c>
      <c r="D222" s="490" t="s">
        <v>1383</v>
      </c>
      <c r="E222" s="490" t="s">
        <v>1384</v>
      </c>
      <c r="F222" s="494">
        <v>2</v>
      </c>
      <c r="G222" s="494">
        <v>32</v>
      </c>
      <c r="H222" s="494">
        <v>0.94117647058823528</v>
      </c>
      <c r="I222" s="494">
        <v>16</v>
      </c>
      <c r="J222" s="494">
        <v>2</v>
      </c>
      <c r="K222" s="494">
        <v>34</v>
      </c>
      <c r="L222" s="494">
        <v>1</v>
      </c>
      <c r="M222" s="494">
        <v>17</v>
      </c>
      <c r="N222" s="494">
        <v>3</v>
      </c>
      <c r="O222" s="494">
        <v>51</v>
      </c>
      <c r="P222" s="545">
        <v>1.5</v>
      </c>
      <c r="Q222" s="495">
        <v>17</v>
      </c>
    </row>
    <row r="223" spans="1:17" ht="14.4" customHeight="1" x14ac:dyDescent="0.3">
      <c r="A223" s="489" t="s">
        <v>1505</v>
      </c>
      <c r="B223" s="490" t="s">
        <v>1319</v>
      </c>
      <c r="C223" s="490" t="s">
        <v>1320</v>
      </c>
      <c r="D223" s="490" t="s">
        <v>1389</v>
      </c>
      <c r="E223" s="490" t="s">
        <v>1390</v>
      </c>
      <c r="F223" s="494">
        <v>1</v>
      </c>
      <c r="G223" s="494">
        <v>1268</v>
      </c>
      <c r="H223" s="494"/>
      <c r="I223" s="494">
        <v>1268</v>
      </c>
      <c r="J223" s="494"/>
      <c r="K223" s="494"/>
      <c r="L223" s="494"/>
      <c r="M223" s="494"/>
      <c r="N223" s="494">
        <v>1</v>
      </c>
      <c r="O223" s="494">
        <v>1285</v>
      </c>
      <c r="P223" s="545"/>
      <c r="Q223" s="495">
        <v>1285</v>
      </c>
    </row>
    <row r="224" spans="1:17" ht="14.4" customHeight="1" x14ac:dyDescent="0.3">
      <c r="A224" s="489" t="s">
        <v>1505</v>
      </c>
      <c r="B224" s="490" t="s">
        <v>1319</v>
      </c>
      <c r="C224" s="490" t="s">
        <v>1320</v>
      </c>
      <c r="D224" s="490" t="s">
        <v>1395</v>
      </c>
      <c r="E224" s="490" t="s">
        <v>1396</v>
      </c>
      <c r="F224" s="494"/>
      <c r="G224" s="494"/>
      <c r="H224" s="494"/>
      <c r="I224" s="494"/>
      <c r="J224" s="494"/>
      <c r="K224" s="494"/>
      <c r="L224" s="494"/>
      <c r="M224" s="494"/>
      <c r="N224" s="494">
        <v>1</v>
      </c>
      <c r="O224" s="494">
        <v>295</v>
      </c>
      <c r="P224" s="545"/>
      <c r="Q224" s="495">
        <v>295</v>
      </c>
    </row>
    <row r="225" spans="1:17" ht="14.4" customHeight="1" x14ac:dyDescent="0.3">
      <c r="A225" s="489" t="s">
        <v>1505</v>
      </c>
      <c r="B225" s="490" t="s">
        <v>1319</v>
      </c>
      <c r="C225" s="490" t="s">
        <v>1320</v>
      </c>
      <c r="D225" s="490" t="s">
        <v>1399</v>
      </c>
      <c r="E225" s="490" t="s">
        <v>1400</v>
      </c>
      <c r="F225" s="494">
        <v>9</v>
      </c>
      <c r="G225" s="494">
        <v>351</v>
      </c>
      <c r="H225" s="494">
        <v>0.62678571428571428</v>
      </c>
      <c r="I225" s="494">
        <v>39</v>
      </c>
      <c r="J225" s="494">
        <v>14</v>
      </c>
      <c r="K225" s="494">
        <v>560</v>
      </c>
      <c r="L225" s="494">
        <v>1</v>
      </c>
      <c r="M225" s="494">
        <v>40</v>
      </c>
      <c r="N225" s="494">
        <v>14</v>
      </c>
      <c r="O225" s="494">
        <v>560</v>
      </c>
      <c r="P225" s="545">
        <v>1</v>
      </c>
      <c r="Q225" s="495">
        <v>40</v>
      </c>
    </row>
    <row r="226" spans="1:17" ht="14.4" customHeight="1" x14ac:dyDescent="0.3">
      <c r="A226" s="489" t="s">
        <v>1505</v>
      </c>
      <c r="B226" s="490" t="s">
        <v>1319</v>
      </c>
      <c r="C226" s="490" t="s">
        <v>1320</v>
      </c>
      <c r="D226" s="490" t="s">
        <v>1403</v>
      </c>
      <c r="E226" s="490" t="s">
        <v>1404</v>
      </c>
      <c r="F226" s="494">
        <v>10</v>
      </c>
      <c r="G226" s="494">
        <v>1700</v>
      </c>
      <c r="H226" s="494">
        <v>0.71010860484544691</v>
      </c>
      <c r="I226" s="494">
        <v>170</v>
      </c>
      <c r="J226" s="494">
        <v>14</v>
      </c>
      <c r="K226" s="494">
        <v>2394</v>
      </c>
      <c r="L226" s="494">
        <v>1</v>
      </c>
      <c r="M226" s="494">
        <v>171</v>
      </c>
      <c r="N226" s="494">
        <v>14</v>
      </c>
      <c r="O226" s="494">
        <v>2394</v>
      </c>
      <c r="P226" s="545">
        <v>1</v>
      </c>
      <c r="Q226" s="495">
        <v>171</v>
      </c>
    </row>
    <row r="227" spans="1:17" ht="14.4" customHeight="1" x14ac:dyDescent="0.3">
      <c r="A227" s="489" t="s">
        <v>1505</v>
      </c>
      <c r="B227" s="490" t="s">
        <v>1319</v>
      </c>
      <c r="C227" s="490" t="s">
        <v>1320</v>
      </c>
      <c r="D227" s="490" t="s">
        <v>1409</v>
      </c>
      <c r="E227" s="490" t="s">
        <v>1410</v>
      </c>
      <c r="F227" s="494">
        <v>10</v>
      </c>
      <c r="G227" s="494">
        <v>3480</v>
      </c>
      <c r="H227" s="494">
        <v>0.71020408163265303</v>
      </c>
      <c r="I227" s="494">
        <v>348</v>
      </c>
      <c r="J227" s="494">
        <v>14</v>
      </c>
      <c r="K227" s="494">
        <v>4900</v>
      </c>
      <c r="L227" s="494">
        <v>1</v>
      </c>
      <c r="M227" s="494">
        <v>350</v>
      </c>
      <c r="N227" s="494">
        <v>14</v>
      </c>
      <c r="O227" s="494">
        <v>4900</v>
      </c>
      <c r="P227" s="545">
        <v>1</v>
      </c>
      <c r="Q227" s="495">
        <v>350</v>
      </c>
    </row>
    <row r="228" spans="1:17" ht="14.4" customHeight="1" x14ac:dyDescent="0.3">
      <c r="A228" s="489" t="s">
        <v>1505</v>
      </c>
      <c r="B228" s="490" t="s">
        <v>1319</v>
      </c>
      <c r="C228" s="490" t="s">
        <v>1320</v>
      </c>
      <c r="D228" s="490" t="s">
        <v>1411</v>
      </c>
      <c r="E228" s="490" t="s">
        <v>1412</v>
      </c>
      <c r="F228" s="494">
        <v>10</v>
      </c>
      <c r="G228" s="494">
        <v>1730</v>
      </c>
      <c r="H228" s="494">
        <v>0.71018062397372739</v>
      </c>
      <c r="I228" s="494">
        <v>173</v>
      </c>
      <c r="J228" s="494">
        <v>14</v>
      </c>
      <c r="K228" s="494">
        <v>2436</v>
      </c>
      <c r="L228" s="494">
        <v>1</v>
      </c>
      <c r="M228" s="494">
        <v>174</v>
      </c>
      <c r="N228" s="494">
        <v>14</v>
      </c>
      <c r="O228" s="494">
        <v>2436</v>
      </c>
      <c r="P228" s="545">
        <v>1</v>
      </c>
      <c r="Q228" s="495">
        <v>174</v>
      </c>
    </row>
    <row r="229" spans="1:17" ht="14.4" customHeight="1" x14ac:dyDescent="0.3">
      <c r="A229" s="489" t="s">
        <v>1505</v>
      </c>
      <c r="B229" s="490" t="s">
        <v>1319</v>
      </c>
      <c r="C229" s="490" t="s">
        <v>1320</v>
      </c>
      <c r="D229" s="490" t="s">
        <v>1419</v>
      </c>
      <c r="E229" s="490" t="s">
        <v>1420</v>
      </c>
      <c r="F229" s="494">
        <v>8</v>
      </c>
      <c r="G229" s="494">
        <v>3456</v>
      </c>
      <c r="H229" s="494"/>
      <c r="I229" s="494">
        <v>432</v>
      </c>
      <c r="J229" s="494"/>
      <c r="K229" s="494"/>
      <c r="L229" s="494"/>
      <c r="M229" s="494"/>
      <c r="N229" s="494"/>
      <c r="O229" s="494"/>
      <c r="P229" s="545"/>
      <c r="Q229" s="495"/>
    </row>
    <row r="230" spans="1:17" ht="14.4" customHeight="1" x14ac:dyDescent="0.3">
      <c r="A230" s="489" t="s">
        <v>1505</v>
      </c>
      <c r="B230" s="490" t="s">
        <v>1319</v>
      </c>
      <c r="C230" s="490" t="s">
        <v>1320</v>
      </c>
      <c r="D230" s="490" t="s">
        <v>1429</v>
      </c>
      <c r="E230" s="490" t="s">
        <v>1430</v>
      </c>
      <c r="F230" s="494"/>
      <c r="G230" s="494"/>
      <c r="H230" s="494"/>
      <c r="I230" s="494"/>
      <c r="J230" s="494"/>
      <c r="K230" s="494"/>
      <c r="L230" s="494"/>
      <c r="M230" s="494"/>
      <c r="N230" s="494">
        <v>1</v>
      </c>
      <c r="O230" s="494">
        <v>814</v>
      </c>
      <c r="P230" s="545"/>
      <c r="Q230" s="495">
        <v>814</v>
      </c>
    </row>
    <row r="231" spans="1:17" ht="14.4" customHeight="1" x14ac:dyDescent="0.3">
      <c r="A231" s="489" t="s">
        <v>1505</v>
      </c>
      <c r="B231" s="490" t="s">
        <v>1319</v>
      </c>
      <c r="C231" s="490" t="s">
        <v>1320</v>
      </c>
      <c r="D231" s="490" t="s">
        <v>1431</v>
      </c>
      <c r="E231" s="490" t="s">
        <v>1432</v>
      </c>
      <c r="F231" s="494">
        <v>8</v>
      </c>
      <c r="G231" s="494">
        <v>8064</v>
      </c>
      <c r="H231" s="494"/>
      <c r="I231" s="494">
        <v>1008</v>
      </c>
      <c r="J231" s="494"/>
      <c r="K231" s="494"/>
      <c r="L231" s="494"/>
      <c r="M231" s="494"/>
      <c r="N231" s="494"/>
      <c r="O231" s="494"/>
      <c r="P231" s="545"/>
      <c r="Q231" s="495"/>
    </row>
    <row r="232" spans="1:17" ht="14.4" customHeight="1" x14ac:dyDescent="0.3">
      <c r="A232" s="489" t="s">
        <v>1505</v>
      </c>
      <c r="B232" s="490" t="s">
        <v>1319</v>
      </c>
      <c r="C232" s="490" t="s">
        <v>1320</v>
      </c>
      <c r="D232" s="490" t="s">
        <v>1433</v>
      </c>
      <c r="E232" s="490" t="s">
        <v>1434</v>
      </c>
      <c r="F232" s="494">
        <v>10</v>
      </c>
      <c r="G232" s="494">
        <v>1670</v>
      </c>
      <c r="H232" s="494">
        <v>0.71003401360544216</v>
      </c>
      <c r="I232" s="494">
        <v>167</v>
      </c>
      <c r="J232" s="494">
        <v>14</v>
      </c>
      <c r="K232" s="494">
        <v>2352</v>
      </c>
      <c r="L232" s="494">
        <v>1</v>
      </c>
      <c r="M232" s="494">
        <v>168</v>
      </c>
      <c r="N232" s="494">
        <v>13</v>
      </c>
      <c r="O232" s="494">
        <v>2184</v>
      </c>
      <c r="P232" s="545">
        <v>0.9285714285714286</v>
      </c>
      <c r="Q232" s="495">
        <v>168</v>
      </c>
    </row>
    <row r="233" spans="1:17" ht="14.4" customHeight="1" x14ac:dyDescent="0.3">
      <c r="A233" s="489" t="s">
        <v>1505</v>
      </c>
      <c r="B233" s="490" t="s">
        <v>1319</v>
      </c>
      <c r="C233" s="490" t="s">
        <v>1320</v>
      </c>
      <c r="D233" s="490" t="s">
        <v>1439</v>
      </c>
      <c r="E233" s="490" t="s">
        <v>1440</v>
      </c>
      <c r="F233" s="494"/>
      <c r="G233" s="494"/>
      <c r="H233" s="494"/>
      <c r="I233" s="494"/>
      <c r="J233" s="494"/>
      <c r="K233" s="494"/>
      <c r="L233" s="494"/>
      <c r="M233" s="494"/>
      <c r="N233" s="494">
        <v>12</v>
      </c>
      <c r="O233" s="494">
        <v>27564</v>
      </c>
      <c r="P233" s="545"/>
      <c r="Q233" s="495">
        <v>2297</v>
      </c>
    </row>
    <row r="234" spans="1:17" ht="14.4" customHeight="1" x14ac:dyDescent="0.3">
      <c r="A234" s="489" t="s">
        <v>1505</v>
      </c>
      <c r="B234" s="490" t="s">
        <v>1319</v>
      </c>
      <c r="C234" s="490" t="s">
        <v>1320</v>
      </c>
      <c r="D234" s="490" t="s">
        <v>1441</v>
      </c>
      <c r="E234" s="490" t="s">
        <v>1442</v>
      </c>
      <c r="F234" s="494"/>
      <c r="G234" s="494"/>
      <c r="H234" s="494"/>
      <c r="I234" s="494"/>
      <c r="J234" s="494"/>
      <c r="K234" s="494"/>
      <c r="L234" s="494"/>
      <c r="M234" s="494"/>
      <c r="N234" s="494">
        <v>1</v>
      </c>
      <c r="O234" s="494">
        <v>187</v>
      </c>
      <c r="P234" s="545"/>
      <c r="Q234" s="495">
        <v>187</v>
      </c>
    </row>
    <row r="235" spans="1:17" ht="14.4" customHeight="1" x14ac:dyDescent="0.3">
      <c r="A235" s="489" t="s">
        <v>1505</v>
      </c>
      <c r="B235" s="490" t="s">
        <v>1319</v>
      </c>
      <c r="C235" s="490" t="s">
        <v>1320</v>
      </c>
      <c r="D235" s="490" t="s">
        <v>1453</v>
      </c>
      <c r="E235" s="490" t="s">
        <v>1454</v>
      </c>
      <c r="F235" s="494"/>
      <c r="G235" s="494"/>
      <c r="H235" s="494"/>
      <c r="I235" s="494"/>
      <c r="J235" s="494"/>
      <c r="K235" s="494"/>
      <c r="L235" s="494"/>
      <c r="M235" s="494"/>
      <c r="N235" s="494">
        <v>1</v>
      </c>
      <c r="O235" s="494">
        <v>814</v>
      </c>
      <c r="P235" s="545"/>
      <c r="Q235" s="495">
        <v>814</v>
      </c>
    </row>
    <row r="236" spans="1:17" ht="14.4" customHeight="1" x14ac:dyDescent="0.3">
      <c r="A236" s="489" t="s">
        <v>1505</v>
      </c>
      <c r="B236" s="490" t="s">
        <v>1319</v>
      </c>
      <c r="C236" s="490" t="s">
        <v>1320</v>
      </c>
      <c r="D236" s="490" t="s">
        <v>1455</v>
      </c>
      <c r="E236" s="490" t="s">
        <v>1456</v>
      </c>
      <c r="F236" s="494">
        <v>8</v>
      </c>
      <c r="G236" s="494">
        <v>2624</v>
      </c>
      <c r="H236" s="494">
        <v>0.64886251236399606</v>
      </c>
      <c r="I236" s="494">
        <v>328</v>
      </c>
      <c r="J236" s="494">
        <v>12</v>
      </c>
      <c r="K236" s="494">
        <v>4044</v>
      </c>
      <c r="L236" s="494">
        <v>1</v>
      </c>
      <c r="M236" s="494">
        <v>337</v>
      </c>
      <c r="N236" s="494">
        <v>14</v>
      </c>
      <c r="O236" s="494">
        <v>4732</v>
      </c>
      <c r="P236" s="545">
        <v>1.1701285855588526</v>
      </c>
      <c r="Q236" s="495">
        <v>338</v>
      </c>
    </row>
    <row r="237" spans="1:17" ht="14.4" customHeight="1" x14ac:dyDescent="0.3">
      <c r="A237" s="489" t="s">
        <v>1505</v>
      </c>
      <c r="B237" s="490" t="s">
        <v>1319</v>
      </c>
      <c r="C237" s="490" t="s">
        <v>1320</v>
      </c>
      <c r="D237" s="490" t="s">
        <v>1468</v>
      </c>
      <c r="E237" s="490" t="s">
        <v>1469</v>
      </c>
      <c r="F237" s="494"/>
      <c r="G237" s="494"/>
      <c r="H237" s="494"/>
      <c r="I237" s="494"/>
      <c r="J237" s="494"/>
      <c r="K237" s="494"/>
      <c r="L237" s="494"/>
      <c r="M237" s="494"/>
      <c r="N237" s="494">
        <v>2</v>
      </c>
      <c r="O237" s="494">
        <v>15336</v>
      </c>
      <c r="P237" s="545"/>
      <c r="Q237" s="495">
        <v>7668</v>
      </c>
    </row>
    <row r="238" spans="1:17" ht="14.4" customHeight="1" x14ac:dyDescent="0.3">
      <c r="A238" s="489" t="s">
        <v>1506</v>
      </c>
      <c r="B238" s="490" t="s">
        <v>1319</v>
      </c>
      <c r="C238" s="490" t="s">
        <v>1320</v>
      </c>
      <c r="D238" s="490" t="s">
        <v>1323</v>
      </c>
      <c r="E238" s="490" t="s">
        <v>1324</v>
      </c>
      <c r="F238" s="494">
        <v>1</v>
      </c>
      <c r="G238" s="494">
        <v>3881</v>
      </c>
      <c r="H238" s="494"/>
      <c r="I238" s="494">
        <v>3881</v>
      </c>
      <c r="J238" s="494"/>
      <c r="K238" s="494"/>
      <c r="L238" s="494"/>
      <c r="M238" s="494"/>
      <c r="N238" s="494"/>
      <c r="O238" s="494"/>
      <c r="P238" s="545"/>
      <c r="Q238" s="495"/>
    </row>
    <row r="239" spans="1:17" ht="14.4" customHeight="1" x14ac:dyDescent="0.3">
      <c r="A239" s="489" t="s">
        <v>1506</v>
      </c>
      <c r="B239" s="490" t="s">
        <v>1319</v>
      </c>
      <c r="C239" s="490" t="s">
        <v>1320</v>
      </c>
      <c r="D239" s="490" t="s">
        <v>1337</v>
      </c>
      <c r="E239" s="490" t="s">
        <v>1338</v>
      </c>
      <c r="F239" s="494">
        <v>1</v>
      </c>
      <c r="G239" s="494">
        <v>812</v>
      </c>
      <c r="H239" s="494"/>
      <c r="I239" s="494">
        <v>812</v>
      </c>
      <c r="J239" s="494"/>
      <c r="K239" s="494"/>
      <c r="L239" s="494"/>
      <c r="M239" s="494"/>
      <c r="N239" s="494"/>
      <c r="O239" s="494"/>
      <c r="P239" s="545"/>
      <c r="Q239" s="495"/>
    </row>
    <row r="240" spans="1:17" ht="14.4" customHeight="1" x14ac:dyDescent="0.3">
      <c r="A240" s="489" t="s">
        <v>1506</v>
      </c>
      <c r="B240" s="490" t="s">
        <v>1319</v>
      </c>
      <c r="C240" s="490" t="s">
        <v>1320</v>
      </c>
      <c r="D240" s="490" t="s">
        <v>1339</v>
      </c>
      <c r="E240" s="490" t="s">
        <v>1340</v>
      </c>
      <c r="F240" s="494">
        <v>1</v>
      </c>
      <c r="G240" s="494">
        <v>812</v>
      </c>
      <c r="H240" s="494"/>
      <c r="I240" s="494">
        <v>812</v>
      </c>
      <c r="J240" s="494"/>
      <c r="K240" s="494"/>
      <c r="L240" s="494"/>
      <c r="M240" s="494"/>
      <c r="N240" s="494"/>
      <c r="O240" s="494"/>
      <c r="P240" s="545"/>
      <c r="Q240" s="495"/>
    </row>
    <row r="241" spans="1:17" ht="14.4" customHeight="1" x14ac:dyDescent="0.3">
      <c r="A241" s="489" t="s">
        <v>1506</v>
      </c>
      <c r="B241" s="490" t="s">
        <v>1319</v>
      </c>
      <c r="C241" s="490" t="s">
        <v>1320</v>
      </c>
      <c r="D241" s="490" t="s">
        <v>1341</v>
      </c>
      <c r="E241" s="490" t="s">
        <v>1342</v>
      </c>
      <c r="F241" s="494">
        <v>1</v>
      </c>
      <c r="G241" s="494">
        <v>167</v>
      </c>
      <c r="H241" s="494"/>
      <c r="I241" s="494">
        <v>167</v>
      </c>
      <c r="J241" s="494"/>
      <c r="K241" s="494"/>
      <c r="L241" s="494"/>
      <c r="M241" s="494"/>
      <c r="N241" s="494"/>
      <c r="O241" s="494"/>
      <c r="P241" s="545"/>
      <c r="Q241" s="495"/>
    </row>
    <row r="242" spans="1:17" ht="14.4" customHeight="1" x14ac:dyDescent="0.3">
      <c r="A242" s="489" t="s">
        <v>1506</v>
      </c>
      <c r="B242" s="490" t="s">
        <v>1319</v>
      </c>
      <c r="C242" s="490" t="s">
        <v>1320</v>
      </c>
      <c r="D242" s="490" t="s">
        <v>1343</v>
      </c>
      <c r="E242" s="490" t="s">
        <v>1344</v>
      </c>
      <c r="F242" s="494">
        <v>1</v>
      </c>
      <c r="G242" s="494">
        <v>173</v>
      </c>
      <c r="H242" s="494"/>
      <c r="I242" s="494">
        <v>173</v>
      </c>
      <c r="J242" s="494"/>
      <c r="K242" s="494"/>
      <c r="L242" s="494"/>
      <c r="M242" s="494"/>
      <c r="N242" s="494"/>
      <c r="O242" s="494"/>
      <c r="P242" s="545"/>
      <c r="Q242" s="495"/>
    </row>
    <row r="243" spans="1:17" ht="14.4" customHeight="1" x14ac:dyDescent="0.3">
      <c r="A243" s="489" t="s">
        <v>1506</v>
      </c>
      <c r="B243" s="490" t="s">
        <v>1319</v>
      </c>
      <c r="C243" s="490" t="s">
        <v>1320</v>
      </c>
      <c r="D243" s="490" t="s">
        <v>1353</v>
      </c>
      <c r="E243" s="490" t="s">
        <v>1354</v>
      </c>
      <c r="F243" s="494">
        <v>1</v>
      </c>
      <c r="G243" s="494">
        <v>547</v>
      </c>
      <c r="H243" s="494"/>
      <c r="I243" s="494">
        <v>547</v>
      </c>
      <c r="J243" s="494"/>
      <c r="K243" s="494"/>
      <c r="L243" s="494"/>
      <c r="M243" s="494"/>
      <c r="N243" s="494"/>
      <c r="O243" s="494"/>
      <c r="P243" s="545"/>
      <c r="Q243" s="495"/>
    </row>
    <row r="244" spans="1:17" ht="14.4" customHeight="1" x14ac:dyDescent="0.3">
      <c r="A244" s="489" t="s">
        <v>1506</v>
      </c>
      <c r="B244" s="490" t="s">
        <v>1319</v>
      </c>
      <c r="C244" s="490" t="s">
        <v>1320</v>
      </c>
      <c r="D244" s="490" t="s">
        <v>1365</v>
      </c>
      <c r="E244" s="490" t="s">
        <v>1366</v>
      </c>
      <c r="F244" s="494">
        <v>1</v>
      </c>
      <c r="G244" s="494">
        <v>347</v>
      </c>
      <c r="H244" s="494"/>
      <c r="I244" s="494">
        <v>347</v>
      </c>
      <c r="J244" s="494"/>
      <c r="K244" s="494"/>
      <c r="L244" s="494"/>
      <c r="M244" s="494"/>
      <c r="N244" s="494"/>
      <c r="O244" s="494"/>
      <c r="P244" s="545"/>
      <c r="Q244" s="495"/>
    </row>
    <row r="245" spans="1:17" ht="14.4" customHeight="1" x14ac:dyDescent="0.3">
      <c r="A245" s="489" t="s">
        <v>1506</v>
      </c>
      <c r="B245" s="490" t="s">
        <v>1319</v>
      </c>
      <c r="C245" s="490" t="s">
        <v>1320</v>
      </c>
      <c r="D245" s="490" t="s">
        <v>1367</v>
      </c>
      <c r="E245" s="490" t="s">
        <v>1368</v>
      </c>
      <c r="F245" s="494">
        <v>1</v>
      </c>
      <c r="G245" s="494">
        <v>219</v>
      </c>
      <c r="H245" s="494"/>
      <c r="I245" s="494">
        <v>219</v>
      </c>
      <c r="J245" s="494"/>
      <c r="K245" s="494"/>
      <c r="L245" s="494"/>
      <c r="M245" s="494"/>
      <c r="N245" s="494"/>
      <c r="O245" s="494"/>
      <c r="P245" s="545"/>
      <c r="Q245" s="495"/>
    </row>
    <row r="246" spans="1:17" ht="14.4" customHeight="1" x14ac:dyDescent="0.3">
      <c r="A246" s="489" t="s">
        <v>1506</v>
      </c>
      <c r="B246" s="490" t="s">
        <v>1319</v>
      </c>
      <c r="C246" s="490" t="s">
        <v>1320</v>
      </c>
      <c r="D246" s="490" t="s">
        <v>1387</v>
      </c>
      <c r="E246" s="490" t="s">
        <v>1388</v>
      </c>
      <c r="F246" s="494">
        <v>5</v>
      </c>
      <c r="G246" s="494">
        <v>1745</v>
      </c>
      <c r="H246" s="494"/>
      <c r="I246" s="494">
        <v>349</v>
      </c>
      <c r="J246" s="494"/>
      <c r="K246" s="494"/>
      <c r="L246" s="494"/>
      <c r="M246" s="494"/>
      <c r="N246" s="494"/>
      <c r="O246" s="494"/>
      <c r="P246" s="545"/>
      <c r="Q246" s="495"/>
    </row>
    <row r="247" spans="1:17" ht="14.4" customHeight="1" x14ac:dyDescent="0.3">
      <c r="A247" s="489" t="s">
        <v>1506</v>
      </c>
      <c r="B247" s="490" t="s">
        <v>1319</v>
      </c>
      <c r="C247" s="490" t="s">
        <v>1320</v>
      </c>
      <c r="D247" s="490" t="s">
        <v>1397</v>
      </c>
      <c r="E247" s="490" t="s">
        <v>1398</v>
      </c>
      <c r="F247" s="494">
        <v>1</v>
      </c>
      <c r="G247" s="494">
        <v>207</v>
      </c>
      <c r="H247" s="494"/>
      <c r="I247" s="494">
        <v>207</v>
      </c>
      <c r="J247" s="494"/>
      <c r="K247" s="494"/>
      <c r="L247" s="494"/>
      <c r="M247" s="494"/>
      <c r="N247" s="494"/>
      <c r="O247" s="494"/>
      <c r="P247" s="545"/>
      <c r="Q247" s="495"/>
    </row>
    <row r="248" spans="1:17" ht="14.4" customHeight="1" x14ac:dyDescent="0.3">
      <c r="A248" s="489" t="s">
        <v>1506</v>
      </c>
      <c r="B248" s="490" t="s">
        <v>1319</v>
      </c>
      <c r="C248" s="490" t="s">
        <v>1320</v>
      </c>
      <c r="D248" s="490" t="s">
        <v>1399</v>
      </c>
      <c r="E248" s="490" t="s">
        <v>1400</v>
      </c>
      <c r="F248" s="494">
        <v>1</v>
      </c>
      <c r="G248" s="494">
        <v>39</v>
      </c>
      <c r="H248" s="494"/>
      <c r="I248" s="494">
        <v>39</v>
      </c>
      <c r="J248" s="494"/>
      <c r="K248" s="494"/>
      <c r="L248" s="494"/>
      <c r="M248" s="494"/>
      <c r="N248" s="494"/>
      <c r="O248" s="494"/>
      <c r="P248" s="545"/>
      <c r="Q248" s="495"/>
    </row>
    <row r="249" spans="1:17" ht="14.4" customHeight="1" x14ac:dyDescent="0.3">
      <c r="A249" s="489" t="s">
        <v>1506</v>
      </c>
      <c r="B249" s="490" t="s">
        <v>1319</v>
      </c>
      <c r="C249" s="490" t="s">
        <v>1320</v>
      </c>
      <c r="D249" s="490" t="s">
        <v>1403</v>
      </c>
      <c r="E249" s="490" t="s">
        <v>1404</v>
      </c>
      <c r="F249" s="494">
        <v>2</v>
      </c>
      <c r="G249" s="494">
        <v>340</v>
      </c>
      <c r="H249" s="494"/>
      <c r="I249" s="494">
        <v>170</v>
      </c>
      <c r="J249" s="494"/>
      <c r="K249" s="494"/>
      <c r="L249" s="494"/>
      <c r="M249" s="494"/>
      <c r="N249" s="494"/>
      <c r="O249" s="494"/>
      <c r="P249" s="545"/>
      <c r="Q249" s="495"/>
    </row>
    <row r="250" spans="1:17" ht="14.4" customHeight="1" x14ac:dyDescent="0.3">
      <c r="A250" s="489" t="s">
        <v>1506</v>
      </c>
      <c r="B250" s="490" t="s">
        <v>1319</v>
      </c>
      <c r="C250" s="490" t="s">
        <v>1320</v>
      </c>
      <c r="D250" s="490" t="s">
        <v>1409</v>
      </c>
      <c r="E250" s="490" t="s">
        <v>1410</v>
      </c>
      <c r="F250" s="494">
        <v>1</v>
      </c>
      <c r="G250" s="494">
        <v>348</v>
      </c>
      <c r="H250" s="494"/>
      <c r="I250" s="494">
        <v>348</v>
      </c>
      <c r="J250" s="494"/>
      <c r="K250" s="494"/>
      <c r="L250" s="494"/>
      <c r="M250" s="494"/>
      <c r="N250" s="494"/>
      <c r="O250" s="494"/>
      <c r="P250" s="545"/>
      <c r="Q250" s="495"/>
    </row>
    <row r="251" spans="1:17" ht="14.4" customHeight="1" x14ac:dyDescent="0.3">
      <c r="A251" s="489" t="s">
        <v>1506</v>
      </c>
      <c r="B251" s="490" t="s">
        <v>1319</v>
      </c>
      <c r="C251" s="490" t="s">
        <v>1320</v>
      </c>
      <c r="D251" s="490" t="s">
        <v>1411</v>
      </c>
      <c r="E251" s="490" t="s">
        <v>1412</v>
      </c>
      <c r="F251" s="494">
        <v>2</v>
      </c>
      <c r="G251" s="494">
        <v>346</v>
      </c>
      <c r="H251" s="494"/>
      <c r="I251" s="494">
        <v>173</v>
      </c>
      <c r="J251" s="494"/>
      <c r="K251" s="494"/>
      <c r="L251" s="494"/>
      <c r="M251" s="494"/>
      <c r="N251" s="494"/>
      <c r="O251" s="494"/>
      <c r="P251" s="545"/>
      <c r="Q251" s="495"/>
    </row>
    <row r="252" spans="1:17" ht="14.4" customHeight="1" x14ac:dyDescent="0.3">
      <c r="A252" s="489" t="s">
        <v>1506</v>
      </c>
      <c r="B252" s="490" t="s">
        <v>1319</v>
      </c>
      <c r="C252" s="490" t="s">
        <v>1320</v>
      </c>
      <c r="D252" s="490" t="s">
        <v>1413</v>
      </c>
      <c r="E252" s="490" t="s">
        <v>1414</v>
      </c>
      <c r="F252" s="494"/>
      <c r="G252" s="494"/>
      <c r="H252" s="494"/>
      <c r="I252" s="494"/>
      <c r="J252" s="494"/>
      <c r="K252" s="494"/>
      <c r="L252" s="494"/>
      <c r="M252" s="494"/>
      <c r="N252" s="494">
        <v>4</v>
      </c>
      <c r="O252" s="494">
        <v>1604</v>
      </c>
      <c r="P252" s="545"/>
      <c r="Q252" s="495">
        <v>401</v>
      </c>
    </row>
    <row r="253" spans="1:17" ht="14.4" customHeight="1" x14ac:dyDescent="0.3">
      <c r="A253" s="489" t="s">
        <v>1506</v>
      </c>
      <c r="B253" s="490" t="s">
        <v>1319</v>
      </c>
      <c r="C253" s="490" t="s">
        <v>1320</v>
      </c>
      <c r="D253" s="490" t="s">
        <v>1429</v>
      </c>
      <c r="E253" s="490" t="s">
        <v>1430</v>
      </c>
      <c r="F253" s="494">
        <v>1</v>
      </c>
      <c r="G253" s="494">
        <v>812</v>
      </c>
      <c r="H253" s="494"/>
      <c r="I253" s="494">
        <v>812</v>
      </c>
      <c r="J253" s="494"/>
      <c r="K253" s="494"/>
      <c r="L253" s="494"/>
      <c r="M253" s="494"/>
      <c r="N253" s="494"/>
      <c r="O253" s="494"/>
      <c r="P253" s="545"/>
      <c r="Q253" s="495"/>
    </row>
    <row r="254" spans="1:17" ht="14.4" customHeight="1" x14ac:dyDescent="0.3">
      <c r="A254" s="489" t="s">
        <v>1506</v>
      </c>
      <c r="B254" s="490" t="s">
        <v>1319</v>
      </c>
      <c r="C254" s="490" t="s">
        <v>1320</v>
      </c>
      <c r="D254" s="490" t="s">
        <v>1433</v>
      </c>
      <c r="E254" s="490" t="s">
        <v>1434</v>
      </c>
      <c r="F254" s="494">
        <v>1</v>
      </c>
      <c r="G254" s="494">
        <v>167</v>
      </c>
      <c r="H254" s="494"/>
      <c r="I254" s="494">
        <v>167</v>
      </c>
      <c r="J254" s="494"/>
      <c r="K254" s="494"/>
      <c r="L254" s="494"/>
      <c r="M254" s="494"/>
      <c r="N254" s="494"/>
      <c r="O254" s="494"/>
      <c r="P254" s="545"/>
      <c r="Q254" s="495"/>
    </row>
    <row r="255" spans="1:17" ht="14.4" customHeight="1" x14ac:dyDescent="0.3">
      <c r="A255" s="489" t="s">
        <v>1506</v>
      </c>
      <c r="B255" s="490" t="s">
        <v>1319</v>
      </c>
      <c r="C255" s="490" t="s">
        <v>1320</v>
      </c>
      <c r="D255" s="490" t="s">
        <v>1437</v>
      </c>
      <c r="E255" s="490" t="s">
        <v>1438</v>
      </c>
      <c r="F255" s="494"/>
      <c r="G255" s="494"/>
      <c r="H255" s="494"/>
      <c r="I255" s="494"/>
      <c r="J255" s="494"/>
      <c r="K255" s="494"/>
      <c r="L255" s="494"/>
      <c r="M255" s="494"/>
      <c r="N255" s="494">
        <v>1</v>
      </c>
      <c r="O255" s="494">
        <v>574</v>
      </c>
      <c r="P255" s="545"/>
      <c r="Q255" s="495">
        <v>574</v>
      </c>
    </row>
    <row r="256" spans="1:17" ht="14.4" customHeight="1" x14ac:dyDescent="0.3">
      <c r="A256" s="489" t="s">
        <v>1506</v>
      </c>
      <c r="B256" s="490" t="s">
        <v>1319</v>
      </c>
      <c r="C256" s="490" t="s">
        <v>1320</v>
      </c>
      <c r="D256" s="490" t="s">
        <v>1453</v>
      </c>
      <c r="E256" s="490" t="s">
        <v>1454</v>
      </c>
      <c r="F256" s="494">
        <v>1</v>
      </c>
      <c r="G256" s="494">
        <v>812</v>
      </c>
      <c r="H256" s="494"/>
      <c r="I256" s="494">
        <v>812</v>
      </c>
      <c r="J256" s="494"/>
      <c r="K256" s="494"/>
      <c r="L256" s="494"/>
      <c r="M256" s="494"/>
      <c r="N256" s="494"/>
      <c r="O256" s="494"/>
      <c r="P256" s="545"/>
      <c r="Q256" s="495"/>
    </row>
    <row r="257" spans="1:17" ht="14.4" customHeight="1" x14ac:dyDescent="0.3">
      <c r="A257" s="489" t="s">
        <v>1506</v>
      </c>
      <c r="B257" s="490" t="s">
        <v>1319</v>
      </c>
      <c r="C257" s="490" t="s">
        <v>1320</v>
      </c>
      <c r="D257" s="490" t="s">
        <v>1507</v>
      </c>
      <c r="E257" s="490" t="s">
        <v>1386</v>
      </c>
      <c r="F257" s="494">
        <v>1</v>
      </c>
      <c r="G257" s="494">
        <v>1668</v>
      </c>
      <c r="H257" s="494"/>
      <c r="I257" s="494">
        <v>1668</v>
      </c>
      <c r="J257" s="494"/>
      <c r="K257" s="494"/>
      <c r="L257" s="494"/>
      <c r="M257" s="494"/>
      <c r="N257" s="494"/>
      <c r="O257" s="494"/>
      <c r="P257" s="545"/>
      <c r="Q257" s="495"/>
    </row>
    <row r="258" spans="1:17" ht="14.4" customHeight="1" x14ac:dyDescent="0.3">
      <c r="A258" s="489" t="s">
        <v>1508</v>
      </c>
      <c r="B258" s="490" t="s">
        <v>1319</v>
      </c>
      <c r="C258" s="490" t="s">
        <v>1320</v>
      </c>
      <c r="D258" s="490" t="s">
        <v>1321</v>
      </c>
      <c r="E258" s="490" t="s">
        <v>1322</v>
      </c>
      <c r="F258" s="494"/>
      <c r="G258" s="494"/>
      <c r="H258" s="494"/>
      <c r="I258" s="494"/>
      <c r="J258" s="494"/>
      <c r="K258" s="494"/>
      <c r="L258" s="494"/>
      <c r="M258" s="494"/>
      <c r="N258" s="494">
        <v>1</v>
      </c>
      <c r="O258" s="494">
        <v>1483</v>
      </c>
      <c r="P258" s="545"/>
      <c r="Q258" s="495">
        <v>1483</v>
      </c>
    </row>
    <row r="259" spans="1:17" ht="14.4" customHeight="1" x14ac:dyDescent="0.3">
      <c r="A259" s="489" t="s">
        <v>1508</v>
      </c>
      <c r="B259" s="490" t="s">
        <v>1319</v>
      </c>
      <c r="C259" s="490" t="s">
        <v>1320</v>
      </c>
      <c r="D259" s="490" t="s">
        <v>1323</v>
      </c>
      <c r="E259" s="490" t="s">
        <v>1324</v>
      </c>
      <c r="F259" s="494"/>
      <c r="G259" s="494"/>
      <c r="H259" s="494"/>
      <c r="I259" s="494"/>
      <c r="J259" s="494"/>
      <c r="K259" s="494"/>
      <c r="L259" s="494"/>
      <c r="M259" s="494"/>
      <c r="N259" s="494">
        <v>1</v>
      </c>
      <c r="O259" s="494">
        <v>3914</v>
      </c>
      <c r="P259" s="545"/>
      <c r="Q259" s="495">
        <v>3914</v>
      </c>
    </row>
    <row r="260" spans="1:17" ht="14.4" customHeight="1" x14ac:dyDescent="0.3">
      <c r="A260" s="489" t="s">
        <v>1508</v>
      </c>
      <c r="B260" s="490" t="s">
        <v>1319</v>
      </c>
      <c r="C260" s="490" t="s">
        <v>1320</v>
      </c>
      <c r="D260" s="490" t="s">
        <v>1333</v>
      </c>
      <c r="E260" s="490" t="s">
        <v>1334</v>
      </c>
      <c r="F260" s="494"/>
      <c r="G260" s="494"/>
      <c r="H260" s="494"/>
      <c r="I260" s="494"/>
      <c r="J260" s="494">
        <v>2</v>
      </c>
      <c r="K260" s="494">
        <v>1684</v>
      </c>
      <c r="L260" s="494">
        <v>1</v>
      </c>
      <c r="M260" s="494">
        <v>842</v>
      </c>
      <c r="N260" s="494"/>
      <c r="O260" s="494"/>
      <c r="P260" s="545"/>
      <c r="Q260" s="495"/>
    </row>
    <row r="261" spans="1:17" ht="14.4" customHeight="1" x14ac:dyDescent="0.3">
      <c r="A261" s="489" t="s">
        <v>1508</v>
      </c>
      <c r="B261" s="490" t="s">
        <v>1319</v>
      </c>
      <c r="C261" s="490" t="s">
        <v>1320</v>
      </c>
      <c r="D261" s="490" t="s">
        <v>1337</v>
      </c>
      <c r="E261" s="490" t="s">
        <v>1338</v>
      </c>
      <c r="F261" s="494"/>
      <c r="G261" s="494"/>
      <c r="H261" s="494"/>
      <c r="I261" s="494"/>
      <c r="J261" s="494"/>
      <c r="K261" s="494"/>
      <c r="L261" s="494"/>
      <c r="M261" s="494"/>
      <c r="N261" s="494">
        <v>1</v>
      </c>
      <c r="O261" s="494">
        <v>814</v>
      </c>
      <c r="P261" s="545"/>
      <c r="Q261" s="495">
        <v>814</v>
      </c>
    </row>
    <row r="262" spans="1:17" ht="14.4" customHeight="1" x14ac:dyDescent="0.3">
      <c r="A262" s="489" t="s">
        <v>1508</v>
      </c>
      <c r="B262" s="490" t="s">
        <v>1319</v>
      </c>
      <c r="C262" s="490" t="s">
        <v>1320</v>
      </c>
      <c r="D262" s="490" t="s">
        <v>1339</v>
      </c>
      <c r="E262" s="490" t="s">
        <v>1340</v>
      </c>
      <c r="F262" s="494"/>
      <c r="G262" s="494"/>
      <c r="H262" s="494"/>
      <c r="I262" s="494"/>
      <c r="J262" s="494"/>
      <c r="K262" s="494"/>
      <c r="L262" s="494"/>
      <c r="M262" s="494"/>
      <c r="N262" s="494">
        <v>1</v>
      </c>
      <c r="O262" s="494">
        <v>814</v>
      </c>
      <c r="P262" s="545"/>
      <c r="Q262" s="495">
        <v>814</v>
      </c>
    </row>
    <row r="263" spans="1:17" ht="14.4" customHeight="1" x14ac:dyDescent="0.3">
      <c r="A263" s="489" t="s">
        <v>1508</v>
      </c>
      <c r="B263" s="490" t="s">
        <v>1319</v>
      </c>
      <c r="C263" s="490" t="s">
        <v>1320</v>
      </c>
      <c r="D263" s="490" t="s">
        <v>1341</v>
      </c>
      <c r="E263" s="490" t="s">
        <v>1342</v>
      </c>
      <c r="F263" s="494">
        <v>5</v>
      </c>
      <c r="G263" s="494">
        <v>835</v>
      </c>
      <c r="H263" s="494">
        <v>0.45183982683982682</v>
      </c>
      <c r="I263" s="494">
        <v>167</v>
      </c>
      <c r="J263" s="494">
        <v>11</v>
      </c>
      <c r="K263" s="494">
        <v>1848</v>
      </c>
      <c r="L263" s="494">
        <v>1</v>
      </c>
      <c r="M263" s="494">
        <v>168</v>
      </c>
      <c r="N263" s="494">
        <v>10</v>
      </c>
      <c r="O263" s="494">
        <v>1680</v>
      </c>
      <c r="P263" s="545">
        <v>0.90909090909090906</v>
      </c>
      <c r="Q263" s="495">
        <v>168</v>
      </c>
    </row>
    <row r="264" spans="1:17" ht="14.4" customHeight="1" x14ac:dyDescent="0.3">
      <c r="A264" s="489" t="s">
        <v>1508</v>
      </c>
      <c r="B264" s="490" t="s">
        <v>1319</v>
      </c>
      <c r="C264" s="490" t="s">
        <v>1320</v>
      </c>
      <c r="D264" s="490" t="s">
        <v>1343</v>
      </c>
      <c r="E264" s="490" t="s">
        <v>1344</v>
      </c>
      <c r="F264" s="494">
        <v>4</v>
      </c>
      <c r="G264" s="494">
        <v>692</v>
      </c>
      <c r="H264" s="494">
        <v>0.44189016602809705</v>
      </c>
      <c r="I264" s="494">
        <v>173</v>
      </c>
      <c r="J264" s="494">
        <v>9</v>
      </c>
      <c r="K264" s="494">
        <v>1566</v>
      </c>
      <c r="L264" s="494">
        <v>1</v>
      </c>
      <c r="M264" s="494">
        <v>174</v>
      </c>
      <c r="N264" s="494">
        <v>9</v>
      </c>
      <c r="O264" s="494">
        <v>1566</v>
      </c>
      <c r="P264" s="545">
        <v>1</v>
      </c>
      <c r="Q264" s="495">
        <v>174</v>
      </c>
    </row>
    <row r="265" spans="1:17" ht="14.4" customHeight="1" x14ac:dyDescent="0.3">
      <c r="A265" s="489" t="s">
        <v>1508</v>
      </c>
      <c r="B265" s="490" t="s">
        <v>1319</v>
      </c>
      <c r="C265" s="490" t="s">
        <v>1320</v>
      </c>
      <c r="D265" s="490" t="s">
        <v>1345</v>
      </c>
      <c r="E265" s="490" t="s">
        <v>1346</v>
      </c>
      <c r="F265" s="494">
        <v>1</v>
      </c>
      <c r="G265" s="494">
        <v>351</v>
      </c>
      <c r="H265" s="494"/>
      <c r="I265" s="494">
        <v>351</v>
      </c>
      <c r="J265" s="494"/>
      <c r="K265" s="494"/>
      <c r="L265" s="494"/>
      <c r="M265" s="494"/>
      <c r="N265" s="494"/>
      <c r="O265" s="494"/>
      <c r="P265" s="545"/>
      <c r="Q265" s="495"/>
    </row>
    <row r="266" spans="1:17" ht="14.4" customHeight="1" x14ac:dyDescent="0.3">
      <c r="A266" s="489" t="s">
        <v>1508</v>
      </c>
      <c r="B266" s="490" t="s">
        <v>1319</v>
      </c>
      <c r="C266" s="490" t="s">
        <v>1320</v>
      </c>
      <c r="D266" s="490" t="s">
        <v>1353</v>
      </c>
      <c r="E266" s="490" t="s">
        <v>1354</v>
      </c>
      <c r="F266" s="494">
        <v>1</v>
      </c>
      <c r="G266" s="494">
        <v>547</v>
      </c>
      <c r="H266" s="494">
        <v>0.4981785063752277</v>
      </c>
      <c r="I266" s="494">
        <v>547</v>
      </c>
      <c r="J266" s="494">
        <v>2</v>
      </c>
      <c r="K266" s="494">
        <v>1098</v>
      </c>
      <c r="L266" s="494">
        <v>1</v>
      </c>
      <c r="M266" s="494">
        <v>549</v>
      </c>
      <c r="N266" s="494">
        <v>4</v>
      </c>
      <c r="O266" s="494">
        <v>2196</v>
      </c>
      <c r="P266" s="545">
        <v>2</v>
      </c>
      <c r="Q266" s="495">
        <v>549</v>
      </c>
    </row>
    <row r="267" spans="1:17" ht="14.4" customHeight="1" x14ac:dyDescent="0.3">
      <c r="A267" s="489" t="s">
        <v>1508</v>
      </c>
      <c r="B267" s="490" t="s">
        <v>1319</v>
      </c>
      <c r="C267" s="490" t="s">
        <v>1320</v>
      </c>
      <c r="D267" s="490" t="s">
        <v>1355</v>
      </c>
      <c r="E267" s="490" t="s">
        <v>1356</v>
      </c>
      <c r="F267" s="494"/>
      <c r="G267" s="494"/>
      <c r="H267" s="494"/>
      <c r="I267" s="494"/>
      <c r="J267" s="494"/>
      <c r="K267" s="494"/>
      <c r="L267" s="494"/>
      <c r="M267" s="494"/>
      <c r="N267" s="494">
        <v>2</v>
      </c>
      <c r="O267" s="494">
        <v>1308</v>
      </c>
      <c r="P267" s="545"/>
      <c r="Q267" s="495">
        <v>654</v>
      </c>
    </row>
    <row r="268" spans="1:17" ht="14.4" customHeight="1" x14ac:dyDescent="0.3">
      <c r="A268" s="489" t="s">
        <v>1508</v>
      </c>
      <c r="B268" s="490" t="s">
        <v>1319</v>
      </c>
      <c r="C268" s="490" t="s">
        <v>1320</v>
      </c>
      <c r="D268" s="490" t="s">
        <v>1357</v>
      </c>
      <c r="E268" s="490" t="s">
        <v>1358</v>
      </c>
      <c r="F268" s="494"/>
      <c r="G268" s="494"/>
      <c r="H268" s="494"/>
      <c r="I268" s="494"/>
      <c r="J268" s="494"/>
      <c r="K268" s="494"/>
      <c r="L268" s="494"/>
      <c r="M268" s="494"/>
      <c r="N268" s="494">
        <v>2</v>
      </c>
      <c r="O268" s="494">
        <v>1308</v>
      </c>
      <c r="P268" s="545"/>
      <c r="Q268" s="495">
        <v>654</v>
      </c>
    </row>
    <row r="269" spans="1:17" ht="14.4" customHeight="1" x14ac:dyDescent="0.3">
      <c r="A269" s="489" t="s">
        <v>1508</v>
      </c>
      <c r="B269" s="490" t="s">
        <v>1319</v>
      </c>
      <c r="C269" s="490" t="s">
        <v>1320</v>
      </c>
      <c r="D269" s="490" t="s">
        <v>1359</v>
      </c>
      <c r="E269" s="490" t="s">
        <v>1360</v>
      </c>
      <c r="F269" s="494"/>
      <c r="G269" s="494"/>
      <c r="H269" s="494"/>
      <c r="I269" s="494"/>
      <c r="J269" s="494"/>
      <c r="K269" s="494"/>
      <c r="L269" s="494"/>
      <c r="M269" s="494"/>
      <c r="N269" s="494">
        <v>4</v>
      </c>
      <c r="O269" s="494">
        <v>2712</v>
      </c>
      <c r="P269" s="545"/>
      <c r="Q269" s="495">
        <v>678</v>
      </c>
    </row>
    <row r="270" spans="1:17" ht="14.4" customHeight="1" x14ac:dyDescent="0.3">
      <c r="A270" s="489" t="s">
        <v>1508</v>
      </c>
      <c r="B270" s="490" t="s">
        <v>1319</v>
      </c>
      <c r="C270" s="490" t="s">
        <v>1320</v>
      </c>
      <c r="D270" s="490" t="s">
        <v>1361</v>
      </c>
      <c r="E270" s="490" t="s">
        <v>1362</v>
      </c>
      <c r="F270" s="494">
        <v>1</v>
      </c>
      <c r="G270" s="494">
        <v>511</v>
      </c>
      <c r="H270" s="494">
        <v>0.99610136452241715</v>
      </c>
      <c r="I270" s="494">
        <v>511</v>
      </c>
      <c r="J270" s="494">
        <v>1</v>
      </c>
      <c r="K270" s="494">
        <v>513</v>
      </c>
      <c r="L270" s="494">
        <v>1</v>
      </c>
      <c r="M270" s="494">
        <v>513</v>
      </c>
      <c r="N270" s="494">
        <v>1</v>
      </c>
      <c r="O270" s="494">
        <v>513</v>
      </c>
      <c r="P270" s="545">
        <v>1</v>
      </c>
      <c r="Q270" s="495">
        <v>513</v>
      </c>
    </row>
    <row r="271" spans="1:17" ht="14.4" customHeight="1" x14ac:dyDescent="0.3">
      <c r="A271" s="489" t="s">
        <v>1508</v>
      </c>
      <c r="B271" s="490" t="s">
        <v>1319</v>
      </c>
      <c r="C271" s="490" t="s">
        <v>1320</v>
      </c>
      <c r="D271" s="490" t="s">
        <v>1363</v>
      </c>
      <c r="E271" s="490" t="s">
        <v>1364</v>
      </c>
      <c r="F271" s="494">
        <v>1</v>
      </c>
      <c r="G271" s="494">
        <v>421</v>
      </c>
      <c r="H271" s="494">
        <v>0.99527186761229314</v>
      </c>
      <c r="I271" s="494">
        <v>421</v>
      </c>
      <c r="J271" s="494">
        <v>1</v>
      </c>
      <c r="K271" s="494">
        <v>423</v>
      </c>
      <c r="L271" s="494">
        <v>1</v>
      </c>
      <c r="M271" s="494">
        <v>423</v>
      </c>
      <c r="N271" s="494">
        <v>1</v>
      </c>
      <c r="O271" s="494">
        <v>423</v>
      </c>
      <c r="P271" s="545">
        <v>1</v>
      </c>
      <c r="Q271" s="495">
        <v>423</v>
      </c>
    </row>
    <row r="272" spans="1:17" ht="14.4" customHeight="1" x14ac:dyDescent="0.3">
      <c r="A272" s="489" t="s">
        <v>1508</v>
      </c>
      <c r="B272" s="490" t="s">
        <v>1319</v>
      </c>
      <c r="C272" s="490" t="s">
        <v>1320</v>
      </c>
      <c r="D272" s="490" t="s">
        <v>1365</v>
      </c>
      <c r="E272" s="490" t="s">
        <v>1366</v>
      </c>
      <c r="F272" s="494">
        <v>2</v>
      </c>
      <c r="G272" s="494">
        <v>694</v>
      </c>
      <c r="H272" s="494">
        <v>0.99426934097421205</v>
      </c>
      <c r="I272" s="494">
        <v>347</v>
      </c>
      <c r="J272" s="494">
        <v>2</v>
      </c>
      <c r="K272" s="494">
        <v>698</v>
      </c>
      <c r="L272" s="494">
        <v>1</v>
      </c>
      <c r="M272" s="494">
        <v>349</v>
      </c>
      <c r="N272" s="494">
        <v>3</v>
      </c>
      <c r="O272" s="494">
        <v>1047</v>
      </c>
      <c r="P272" s="545">
        <v>1.5</v>
      </c>
      <c r="Q272" s="495">
        <v>349</v>
      </c>
    </row>
    <row r="273" spans="1:17" ht="14.4" customHeight="1" x14ac:dyDescent="0.3">
      <c r="A273" s="489" t="s">
        <v>1508</v>
      </c>
      <c r="B273" s="490" t="s">
        <v>1319</v>
      </c>
      <c r="C273" s="490" t="s">
        <v>1320</v>
      </c>
      <c r="D273" s="490" t="s">
        <v>1367</v>
      </c>
      <c r="E273" s="490" t="s">
        <v>1368</v>
      </c>
      <c r="F273" s="494"/>
      <c r="G273" s="494"/>
      <c r="H273" s="494"/>
      <c r="I273" s="494"/>
      <c r="J273" s="494"/>
      <c r="K273" s="494"/>
      <c r="L273" s="494"/>
      <c r="M273" s="494"/>
      <c r="N273" s="494">
        <v>1</v>
      </c>
      <c r="O273" s="494">
        <v>221</v>
      </c>
      <c r="P273" s="545"/>
      <c r="Q273" s="495">
        <v>221</v>
      </c>
    </row>
    <row r="274" spans="1:17" ht="14.4" customHeight="1" x14ac:dyDescent="0.3">
      <c r="A274" s="489" t="s">
        <v>1508</v>
      </c>
      <c r="B274" s="490" t="s">
        <v>1319</v>
      </c>
      <c r="C274" s="490" t="s">
        <v>1320</v>
      </c>
      <c r="D274" s="490" t="s">
        <v>1369</v>
      </c>
      <c r="E274" s="490" t="s">
        <v>1370</v>
      </c>
      <c r="F274" s="494"/>
      <c r="G274" s="494"/>
      <c r="H274" s="494"/>
      <c r="I274" s="494"/>
      <c r="J274" s="494">
        <v>4</v>
      </c>
      <c r="K274" s="494">
        <v>2032</v>
      </c>
      <c r="L274" s="494">
        <v>1</v>
      </c>
      <c r="M274" s="494">
        <v>508</v>
      </c>
      <c r="N274" s="494"/>
      <c r="O274" s="494"/>
      <c r="P274" s="545"/>
      <c r="Q274" s="495"/>
    </row>
    <row r="275" spans="1:17" ht="14.4" customHeight="1" x14ac:dyDescent="0.3">
      <c r="A275" s="489" t="s">
        <v>1508</v>
      </c>
      <c r="B275" s="490" t="s">
        <v>1319</v>
      </c>
      <c r="C275" s="490" t="s">
        <v>1320</v>
      </c>
      <c r="D275" s="490" t="s">
        <v>1375</v>
      </c>
      <c r="E275" s="490" t="s">
        <v>1376</v>
      </c>
      <c r="F275" s="494"/>
      <c r="G275" s="494"/>
      <c r="H275" s="494"/>
      <c r="I275" s="494"/>
      <c r="J275" s="494">
        <v>1</v>
      </c>
      <c r="K275" s="494">
        <v>111</v>
      </c>
      <c r="L275" s="494">
        <v>1</v>
      </c>
      <c r="M275" s="494">
        <v>111</v>
      </c>
      <c r="N275" s="494">
        <v>2</v>
      </c>
      <c r="O275" s="494">
        <v>222</v>
      </c>
      <c r="P275" s="545">
        <v>2</v>
      </c>
      <c r="Q275" s="495">
        <v>111</v>
      </c>
    </row>
    <row r="276" spans="1:17" ht="14.4" customHeight="1" x14ac:dyDescent="0.3">
      <c r="A276" s="489" t="s">
        <v>1508</v>
      </c>
      <c r="B276" s="490" t="s">
        <v>1319</v>
      </c>
      <c r="C276" s="490" t="s">
        <v>1320</v>
      </c>
      <c r="D276" s="490" t="s">
        <v>1379</v>
      </c>
      <c r="E276" s="490" t="s">
        <v>1380</v>
      </c>
      <c r="F276" s="494"/>
      <c r="G276" s="494"/>
      <c r="H276" s="494"/>
      <c r="I276" s="494"/>
      <c r="J276" s="494"/>
      <c r="K276" s="494"/>
      <c r="L276" s="494"/>
      <c r="M276" s="494"/>
      <c r="N276" s="494">
        <v>4</v>
      </c>
      <c r="O276" s="494">
        <v>1248</v>
      </c>
      <c r="P276" s="545"/>
      <c r="Q276" s="495">
        <v>312</v>
      </c>
    </row>
    <row r="277" spans="1:17" ht="14.4" customHeight="1" x14ac:dyDescent="0.3">
      <c r="A277" s="489" t="s">
        <v>1508</v>
      </c>
      <c r="B277" s="490" t="s">
        <v>1319</v>
      </c>
      <c r="C277" s="490" t="s">
        <v>1320</v>
      </c>
      <c r="D277" s="490" t="s">
        <v>1381</v>
      </c>
      <c r="E277" s="490" t="s">
        <v>1382</v>
      </c>
      <c r="F277" s="494"/>
      <c r="G277" s="494"/>
      <c r="H277" s="494"/>
      <c r="I277" s="494"/>
      <c r="J277" s="494"/>
      <c r="K277" s="494"/>
      <c r="L277" s="494"/>
      <c r="M277" s="494"/>
      <c r="N277" s="494">
        <v>3</v>
      </c>
      <c r="O277" s="494">
        <v>69</v>
      </c>
      <c r="P277" s="545"/>
      <c r="Q277" s="495">
        <v>23</v>
      </c>
    </row>
    <row r="278" spans="1:17" ht="14.4" customHeight="1" x14ac:dyDescent="0.3">
      <c r="A278" s="489" t="s">
        <v>1508</v>
      </c>
      <c r="B278" s="490" t="s">
        <v>1319</v>
      </c>
      <c r="C278" s="490" t="s">
        <v>1320</v>
      </c>
      <c r="D278" s="490" t="s">
        <v>1383</v>
      </c>
      <c r="E278" s="490" t="s">
        <v>1384</v>
      </c>
      <c r="F278" s="494">
        <v>1</v>
      </c>
      <c r="G278" s="494">
        <v>16</v>
      </c>
      <c r="H278" s="494"/>
      <c r="I278" s="494">
        <v>16</v>
      </c>
      <c r="J278" s="494"/>
      <c r="K278" s="494"/>
      <c r="L278" s="494"/>
      <c r="M278" s="494"/>
      <c r="N278" s="494">
        <v>1</v>
      </c>
      <c r="O278" s="494">
        <v>17</v>
      </c>
      <c r="P278" s="545"/>
      <c r="Q278" s="495">
        <v>17</v>
      </c>
    </row>
    <row r="279" spans="1:17" ht="14.4" customHeight="1" x14ac:dyDescent="0.3">
      <c r="A279" s="489" t="s">
        <v>1508</v>
      </c>
      <c r="B279" s="490" t="s">
        <v>1319</v>
      </c>
      <c r="C279" s="490" t="s">
        <v>1320</v>
      </c>
      <c r="D279" s="490" t="s">
        <v>1387</v>
      </c>
      <c r="E279" s="490" t="s">
        <v>1388</v>
      </c>
      <c r="F279" s="494">
        <v>17</v>
      </c>
      <c r="G279" s="494">
        <v>5933</v>
      </c>
      <c r="H279" s="494">
        <v>0.47087301587301589</v>
      </c>
      <c r="I279" s="494">
        <v>349</v>
      </c>
      <c r="J279" s="494">
        <v>36</v>
      </c>
      <c r="K279" s="494">
        <v>12600</v>
      </c>
      <c r="L279" s="494">
        <v>1</v>
      </c>
      <c r="M279" s="494">
        <v>350</v>
      </c>
      <c r="N279" s="494">
        <v>20</v>
      </c>
      <c r="O279" s="494">
        <v>7000</v>
      </c>
      <c r="P279" s="545">
        <v>0.55555555555555558</v>
      </c>
      <c r="Q279" s="495">
        <v>350</v>
      </c>
    </row>
    <row r="280" spans="1:17" ht="14.4" customHeight="1" x14ac:dyDescent="0.3">
      <c r="A280" s="489" t="s">
        <v>1508</v>
      </c>
      <c r="B280" s="490" t="s">
        <v>1319</v>
      </c>
      <c r="C280" s="490" t="s">
        <v>1320</v>
      </c>
      <c r="D280" s="490" t="s">
        <v>1391</v>
      </c>
      <c r="E280" s="490" t="s">
        <v>1392</v>
      </c>
      <c r="F280" s="494">
        <v>2</v>
      </c>
      <c r="G280" s="494">
        <v>296</v>
      </c>
      <c r="H280" s="494"/>
      <c r="I280" s="494">
        <v>148</v>
      </c>
      <c r="J280" s="494"/>
      <c r="K280" s="494"/>
      <c r="L280" s="494"/>
      <c r="M280" s="494"/>
      <c r="N280" s="494">
        <v>1</v>
      </c>
      <c r="O280" s="494">
        <v>149</v>
      </c>
      <c r="P280" s="545"/>
      <c r="Q280" s="495">
        <v>149</v>
      </c>
    </row>
    <row r="281" spans="1:17" ht="14.4" customHeight="1" x14ac:dyDescent="0.3">
      <c r="A281" s="489" t="s">
        <v>1508</v>
      </c>
      <c r="B281" s="490" t="s">
        <v>1319</v>
      </c>
      <c r="C281" s="490" t="s">
        <v>1320</v>
      </c>
      <c r="D281" s="490" t="s">
        <v>1397</v>
      </c>
      <c r="E281" s="490" t="s">
        <v>1398</v>
      </c>
      <c r="F281" s="494">
        <v>2</v>
      </c>
      <c r="G281" s="494">
        <v>414</v>
      </c>
      <c r="H281" s="494">
        <v>1.9808612440191387</v>
      </c>
      <c r="I281" s="494">
        <v>207</v>
      </c>
      <c r="J281" s="494">
        <v>1</v>
      </c>
      <c r="K281" s="494">
        <v>209</v>
      </c>
      <c r="L281" s="494">
        <v>1</v>
      </c>
      <c r="M281" s="494">
        <v>209</v>
      </c>
      <c r="N281" s="494">
        <v>7</v>
      </c>
      <c r="O281" s="494">
        <v>1463</v>
      </c>
      <c r="P281" s="545">
        <v>7</v>
      </c>
      <c r="Q281" s="495">
        <v>209</v>
      </c>
    </row>
    <row r="282" spans="1:17" ht="14.4" customHeight="1" x14ac:dyDescent="0.3">
      <c r="A282" s="489" t="s">
        <v>1508</v>
      </c>
      <c r="B282" s="490" t="s">
        <v>1319</v>
      </c>
      <c r="C282" s="490" t="s">
        <v>1320</v>
      </c>
      <c r="D282" s="490" t="s">
        <v>1399</v>
      </c>
      <c r="E282" s="490" t="s">
        <v>1400</v>
      </c>
      <c r="F282" s="494">
        <v>1</v>
      </c>
      <c r="G282" s="494">
        <v>39</v>
      </c>
      <c r="H282" s="494">
        <v>0.16250000000000001</v>
      </c>
      <c r="I282" s="494">
        <v>39</v>
      </c>
      <c r="J282" s="494">
        <v>6</v>
      </c>
      <c r="K282" s="494">
        <v>240</v>
      </c>
      <c r="L282" s="494">
        <v>1</v>
      </c>
      <c r="M282" s="494">
        <v>40</v>
      </c>
      <c r="N282" s="494">
        <v>7</v>
      </c>
      <c r="O282" s="494">
        <v>280</v>
      </c>
      <c r="P282" s="545">
        <v>1.1666666666666667</v>
      </c>
      <c r="Q282" s="495">
        <v>40</v>
      </c>
    </row>
    <row r="283" spans="1:17" ht="14.4" customHeight="1" x14ac:dyDescent="0.3">
      <c r="A283" s="489" t="s">
        <v>1508</v>
      </c>
      <c r="B283" s="490" t="s">
        <v>1319</v>
      </c>
      <c r="C283" s="490" t="s">
        <v>1320</v>
      </c>
      <c r="D283" s="490" t="s">
        <v>1403</v>
      </c>
      <c r="E283" s="490" t="s">
        <v>1404</v>
      </c>
      <c r="F283" s="494">
        <v>5</v>
      </c>
      <c r="G283" s="494">
        <v>850</v>
      </c>
      <c r="H283" s="494">
        <v>0.41423001949317739</v>
      </c>
      <c r="I283" s="494">
        <v>170</v>
      </c>
      <c r="J283" s="494">
        <v>12</v>
      </c>
      <c r="K283" s="494">
        <v>2052</v>
      </c>
      <c r="L283" s="494">
        <v>1</v>
      </c>
      <c r="M283" s="494">
        <v>171</v>
      </c>
      <c r="N283" s="494">
        <v>10</v>
      </c>
      <c r="O283" s="494">
        <v>1710</v>
      </c>
      <c r="P283" s="545">
        <v>0.83333333333333337</v>
      </c>
      <c r="Q283" s="495">
        <v>171</v>
      </c>
    </row>
    <row r="284" spans="1:17" ht="14.4" customHeight="1" x14ac:dyDescent="0.3">
      <c r="A284" s="489" t="s">
        <v>1508</v>
      </c>
      <c r="B284" s="490" t="s">
        <v>1319</v>
      </c>
      <c r="C284" s="490" t="s">
        <v>1320</v>
      </c>
      <c r="D284" s="490" t="s">
        <v>1407</v>
      </c>
      <c r="E284" s="490" t="s">
        <v>1408</v>
      </c>
      <c r="F284" s="494"/>
      <c r="G284" s="494"/>
      <c r="H284" s="494"/>
      <c r="I284" s="494"/>
      <c r="J284" s="494">
        <v>1</v>
      </c>
      <c r="K284" s="494">
        <v>690</v>
      </c>
      <c r="L284" s="494">
        <v>1</v>
      </c>
      <c r="M284" s="494">
        <v>690</v>
      </c>
      <c r="N284" s="494">
        <v>5</v>
      </c>
      <c r="O284" s="494">
        <v>3450</v>
      </c>
      <c r="P284" s="545">
        <v>5</v>
      </c>
      <c r="Q284" s="495">
        <v>690</v>
      </c>
    </row>
    <row r="285" spans="1:17" ht="14.4" customHeight="1" x14ac:dyDescent="0.3">
      <c r="A285" s="489" t="s">
        <v>1508</v>
      </c>
      <c r="B285" s="490" t="s">
        <v>1319</v>
      </c>
      <c r="C285" s="490" t="s">
        <v>1320</v>
      </c>
      <c r="D285" s="490" t="s">
        <v>1409</v>
      </c>
      <c r="E285" s="490" t="s">
        <v>1410</v>
      </c>
      <c r="F285" s="494">
        <v>2</v>
      </c>
      <c r="G285" s="494">
        <v>696</v>
      </c>
      <c r="H285" s="494">
        <v>1.9885714285714287</v>
      </c>
      <c r="I285" s="494">
        <v>348</v>
      </c>
      <c r="J285" s="494">
        <v>1</v>
      </c>
      <c r="K285" s="494">
        <v>350</v>
      </c>
      <c r="L285" s="494">
        <v>1</v>
      </c>
      <c r="M285" s="494">
        <v>350</v>
      </c>
      <c r="N285" s="494">
        <v>4</v>
      </c>
      <c r="O285" s="494">
        <v>1400</v>
      </c>
      <c r="P285" s="545">
        <v>4</v>
      </c>
      <c r="Q285" s="495">
        <v>350</v>
      </c>
    </row>
    <row r="286" spans="1:17" ht="14.4" customHeight="1" x14ac:dyDescent="0.3">
      <c r="A286" s="489" t="s">
        <v>1508</v>
      </c>
      <c r="B286" s="490" t="s">
        <v>1319</v>
      </c>
      <c r="C286" s="490" t="s">
        <v>1320</v>
      </c>
      <c r="D286" s="490" t="s">
        <v>1411</v>
      </c>
      <c r="E286" s="490" t="s">
        <v>1412</v>
      </c>
      <c r="F286" s="494">
        <v>5</v>
      </c>
      <c r="G286" s="494">
        <v>865</v>
      </c>
      <c r="H286" s="494">
        <v>0.45193312434691746</v>
      </c>
      <c r="I286" s="494">
        <v>173</v>
      </c>
      <c r="J286" s="494">
        <v>11</v>
      </c>
      <c r="K286" s="494">
        <v>1914</v>
      </c>
      <c r="L286" s="494">
        <v>1</v>
      </c>
      <c r="M286" s="494">
        <v>174</v>
      </c>
      <c r="N286" s="494">
        <v>10</v>
      </c>
      <c r="O286" s="494">
        <v>1740</v>
      </c>
      <c r="P286" s="545">
        <v>0.90909090909090906</v>
      </c>
      <c r="Q286" s="495">
        <v>174</v>
      </c>
    </row>
    <row r="287" spans="1:17" ht="14.4" customHeight="1" x14ac:dyDescent="0.3">
      <c r="A287" s="489" t="s">
        <v>1508</v>
      </c>
      <c r="B287" s="490" t="s">
        <v>1319</v>
      </c>
      <c r="C287" s="490" t="s">
        <v>1320</v>
      </c>
      <c r="D287" s="490" t="s">
        <v>1413</v>
      </c>
      <c r="E287" s="490" t="s">
        <v>1414</v>
      </c>
      <c r="F287" s="494"/>
      <c r="G287" s="494"/>
      <c r="H287" s="494"/>
      <c r="I287" s="494"/>
      <c r="J287" s="494"/>
      <c r="K287" s="494"/>
      <c r="L287" s="494"/>
      <c r="M287" s="494"/>
      <c r="N287" s="494">
        <v>8</v>
      </c>
      <c r="O287" s="494">
        <v>3208</v>
      </c>
      <c r="P287" s="545"/>
      <c r="Q287" s="495">
        <v>401</v>
      </c>
    </row>
    <row r="288" spans="1:17" ht="14.4" customHeight="1" x14ac:dyDescent="0.3">
      <c r="A288" s="489" t="s">
        <v>1508</v>
      </c>
      <c r="B288" s="490" t="s">
        <v>1319</v>
      </c>
      <c r="C288" s="490" t="s">
        <v>1320</v>
      </c>
      <c r="D288" s="490" t="s">
        <v>1415</v>
      </c>
      <c r="E288" s="490" t="s">
        <v>1416</v>
      </c>
      <c r="F288" s="494"/>
      <c r="G288" s="494"/>
      <c r="H288" s="494"/>
      <c r="I288" s="494"/>
      <c r="J288" s="494"/>
      <c r="K288" s="494"/>
      <c r="L288" s="494"/>
      <c r="M288" s="494"/>
      <c r="N288" s="494">
        <v>2</v>
      </c>
      <c r="O288" s="494">
        <v>1308</v>
      </c>
      <c r="P288" s="545"/>
      <c r="Q288" s="495">
        <v>654</v>
      </c>
    </row>
    <row r="289" spans="1:17" ht="14.4" customHeight="1" x14ac:dyDescent="0.3">
      <c r="A289" s="489" t="s">
        <v>1508</v>
      </c>
      <c r="B289" s="490" t="s">
        <v>1319</v>
      </c>
      <c r="C289" s="490" t="s">
        <v>1320</v>
      </c>
      <c r="D289" s="490" t="s">
        <v>1417</v>
      </c>
      <c r="E289" s="490" t="s">
        <v>1418</v>
      </c>
      <c r="F289" s="494"/>
      <c r="G289" s="494"/>
      <c r="H289" s="494"/>
      <c r="I289" s="494"/>
      <c r="J289" s="494"/>
      <c r="K289" s="494"/>
      <c r="L289" s="494"/>
      <c r="M289" s="494"/>
      <c r="N289" s="494">
        <v>2</v>
      </c>
      <c r="O289" s="494">
        <v>1308</v>
      </c>
      <c r="P289" s="545"/>
      <c r="Q289" s="495">
        <v>654</v>
      </c>
    </row>
    <row r="290" spans="1:17" ht="14.4" customHeight="1" x14ac:dyDescent="0.3">
      <c r="A290" s="489" t="s">
        <v>1508</v>
      </c>
      <c r="B290" s="490" t="s">
        <v>1319</v>
      </c>
      <c r="C290" s="490" t="s">
        <v>1320</v>
      </c>
      <c r="D290" s="490" t="s">
        <v>1421</v>
      </c>
      <c r="E290" s="490" t="s">
        <v>1422</v>
      </c>
      <c r="F290" s="494">
        <v>1</v>
      </c>
      <c r="G290" s="494">
        <v>692</v>
      </c>
      <c r="H290" s="494">
        <v>0.99711815561959649</v>
      </c>
      <c r="I290" s="494">
        <v>692</v>
      </c>
      <c r="J290" s="494">
        <v>1</v>
      </c>
      <c r="K290" s="494">
        <v>694</v>
      </c>
      <c r="L290" s="494">
        <v>1</v>
      </c>
      <c r="M290" s="494">
        <v>694</v>
      </c>
      <c r="N290" s="494">
        <v>2</v>
      </c>
      <c r="O290" s="494">
        <v>1388</v>
      </c>
      <c r="P290" s="545">
        <v>2</v>
      </c>
      <c r="Q290" s="495">
        <v>694</v>
      </c>
    </row>
    <row r="291" spans="1:17" ht="14.4" customHeight="1" x14ac:dyDescent="0.3">
      <c r="A291" s="489" t="s">
        <v>1508</v>
      </c>
      <c r="B291" s="490" t="s">
        <v>1319</v>
      </c>
      <c r="C291" s="490" t="s">
        <v>1320</v>
      </c>
      <c r="D291" s="490" t="s">
        <v>1423</v>
      </c>
      <c r="E291" s="490" t="s">
        <v>1424</v>
      </c>
      <c r="F291" s="494"/>
      <c r="G291" s="494"/>
      <c r="H291" s="494"/>
      <c r="I291" s="494"/>
      <c r="J291" s="494"/>
      <c r="K291" s="494"/>
      <c r="L291" s="494"/>
      <c r="M291" s="494"/>
      <c r="N291" s="494">
        <v>4</v>
      </c>
      <c r="O291" s="494">
        <v>2712</v>
      </c>
      <c r="P291" s="545"/>
      <c r="Q291" s="495">
        <v>678</v>
      </c>
    </row>
    <row r="292" spans="1:17" ht="14.4" customHeight="1" x14ac:dyDescent="0.3">
      <c r="A292" s="489" t="s">
        <v>1508</v>
      </c>
      <c r="B292" s="490" t="s">
        <v>1319</v>
      </c>
      <c r="C292" s="490" t="s">
        <v>1320</v>
      </c>
      <c r="D292" s="490" t="s">
        <v>1425</v>
      </c>
      <c r="E292" s="490" t="s">
        <v>1426</v>
      </c>
      <c r="F292" s="494">
        <v>1</v>
      </c>
      <c r="G292" s="494">
        <v>475</v>
      </c>
      <c r="H292" s="494">
        <v>0.49790356394129981</v>
      </c>
      <c r="I292" s="494">
        <v>475</v>
      </c>
      <c r="J292" s="494">
        <v>2</v>
      </c>
      <c r="K292" s="494">
        <v>954</v>
      </c>
      <c r="L292" s="494">
        <v>1</v>
      </c>
      <c r="M292" s="494">
        <v>477</v>
      </c>
      <c r="N292" s="494">
        <v>4</v>
      </c>
      <c r="O292" s="494">
        <v>1908</v>
      </c>
      <c r="P292" s="545">
        <v>2</v>
      </c>
      <c r="Q292" s="495">
        <v>477</v>
      </c>
    </row>
    <row r="293" spans="1:17" ht="14.4" customHeight="1" x14ac:dyDescent="0.3">
      <c r="A293" s="489" t="s">
        <v>1508</v>
      </c>
      <c r="B293" s="490" t="s">
        <v>1319</v>
      </c>
      <c r="C293" s="490" t="s">
        <v>1320</v>
      </c>
      <c r="D293" s="490" t="s">
        <v>1427</v>
      </c>
      <c r="E293" s="490" t="s">
        <v>1428</v>
      </c>
      <c r="F293" s="494">
        <v>1</v>
      </c>
      <c r="G293" s="494">
        <v>289</v>
      </c>
      <c r="H293" s="494">
        <v>0.99312714776632305</v>
      </c>
      <c r="I293" s="494">
        <v>289</v>
      </c>
      <c r="J293" s="494">
        <v>1</v>
      </c>
      <c r="K293" s="494">
        <v>291</v>
      </c>
      <c r="L293" s="494">
        <v>1</v>
      </c>
      <c r="M293" s="494">
        <v>291</v>
      </c>
      <c r="N293" s="494">
        <v>1</v>
      </c>
      <c r="O293" s="494">
        <v>291</v>
      </c>
      <c r="P293" s="545">
        <v>1</v>
      </c>
      <c r="Q293" s="495">
        <v>291</v>
      </c>
    </row>
    <row r="294" spans="1:17" ht="14.4" customHeight="1" x14ac:dyDescent="0.3">
      <c r="A294" s="489" t="s">
        <v>1508</v>
      </c>
      <c r="B294" s="490" t="s">
        <v>1319</v>
      </c>
      <c r="C294" s="490" t="s">
        <v>1320</v>
      </c>
      <c r="D294" s="490" t="s">
        <v>1429</v>
      </c>
      <c r="E294" s="490" t="s">
        <v>1430</v>
      </c>
      <c r="F294" s="494"/>
      <c r="G294" s="494"/>
      <c r="H294" s="494"/>
      <c r="I294" s="494"/>
      <c r="J294" s="494"/>
      <c r="K294" s="494"/>
      <c r="L294" s="494"/>
      <c r="M294" s="494"/>
      <c r="N294" s="494">
        <v>1</v>
      </c>
      <c r="O294" s="494">
        <v>814</v>
      </c>
      <c r="P294" s="545"/>
      <c r="Q294" s="495">
        <v>814</v>
      </c>
    </row>
    <row r="295" spans="1:17" ht="14.4" customHeight="1" x14ac:dyDescent="0.3">
      <c r="A295" s="489" t="s">
        <v>1508</v>
      </c>
      <c r="B295" s="490" t="s">
        <v>1319</v>
      </c>
      <c r="C295" s="490" t="s">
        <v>1320</v>
      </c>
      <c r="D295" s="490" t="s">
        <v>1433</v>
      </c>
      <c r="E295" s="490" t="s">
        <v>1434</v>
      </c>
      <c r="F295" s="494">
        <v>4</v>
      </c>
      <c r="G295" s="494">
        <v>668</v>
      </c>
      <c r="H295" s="494">
        <v>0.4417989417989418</v>
      </c>
      <c r="I295" s="494">
        <v>167</v>
      </c>
      <c r="J295" s="494">
        <v>9</v>
      </c>
      <c r="K295" s="494">
        <v>1512</v>
      </c>
      <c r="L295" s="494">
        <v>1</v>
      </c>
      <c r="M295" s="494">
        <v>168</v>
      </c>
      <c r="N295" s="494">
        <v>9</v>
      </c>
      <c r="O295" s="494">
        <v>1512</v>
      </c>
      <c r="P295" s="545">
        <v>1</v>
      </c>
      <c r="Q295" s="495">
        <v>168</v>
      </c>
    </row>
    <row r="296" spans="1:17" ht="14.4" customHeight="1" x14ac:dyDescent="0.3">
      <c r="A296" s="489" t="s">
        <v>1508</v>
      </c>
      <c r="B296" s="490" t="s">
        <v>1319</v>
      </c>
      <c r="C296" s="490" t="s">
        <v>1320</v>
      </c>
      <c r="D296" s="490" t="s">
        <v>1437</v>
      </c>
      <c r="E296" s="490" t="s">
        <v>1438</v>
      </c>
      <c r="F296" s="494"/>
      <c r="G296" s="494"/>
      <c r="H296" s="494"/>
      <c r="I296" s="494"/>
      <c r="J296" s="494"/>
      <c r="K296" s="494"/>
      <c r="L296" s="494"/>
      <c r="M296" s="494"/>
      <c r="N296" s="494">
        <v>2</v>
      </c>
      <c r="O296" s="494">
        <v>1148</v>
      </c>
      <c r="P296" s="545"/>
      <c r="Q296" s="495">
        <v>574</v>
      </c>
    </row>
    <row r="297" spans="1:17" ht="14.4" customHeight="1" x14ac:dyDescent="0.3">
      <c r="A297" s="489" t="s">
        <v>1508</v>
      </c>
      <c r="B297" s="490" t="s">
        <v>1319</v>
      </c>
      <c r="C297" s="490" t="s">
        <v>1320</v>
      </c>
      <c r="D297" s="490" t="s">
        <v>1447</v>
      </c>
      <c r="E297" s="490" t="s">
        <v>1448</v>
      </c>
      <c r="F297" s="494"/>
      <c r="G297" s="494"/>
      <c r="H297" s="494"/>
      <c r="I297" s="494"/>
      <c r="J297" s="494"/>
      <c r="K297" s="494"/>
      <c r="L297" s="494"/>
      <c r="M297" s="494"/>
      <c r="N297" s="494">
        <v>2</v>
      </c>
      <c r="O297" s="494">
        <v>2798</v>
      </c>
      <c r="P297" s="545"/>
      <c r="Q297" s="495">
        <v>1399</v>
      </c>
    </row>
    <row r="298" spans="1:17" ht="14.4" customHeight="1" x14ac:dyDescent="0.3">
      <c r="A298" s="489" t="s">
        <v>1508</v>
      </c>
      <c r="B298" s="490" t="s">
        <v>1319</v>
      </c>
      <c r="C298" s="490" t="s">
        <v>1320</v>
      </c>
      <c r="D298" s="490" t="s">
        <v>1449</v>
      </c>
      <c r="E298" s="490" t="s">
        <v>1450</v>
      </c>
      <c r="F298" s="494"/>
      <c r="G298" s="494"/>
      <c r="H298" s="494"/>
      <c r="I298" s="494"/>
      <c r="J298" s="494"/>
      <c r="K298" s="494"/>
      <c r="L298" s="494"/>
      <c r="M298" s="494"/>
      <c r="N298" s="494">
        <v>1</v>
      </c>
      <c r="O298" s="494">
        <v>1022</v>
      </c>
      <c r="P298" s="545"/>
      <c r="Q298" s="495">
        <v>1022</v>
      </c>
    </row>
    <row r="299" spans="1:17" ht="14.4" customHeight="1" x14ac:dyDescent="0.3">
      <c r="A299" s="489" t="s">
        <v>1508</v>
      </c>
      <c r="B299" s="490" t="s">
        <v>1319</v>
      </c>
      <c r="C299" s="490" t="s">
        <v>1320</v>
      </c>
      <c r="D299" s="490" t="s">
        <v>1451</v>
      </c>
      <c r="E299" s="490" t="s">
        <v>1452</v>
      </c>
      <c r="F299" s="494"/>
      <c r="G299" s="494"/>
      <c r="H299" s="494"/>
      <c r="I299" s="494"/>
      <c r="J299" s="494"/>
      <c r="K299" s="494"/>
      <c r="L299" s="494"/>
      <c r="M299" s="494"/>
      <c r="N299" s="494">
        <v>1</v>
      </c>
      <c r="O299" s="494">
        <v>190</v>
      </c>
      <c r="P299" s="545"/>
      <c r="Q299" s="495">
        <v>190</v>
      </c>
    </row>
    <row r="300" spans="1:17" ht="14.4" customHeight="1" x14ac:dyDescent="0.3">
      <c r="A300" s="489" t="s">
        <v>1508</v>
      </c>
      <c r="B300" s="490" t="s">
        <v>1319</v>
      </c>
      <c r="C300" s="490" t="s">
        <v>1320</v>
      </c>
      <c r="D300" s="490" t="s">
        <v>1453</v>
      </c>
      <c r="E300" s="490" t="s">
        <v>1454</v>
      </c>
      <c r="F300" s="494"/>
      <c r="G300" s="494"/>
      <c r="H300" s="494"/>
      <c r="I300" s="494"/>
      <c r="J300" s="494"/>
      <c r="K300" s="494"/>
      <c r="L300" s="494"/>
      <c r="M300" s="494"/>
      <c r="N300" s="494">
        <v>1</v>
      </c>
      <c r="O300" s="494">
        <v>814</v>
      </c>
      <c r="P300" s="545"/>
      <c r="Q300" s="495">
        <v>814</v>
      </c>
    </row>
    <row r="301" spans="1:17" ht="14.4" customHeight="1" x14ac:dyDescent="0.3">
      <c r="A301" s="489" t="s">
        <v>1508</v>
      </c>
      <c r="B301" s="490" t="s">
        <v>1319</v>
      </c>
      <c r="C301" s="490" t="s">
        <v>1320</v>
      </c>
      <c r="D301" s="490" t="s">
        <v>1457</v>
      </c>
      <c r="E301" s="490" t="s">
        <v>1458</v>
      </c>
      <c r="F301" s="494"/>
      <c r="G301" s="494"/>
      <c r="H301" s="494"/>
      <c r="I301" s="494"/>
      <c r="J301" s="494"/>
      <c r="K301" s="494"/>
      <c r="L301" s="494"/>
      <c r="M301" s="494"/>
      <c r="N301" s="494">
        <v>3</v>
      </c>
      <c r="O301" s="494">
        <v>780</v>
      </c>
      <c r="P301" s="545"/>
      <c r="Q301" s="495">
        <v>260</v>
      </c>
    </row>
    <row r="302" spans="1:17" ht="14.4" customHeight="1" x14ac:dyDescent="0.3">
      <c r="A302" s="489" t="s">
        <v>1508</v>
      </c>
      <c r="B302" s="490" t="s">
        <v>1319</v>
      </c>
      <c r="C302" s="490" t="s">
        <v>1320</v>
      </c>
      <c r="D302" s="490" t="s">
        <v>1464</v>
      </c>
      <c r="E302" s="490" t="s">
        <v>1465</v>
      </c>
      <c r="F302" s="494">
        <v>1</v>
      </c>
      <c r="G302" s="494">
        <v>251</v>
      </c>
      <c r="H302" s="494"/>
      <c r="I302" s="494">
        <v>251</v>
      </c>
      <c r="J302" s="494"/>
      <c r="K302" s="494"/>
      <c r="L302" s="494"/>
      <c r="M302" s="494"/>
      <c r="N302" s="494">
        <v>1</v>
      </c>
      <c r="O302" s="494">
        <v>253</v>
      </c>
      <c r="P302" s="545"/>
      <c r="Q302" s="495">
        <v>253</v>
      </c>
    </row>
    <row r="303" spans="1:17" ht="14.4" customHeight="1" x14ac:dyDescent="0.3">
      <c r="A303" s="489" t="s">
        <v>1508</v>
      </c>
      <c r="B303" s="490" t="s">
        <v>1319</v>
      </c>
      <c r="C303" s="490" t="s">
        <v>1320</v>
      </c>
      <c r="D303" s="490" t="s">
        <v>1466</v>
      </c>
      <c r="E303" s="490" t="s">
        <v>1467</v>
      </c>
      <c r="F303" s="494">
        <v>1</v>
      </c>
      <c r="G303" s="494">
        <v>423</v>
      </c>
      <c r="H303" s="494"/>
      <c r="I303" s="494">
        <v>423</v>
      </c>
      <c r="J303" s="494"/>
      <c r="K303" s="494"/>
      <c r="L303" s="494"/>
      <c r="M303" s="494"/>
      <c r="N303" s="494">
        <v>1</v>
      </c>
      <c r="O303" s="494">
        <v>424</v>
      </c>
      <c r="P303" s="545"/>
      <c r="Q303" s="495">
        <v>424</v>
      </c>
    </row>
    <row r="304" spans="1:17" ht="14.4" customHeight="1" x14ac:dyDescent="0.3">
      <c r="A304" s="489" t="s">
        <v>1509</v>
      </c>
      <c r="B304" s="490" t="s">
        <v>1319</v>
      </c>
      <c r="C304" s="490" t="s">
        <v>1320</v>
      </c>
      <c r="D304" s="490" t="s">
        <v>1325</v>
      </c>
      <c r="E304" s="490" t="s">
        <v>1326</v>
      </c>
      <c r="F304" s="494"/>
      <c r="G304" s="494"/>
      <c r="H304" s="494"/>
      <c r="I304" s="494"/>
      <c r="J304" s="494"/>
      <c r="K304" s="494"/>
      <c r="L304" s="494"/>
      <c r="M304" s="494"/>
      <c r="N304" s="494">
        <v>1</v>
      </c>
      <c r="O304" s="494">
        <v>658</v>
      </c>
      <c r="P304" s="545"/>
      <c r="Q304" s="495">
        <v>658</v>
      </c>
    </row>
    <row r="305" spans="1:17" ht="14.4" customHeight="1" x14ac:dyDescent="0.3">
      <c r="A305" s="489" t="s">
        <v>1509</v>
      </c>
      <c r="B305" s="490" t="s">
        <v>1319</v>
      </c>
      <c r="C305" s="490" t="s">
        <v>1320</v>
      </c>
      <c r="D305" s="490" t="s">
        <v>1333</v>
      </c>
      <c r="E305" s="490" t="s">
        <v>1334</v>
      </c>
      <c r="F305" s="494"/>
      <c r="G305" s="494"/>
      <c r="H305" s="494"/>
      <c r="I305" s="494"/>
      <c r="J305" s="494">
        <v>3</v>
      </c>
      <c r="K305" s="494">
        <v>2526</v>
      </c>
      <c r="L305" s="494">
        <v>1</v>
      </c>
      <c r="M305" s="494">
        <v>842</v>
      </c>
      <c r="N305" s="494"/>
      <c r="O305" s="494"/>
      <c r="P305" s="545"/>
      <c r="Q305" s="495"/>
    </row>
    <row r="306" spans="1:17" ht="14.4" customHeight="1" x14ac:dyDescent="0.3">
      <c r="A306" s="489" t="s">
        <v>1509</v>
      </c>
      <c r="B306" s="490" t="s">
        <v>1319</v>
      </c>
      <c r="C306" s="490" t="s">
        <v>1320</v>
      </c>
      <c r="D306" s="490" t="s">
        <v>1341</v>
      </c>
      <c r="E306" s="490" t="s">
        <v>1342</v>
      </c>
      <c r="F306" s="494"/>
      <c r="G306" s="494"/>
      <c r="H306" s="494"/>
      <c r="I306" s="494"/>
      <c r="J306" s="494"/>
      <c r="K306" s="494"/>
      <c r="L306" s="494"/>
      <c r="M306" s="494"/>
      <c r="N306" s="494">
        <v>5</v>
      </c>
      <c r="O306" s="494">
        <v>840</v>
      </c>
      <c r="P306" s="545"/>
      <c r="Q306" s="495">
        <v>168</v>
      </c>
    </row>
    <row r="307" spans="1:17" ht="14.4" customHeight="1" x14ac:dyDescent="0.3">
      <c r="A307" s="489" t="s">
        <v>1509</v>
      </c>
      <c r="B307" s="490" t="s">
        <v>1319</v>
      </c>
      <c r="C307" s="490" t="s">
        <v>1320</v>
      </c>
      <c r="D307" s="490" t="s">
        <v>1343</v>
      </c>
      <c r="E307" s="490" t="s">
        <v>1344</v>
      </c>
      <c r="F307" s="494"/>
      <c r="G307" s="494"/>
      <c r="H307" s="494"/>
      <c r="I307" s="494"/>
      <c r="J307" s="494">
        <v>1</v>
      </c>
      <c r="K307" s="494">
        <v>174</v>
      </c>
      <c r="L307" s="494">
        <v>1</v>
      </c>
      <c r="M307" s="494">
        <v>174</v>
      </c>
      <c r="N307" s="494">
        <v>1</v>
      </c>
      <c r="O307" s="494">
        <v>174</v>
      </c>
      <c r="P307" s="545">
        <v>1</v>
      </c>
      <c r="Q307" s="495">
        <v>174</v>
      </c>
    </row>
    <row r="308" spans="1:17" ht="14.4" customHeight="1" x14ac:dyDescent="0.3">
      <c r="A308" s="489" t="s">
        <v>1509</v>
      </c>
      <c r="B308" s="490" t="s">
        <v>1319</v>
      </c>
      <c r="C308" s="490" t="s">
        <v>1320</v>
      </c>
      <c r="D308" s="490" t="s">
        <v>1345</v>
      </c>
      <c r="E308" s="490" t="s">
        <v>1346</v>
      </c>
      <c r="F308" s="494"/>
      <c r="G308" s="494"/>
      <c r="H308" s="494"/>
      <c r="I308" s="494"/>
      <c r="J308" s="494">
        <v>1</v>
      </c>
      <c r="K308" s="494">
        <v>352</v>
      </c>
      <c r="L308" s="494">
        <v>1</v>
      </c>
      <c r="M308" s="494">
        <v>352</v>
      </c>
      <c r="N308" s="494"/>
      <c r="O308" s="494"/>
      <c r="P308" s="545"/>
      <c r="Q308" s="495"/>
    </row>
    <row r="309" spans="1:17" ht="14.4" customHeight="1" x14ac:dyDescent="0.3">
      <c r="A309" s="489" t="s">
        <v>1509</v>
      </c>
      <c r="B309" s="490" t="s">
        <v>1319</v>
      </c>
      <c r="C309" s="490" t="s">
        <v>1320</v>
      </c>
      <c r="D309" s="490" t="s">
        <v>1353</v>
      </c>
      <c r="E309" s="490" t="s">
        <v>1354</v>
      </c>
      <c r="F309" s="494">
        <v>4</v>
      </c>
      <c r="G309" s="494">
        <v>2188</v>
      </c>
      <c r="H309" s="494">
        <v>1.9927140255009108</v>
      </c>
      <c r="I309" s="494">
        <v>547</v>
      </c>
      <c r="J309" s="494">
        <v>2</v>
      </c>
      <c r="K309" s="494">
        <v>1098</v>
      </c>
      <c r="L309" s="494">
        <v>1</v>
      </c>
      <c r="M309" s="494">
        <v>549</v>
      </c>
      <c r="N309" s="494"/>
      <c r="O309" s="494"/>
      <c r="P309" s="545"/>
      <c r="Q309" s="495"/>
    </row>
    <row r="310" spans="1:17" ht="14.4" customHeight="1" x14ac:dyDescent="0.3">
      <c r="A310" s="489" t="s">
        <v>1509</v>
      </c>
      <c r="B310" s="490" t="s">
        <v>1319</v>
      </c>
      <c r="C310" s="490" t="s">
        <v>1320</v>
      </c>
      <c r="D310" s="490" t="s">
        <v>1355</v>
      </c>
      <c r="E310" s="490" t="s">
        <v>1356</v>
      </c>
      <c r="F310" s="494">
        <v>1</v>
      </c>
      <c r="G310" s="494">
        <v>652</v>
      </c>
      <c r="H310" s="494"/>
      <c r="I310" s="494">
        <v>652</v>
      </c>
      <c r="J310" s="494"/>
      <c r="K310" s="494"/>
      <c r="L310" s="494"/>
      <c r="M310" s="494"/>
      <c r="N310" s="494"/>
      <c r="O310" s="494"/>
      <c r="P310" s="545"/>
      <c r="Q310" s="495"/>
    </row>
    <row r="311" spans="1:17" ht="14.4" customHeight="1" x14ac:dyDescent="0.3">
      <c r="A311" s="489" t="s">
        <v>1509</v>
      </c>
      <c r="B311" s="490" t="s">
        <v>1319</v>
      </c>
      <c r="C311" s="490" t="s">
        <v>1320</v>
      </c>
      <c r="D311" s="490" t="s">
        <v>1357</v>
      </c>
      <c r="E311" s="490" t="s">
        <v>1358</v>
      </c>
      <c r="F311" s="494">
        <v>1</v>
      </c>
      <c r="G311" s="494">
        <v>652</v>
      </c>
      <c r="H311" s="494"/>
      <c r="I311" s="494">
        <v>652</v>
      </c>
      <c r="J311" s="494"/>
      <c r="K311" s="494"/>
      <c r="L311" s="494"/>
      <c r="M311" s="494"/>
      <c r="N311" s="494"/>
      <c r="O311" s="494"/>
      <c r="P311" s="545"/>
      <c r="Q311" s="495"/>
    </row>
    <row r="312" spans="1:17" ht="14.4" customHeight="1" x14ac:dyDescent="0.3">
      <c r="A312" s="489" t="s">
        <v>1509</v>
      </c>
      <c r="B312" s="490" t="s">
        <v>1319</v>
      </c>
      <c r="C312" s="490" t="s">
        <v>1320</v>
      </c>
      <c r="D312" s="490" t="s">
        <v>1361</v>
      </c>
      <c r="E312" s="490" t="s">
        <v>1362</v>
      </c>
      <c r="F312" s="494"/>
      <c r="G312" s="494"/>
      <c r="H312" s="494"/>
      <c r="I312" s="494"/>
      <c r="J312" s="494">
        <v>1</v>
      </c>
      <c r="K312" s="494">
        <v>513</v>
      </c>
      <c r="L312" s="494">
        <v>1</v>
      </c>
      <c r="M312" s="494">
        <v>513</v>
      </c>
      <c r="N312" s="494"/>
      <c r="O312" s="494"/>
      <c r="P312" s="545"/>
      <c r="Q312" s="495"/>
    </row>
    <row r="313" spans="1:17" ht="14.4" customHeight="1" x14ac:dyDescent="0.3">
      <c r="A313" s="489" t="s">
        <v>1509</v>
      </c>
      <c r="B313" s="490" t="s">
        <v>1319</v>
      </c>
      <c r="C313" s="490" t="s">
        <v>1320</v>
      </c>
      <c r="D313" s="490" t="s">
        <v>1363</v>
      </c>
      <c r="E313" s="490" t="s">
        <v>1364</v>
      </c>
      <c r="F313" s="494"/>
      <c r="G313" s="494"/>
      <c r="H313" s="494"/>
      <c r="I313" s="494"/>
      <c r="J313" s="494">
        <v>1</v>
      </c>
      <c r="K313" s="494">
        <v>423</v>
      </c>
      <c r="L313" s="494">
        <v>1</v>
      </c>
      <c r="M313" s="494">
        <v>423</v>
      </c>
      <c r="N313" s="494"/>
      <c r="O313" s="494"/>
      <c r="P313" s="545"/>
      <c r="Q313" s="495"/>
    </row>
    <row r="314" spans="1:17" ht="14.4" customHeight="1" x14ac:dyDescent="0.3">
      <c r="A314" s="489" t="s">
        <v>1509</v>
      </c>
      <c r="B314" s="490" t="s">
        <v>1319</v>
      </c>
      <c r="C314" s="490" t="s">
        <v>1320</v>
      </c>
      <c r="D314" s="490" t="s">
        <v>1365</v>
      </c>
      <c r="E314" s="490" t="s">
        <v>1366</v>
      </c>
      <c r="F314" s="494">
        <v>4</v>
      </c>
      <c r="G314" s="494">
        <v>1388</v>
      </c>
      <c r="H314" s="494">
        <v>3.9770773638968482</v>
      </c>
      <c r="I314" s="494">
        <v>347</v>
      </c>
      <c r="J314" s="494">
        <v>1</v>
      </c>
      <c r="K314" s="494">
        <v>349</v>
      </c>
      <c r="L314" s="494">
        <v>1</v>
      </c>
      <c r="M314" s="494">
        <v>349</v>
      </c>
      <c r="N314" s="494"/>
      <c r="O314" s="494"/>
      <c r="P314" s="545"/>
      <c r="Q314" s="495"/>
    </row>
    <row r="315" spans="1:17" ht="14.4" customHeight="1" x14ac:dyDescent="0.3">
      <c r="A315" s="489" t="s">
        <v>1509</v>
      </c>
      <c r="B315" s="490" t="s">
        <v>1319</v>
      </c>
      <c r="C315" s="490" t="s">
        <v>1320</v>
      </c>
      <c r="D315" s="490" t="s">
        <v>1367</v>
      </c>
      <c r="E315" s="490" t="s">
        <v>1368</v>
      </c>
      <c r="F315" s="494"/>
      <c r="G315" s="494"/>
      <c r="H315" s="494"/>
      <c r="I315" s="494"/>
      <c r="J315" s="494"/>
      <c r="K315" s="494"/>
      <c r="L315" s="494"/>
      <c r="M315" s="494"/>
      <c r="N315" s="494">
        <v>1</v>
      </c>
      <c r="O315" s="494">
        <v>221</v>
      </c>
      <c r="P315" s="545"/>
      <c r="Q315" s="495">
        <v>221</v>
      </c>
    </row>
    <row r="316" spans="1:17" ht="14.4" customHeight="1" x14ac:dyDescent="0.3">
      <c r="A316" s="489" t="s">
        <v>1509</v>
      </c>
      <c r="B316" s="490" t="s">
        <v>1319</v>
      </c>
      <c r="C316" s="490" t="s">
        <v>1320</v>
      </c>
      <c r="D316" s="490" t="s">
        <v>1369</v>
      </c>
      <c r="E316" s="490" t="s">
        <v>1370</v>
      </c>
      <c r="F316" s="494">
        <v>46</v>
      </c>
      <c r="G316" s="494">
        <v>23138</v>
      </c>
      <c r="H316" s="494">
        <v>0.75912073490813647</v>
      </c>
      <c r="I316" s="494">
        <v>503</v>
      </c>
      <c r="J316" s="494">
        <v>60</v>
      </c>
      <c r="K316" s="494">
        <v>30480</v>
      </c>
      <c r="L316" s="494">
        <v>1</v>
      </c>
      <c r="M316" s="494">
        <v>508</v>
      </c>
      <c r="N316" s="494">
        <v>26</v>
      </c>
      <c r="O316" s="494">
        <v>13208</v>
      </c>
      <c r="P316" s="545">
        <v>0.43333333333333335</v>
      </c>
      <c r="Q316" s="495">
        <v>508</v>
      </c>
    </row>
    <row r="317" spans="1:17" ht="14.4" customHeight="1" x14ac:dyDescent="0.3">
      <c r="A317" s="489" t="s">
        <v>1509</v>
      </c>
      <c r="B317" s="490" t="s">
        <v>1319</v>
      </c>
      <c r="C317" s="490" t="s">
        <v>1320</v>
      </c>
      <c r="D317" s="490" t="s">
        <v>1375</v>
      </c>
      <c r="E317" s="490" t="s">
        <v>1376</v>
      </c>
      <c r="F317" s="494">
        <v>1</v>
      </c>
      <c r="G317" s="494">
        <v>111</v>
      </c>
      <c r="H317" s="494">
        <v>1</v>
      </c>
      <c r="I317" s="494">
        <v>111</v>
      </c>
      <c r="J317" s="494">
        <v>1</v>
      </c>
      <c r="K317" s="494">
        <v>111</v>
      </c>
      <c r="L317" s="494">
        <v>1</v>
      </c>
      <c r="M317" s="494">
        <v>111</v>
      </c>
      <c r="N317" s="494"/>
      <c r="O317" s="494"/>
      <c r="P317" s="545"/>
      <c r="Q317" s="495"/>
    </row>
    <row r="318" spans="1:17" ht="14.4" customHeight="1" x14ac:dyDescent="0.3">
      <c r="A318" s="489" t="s">
        <v>1509</v>
      </c>
      <c r="B318" s="490" t="s">
        <v>1319</v>
      </c>
      <c r="C318" s="490" t="s">
        <v>1320</v>
      </c>
      <c r="D318" s="490" t="s">
        <v>1379</v>
      </c>
      <c r="E318" s="490" t="s">
        <v>1380</v>
      </c>
      <c r="F318" s="494">
        <v>1</v>
      </c>
      <c r="G318" s="494">
        <v>311</v>
      </c>
      <c r="H318" s="494"/>
      <c r="I318" s="494">
        <v>311</v>
      </c>
      <c r="J318" s="494"/>
      <c r="K318" s="494"/>
      <c r="L318" s="494"/>
      <c r="M318" s="494"/>
      <c r="N318" s="494"/>
      <c r="O318" s="494"/>
      <c r="P318" s="545"/>
      <c r="Q318" s="495"/>
    </row>
    <row r="319" spans="1:17" ht="14.4" customHeight="1" x14ac:dyDescent="0.3">
      <c r="A319" s="489" t="s">
        <v>1509</v>
      </c>
      <c r="B319" s="490" t="s">
        <v>1319</v>
      </c>
      <c r="C319" s="490" t="s">
        <v>1320</v>
      </c>
      <c r="D319" s="490" t="s">
        <v>1381</v>
      </c>
      <c r="E319" s="490" t="s">
        <v>1382</v>
      </c>
      <c r="F319" s="494">
        <v>1</v>
      </c>
      <c r="G319" s="494">
        <v>23</v>
      </c>
      <c r="H319" s="494">
        <v>1</v>
      </c>
      <c r="I319" s="494">
        <v>23</v>
      </c>
      <c r="J319" s="494">
        <v>1</v>
      </c>
      <c r="K319" s="494">
        <v>23</v>
      </c>
      <c r="L319" s="494">
        <v>1</v>
      </c>
      <c r="M319" s="494">
        <v>23</v>
      </c>
      <c r="N319" s="494"/>
      <c r="O319" s="494"/>
      <c r="P319" s="545"/>
      <c r="Q319" s="495"/>
    </row>
    <row r="320" spans="1:17" ht="14.4" customHeight="1" x14ac:dyDescent="0.3">
      <c r="A320" s="489" t="s">
        <v>1509</v>
      </c>
      <c r="B320" s="490" t="s">
        <v>1319</v>
      </c>
      <c r="C320" s="490" t="s">
        <v>1320</v>
      </c>
      <c r="D320" s="490" t="s">
        <v>1383</v>
      </c>
      <c r="E320" s="490" t="s">
        <v>1384</v>
      </c>
      <c r="F320" s="494">
        <v>1</v>
      </c>
      <c r="G320" s="494">
        <v>16</v>
      </c>
      <c r="H320" s="494"/>
      <c r="I320" s="494">
        <v>16</v>
      </c>
      <c r="J320" s="494"/>
      <c r="K320" s="494"/>
      <c r="L320" s="494"/>
      <c r="M320" s="494"/>
      <c r="N320" s="494"/>
      <c r="O320" s="494"/>
      <c r="P320" s="545"/>
      <c r="Q320" s="495"/>
    </row>
    <row r="321" spans="1:17" ht="14.4" customHeight="1" x14ac:dyDescent="0.3">
      <c r="A321" s="489" t="s">
        <v>1509</v>
      </c>
      <c r="B321" s="490" t="s">
        <v>1319</v>
      </c>
      <c r="C321" s="490" t="s">
        <v>1320</v>
      </c>
      <c r="D321" s="490" t="s">
        <v>1387</v>
      </c>
      <c r="E321" s="490" t="s">
        <v>1388</v>
      </c>
      <c r="F321" s="494">
        <v>48</v>
      </c>
      <c r="G321" s="494">
        <v>16752</v>
      </c>
      <c r="H321" s="494">
        <v>0.74785714285714289</v>
      </c>
      <c r="I321" s="494">
        <v>349</v>
      </c>
      <c r="J321" s="494">
        <v>64</v>
      </c>
      <c r="K321" s="494">
        <v>22400</v>
      </c>
      <c r="L321" s="494">
        <v>1</v>
      </c>
      <c r="M321" s="494">
        <v>350</v>
      </c>
      <c r="N321" s="494">
        <v>41</v>
      </c>
      <c r="O321" s="494">
        <v>14350</v>
      </c>
      <c r="P321" s="545">
        <v>0.640625</v>
      </c>
      <c r="Q321" s="495">
        <v>350</v>
      </c>
    </row>
    <row r="322" spans="1:17" ht="14.4" customHeight="1" x14ac:dyDescent="0.3">
      <c r="A322" s="489" t="s">
        <v>1509</v>
      </c>
      <c r="B322" s="490" t="s">
        <v>1319</v>
      </c>
      <c r="C322" s="490" t="s">
        <v>1320</v>
      </c>
      <c r="D322" s="490" t="s">
        <v>1389</v>
      </c>
      <c r="E322" s="490" t="s">
        <v>1390</v>
      </c>
      <c r="F322" s="494">
        <v>1</v>
      </c>
      <c r="G322" s="494">
        <v>1268</v>
      </c>
      <c r="H322" s="494">
        <v>0.98830865159781767</v>
      </c>
      <c r="I322" s="494">
        <v>1268</v>
      </c>
      <c r="J322" s="494">
        <v>1</v>
      </c>
      <c r="K322" s="494">
        <v>1283</v>
      </c>
      <c r="L322" s="494">
        <v>1</v>
      </c>
      <c r="M322" s="494">
        <v>1283</v>
      </c>
      <c r="N322" s="494"/>
      <c r="O322" s="494"/>
      <c r="P322" s="545"/>
      <c r="Q322" s="495"/>
    </row>
    <row r="323" spans="1:17" ht="14.4" customHeight="1" x14ac:dyDescent="0.3">
      <c r="A323" s="489" t="s">
        <v>1509</v>
      </c>
      <c r="B323" s="490" t="s">
        <v>1319</v>
      </c>
      <c r="C323" s="490" t="s">
        <v>1320</v>
      </c>
      <c r="D323" s="490" t="s">
        <v>1397</v>
      </c>
      <c r="E323" s="490" t="s">
        <v>1398</v>
      </c>
      <c r="F323" s="494">
        <v>2</v>
      </c>
      <c r="G323" s="494">
        <v>414</v>
      </c>
      <c r="H323" s="494">
        <v>1.9808612440191387</v>
      </c>
      <c r="I323" s="494">
        <v>207</v>
      </c>
      <c r="J323" s="494">
        <v>1</v>
      </c>
      <c r="K323" s="494">
        <v>209</v>
      </c>
      <c r="L323" s="494">
        <v>1</v>
      </c>
      <c r="M323" s="494">
        <v>209</v>
      </c>
      <c r="N323" s="494"/>
      <c r="O323" s="494"/>
      <c r="P323" s="545"/>
      <c r="Q323" s="495"/>
    </row>
    <row r="324" spans="1:17" ht="14.4" customHeight="1" x14ac:dyDescent="0.3">
      <c r="A324" s="489" t="s">
        <v>1509</v>
      </c>
      <c r="B324" s="490" t="s">
        <v>1319</v>
      </c>
      <c r="C324" s="490" t="s">
        <v>1320</v>
      </c>
      <c r="D324" s="490" t="s">
        <v>1399</v>
      </c>
      <c r="E324" s="490" t="s">
        <v>1400</v>
      </c>
      <c r="F324" s="494"/>
      <c r="G324" s="494"/>
      <c r="H324" s="494"/>
      <c r="I324" s="494"/>
      <c r="J324" s="494">
        <v>1</v>
      </c>
      <c r="K324" s="494">
        <v>40</v>
      </c>
      <c r="L324" s="494">
        <v>1</v>
      </c>
      <c r="M324" s="494">
        <v>40</v>
      </c>
      <c r="N324" s="494"/>
      <c r="O324" s="494"/>
      <c r="P324" s="545"/>
      <c r="Q324" s="495"/>
    </row>
    <row r="325" spans="1:17" ht="14.4" customHeight="1" x14ac:dyDescent="0.3">
      <c r="A325" s="489" t="s">
        <v>1509</v>
      </c>
      <c r="B325" s="490" t="s">
        <v>1319</v>
      </c>
      <c r="C325" s="490" t="s">
        <v>1320</v>
      </c>
      <c r="D325" s="490" t="s">
        <v>1401</v>
      </c>
      <c r="E325" s="490" t="s">
        <v>1402</v>
      </c>
      <c r="F325" s="494">
        <v>2</v>
      </c>
      <c r="G325" s="494">
        <v>10006</v>
      </c>
      <c r="H325" s="494">
        <v>1.9924332935085622</v>
      </c>
      <c r="I325" s="494">
        <v>5003</v>
      </c>
      <c r="J325" s="494">
        <v>1</v>
      </c>
      <c r="K325" s="494">
        <v>5022</v>
      </c>
      <c r="L325" s="494">
        <v>1</v>
      </c>
      <c r="M325" s="494">
        <v>5022</v>
      </c>
      <c r="N325" s="494"/>
      <c r="O325" s="494"/>
      <c r="P325" s="545"/>
      <c r="Q325" s="495"/>
    </row>
    <row r="326" spans="1:17" ht="14.4" customHeight="1" x14ac:dyDescent="0.3">
      <c r="A326" s="489" t="s">
        <v>1509</v>
      </c>
      <c r="B326" s="490" t="s">
        <v>1319</v>
      </c>
      <c r="C326" s="490" t="s">
        <v>1320</v>
      </c>
      <c r="D326" s="490" t="s">
        <v>1403</v>
      </c>
      <c r="E326" s="490" t="s">
        <v>1404</v>
      </c>
      <c r="F326" s="494"/>
      <c r="G326" s="494"/>
      <c r="H326" s="494"/>
      <c r="I326" s="494"/>
      <c r="J326" s="494"/>
      <c r="K326" s="494"/>
      <c r="L326" s="494"/>
      <c r="M326" s="494"/>
      <c r="N326" s="494">
        <v>5</v>
      </c>
      <c r="O326" s="494">
        <v>855</v>
      </c>
      <c r="P326" s="545"/>
      <c r="Q326" s="495">
        <v>171</v>
      </c>
    </row>
    <row r="327" spans="1:17" ht="14.4" customHeight="1" x14ac:dyDescent="0.3">
      <c r="A327" s="489" t="s">
        <v>1509</v>
      </c>
      <c r="B327" s="490" t="s">
        <v>1319</v>
      </c>
      <c r="C327" s="490" t="s">
        <v>1320</v>
      </c>
      <c r="D327" s="490" t="s">
        <v>1407</v>
      </c>
      <c r="E327" s="490" t="s">
        <v>1408</v>
      </c>
      <c r="F327" s="494">
        <v>1</v>
      </c>
      <c r="G327" s="494">
        <v>688</v>
      </c>
      <c r="H327" s="494"/>
      <c r="I327" s="494">
        <v>688</v>
      </c>
      <c r="J327" s="494"/>
      <c r="K327" s="494"/>
      <c r="L327" s="494"/>
      <c r="M327" s="494"/>
      <c r="N327" s="494"/>
      <c r="O327" s="494"/>
      <c r="P327" s="545"/>
      <c r="Q327" s="495"/>
    </row>
    <row r="328" spans="1:17" ht="14.4" customHeight="1" x14ac:dyDescent="0.3">
      <c r="A328" s="489" t="s">
        <v>1509</v>
      </c>
      <c r="B328" s="490" t="s">
        <v>1319</v>
      </c>
      <c r="C328" s="490" t="s">
        <v>1320</v>
      </c>
      <c r="D328" s="490" t="s">
        <v>1411</v>
      </c>
      <c r="E328" s="490" t="s">
        <v>1412</v>
      </c>
      <c r="F328" s="494"/>
      <c r="G328" s="494"/>
      <c r="H328" s="494"/>
      <c r="I328" s="494"/>
      <c r="J328" s="494"/>
      <c r="K328" s="494"/>
      <c r="L328" s="494"/>
      <c r="M328" s="494"/>
      <c r="N328" s="494">
        <v>5</v>
      </c>
      <c r="O328" s="494">
        <v>870</v>
      </c>
      <c r="P328" s="545"/>
      <c r="Q328" s="495">
        <v>174</v>
      </c>
    </row>
    <row r="329" spans="1:17" ht="14.4" customHeight="1" x14ac:dyDescent="0.3">
      <c r="A329" s="489" t="s">
        <v>1509</v>
      </c>
      <c r="B329" s="490" t="s">
        <v>1319</v>
      </c>
      <c r="C329" s="490" t="s">
        <v>1320</v>
      </c>
      <c r="D329" s="490" t="s">
        <v>1413</v>
      </c>
      <c r="E329" s="490" t="s">
        <v>1414</v>
      </c>
      <c r="F329" s="494">
        <v>4</v>
      </c>
      <c r="G329" s="494">
        <v>1600</v>
      </c>
      <c r="H329" s="494">
        <v>0.49875311720698257</v>
      </c>
      <c r="I329" s="494">
        <v>400</v>
      </c>
      <c r="J329" s="494">
        <v>8</v>
      </c>
      <c r="K329" s="494">
        <v>3208</v>
      </c>
      <c r="L329" s="494">
        <v>1</v>
      </c>
      <c r="M329" s="494">
        <v>401</v>
      </c>
      <c r="N329" s="494">
        <v>12</v>
      </c>
      <c r="O329" s="494">
        <v>4812</v>
      </c>
      <c r="P329" s="545">
        <v>1.5</v>
      </c>
      <c r="Q329" s="495">
        <v>401</v>
      </c>
    </row>
    <row r="330" spans="1:17" ht="14.4" customHeight="1" x14ac:dyDescent="0.3">
      <c r="A330" s="489" t="s">
        <v>1509</v>
      </c>
      <c r="B330" s="490" t="s">
        <v>1319</v>
      </c>
      <c r="C330" s="490" t="s">
        <v>1320</v>
      </c>
      <c r="D330" s="490" t="s">
        <v>1415</v>
      </c>
      <c r="E330" s="490" t="s">
        <v>1416</v>
      </c>
      <c r="F330" s="494">
        <v>1</v>
      </c>
      <c r="G330" s="494">
        <v>652</v>
      </c>
      <c r="H330" s="494"/>
      <c r="I330" s="494">
        <v>652</v>
      </c>
      <c r="J330" s="494"/>
      <c r="K330" s="494"/>
      <c r="L330" s="494"/>
      <c r="M330" s="494"/>
      <c r="N330" s="494"/>
      <c r="O330" s="494"/>
      <c r="P330" s="545"/>
      <c r="Q330" s="495"/>
    </row>
    <row r="331" spans="1:17" ht="14.4" customHeight="1" x14ac:dyDescent="0.3">
      <c r="A331" s="489" t="s">
        <v>1509</v>
      </c>
      <c r="B331" s="490" t="s">
        <v>1319</v>
      </c>
      <c r="C331" s="490" t="s">
        <v>1320</v>
      </c>
      <c r="D331" s="490" t="s">
        <v>1417</v>
      </c>
      <c r="E331" s="490" t="s">
        <v>1418</v>
      </c>
      <c r="F331" s="494">
        <v>1</v>
      </c>
      <c r="G331" s="494">
        <v>652</v>
      </c>
      <c r="H331" s="494"/>
      <c r="I331" s="494">
        <v>652</v>
      </c>
      <c r="J331" s="494"/>
      <c r="K331" s="494"/>
      <c r="L331" s="494"/>
      <c r="M331" s="494"/>
      <c r="N331" s="494"/>
      <c r="O331" s="494"/>
      <c r="P331" s="545"/>
      <c r="Q331" s="495"/>
    </row>
    <row r="332" spans="1:17" ht="14.4" customHeight="1" x14ac:dyDescent="0.3">
      <c r="A332" s="489" t="s">
        <v>1509</v>
      </c>
      <c r="B332" s="490" t="s">
        <v>1319</v>
      </c>
      <c r="C332" s="490" t="s">
        <v>1320</v>
      </c>
      <c r="D332" s="490" t="s">
        <v>1419</v>
      </c>
      <c r="E332" s="490" t="s">
        <v>1420</v>
      </c>
      <c r="F332" s="494">
        <v>4</v>
      </c>
      <c r="G332" s="494">
        <v>1728</v>
      </c>
      <c r="H332" s="494">
        <v>0.99310344827586206</v>
      </c>
      <c r="I332" s="494">
        <v>432</v>
      </c>
      <c r="J332" s="494">
        <v>4</v>
      </c>
      <c r="K332" s="494">
        <v>1740</v>
      </c>
      <c r="L332" s="494">
        <v>1</v>
      </c>
      <c r="M332" s="494">
        <v>435</v>
      </c>
      <c r="N332" s="494"/>
      <c r="O332" s="494"/>
      <c r="P332" s="545"/>
      <c r="Q332" s="495"/>
    </row>
    <row r="333" spans="1:17" ht="14.4" customHeight="1" x14ac:dyDescent="0.3">
      <c r="A333" s="489" t="s">
        <v>1509</v>
      </c>
      <c r="B333" s="490" t="s">
        <v>1319</v>
      </c>
      <c r="C333" s="490" t="s">
        <v>1320</v>
      </c>
      <c r="D333" s="490" t="s">
        <v>1425</v>
      </c>
      <c r="E333" s="490" t="s">
        <v>1426</v>
      </c>
      <c r="F333" s="494">
        <v>1</v>
      </c>
      <c r="G333" s="494">
        <v>475</v>
      </c>
      <c r="H333" s="494">
        <v>0.99580712788259962</v>
      </c>
      <c r="I333" s="494">
        <v>475</v>
      </c>
      <c r="J333" s="494">
        <v>1</v>
      </c>
      <c r="K333" s="494">
        <v>477</v>
      </c>
      <c r="L333" s="494">
        <v>1</v>
      </c>
      <c r="M333" s="494">
        <v>477</v>
      </c>
      <c r="N333" s="494"/>
      <c r="O333" s="494"/>
      <c r="P333" s="545"/>
      <c r="Q333" s="495"/>
    </row>
    <row r="334" spans="1:17" ht="14.4" customHeight="1" x14ac:dyDescent="0.3">
      <c r="A334" s="489" t="s">
        <v>1509</v>
      </c>
      <c r="B334" s="490" t="s">
        <v>1319</v>
      </c>
      <c r="C334" s="490" t="s">
        <v>1320</v>
      </c>
      <c r="D334" s="490" t="s">
        <v>1427</v>
      </c>
      <c r="E334" s="490" t="s">
        <v>1428</v>
      </c>
      <c r="F334" s="494"/>
      <c r="G334" s="494"/>
      <c r="H334" s="494"/>
      <c r="I334" s="494"/>
      <c r="J334" s="494">
        <v>1</v>
      </c>
      <c r="K334" s="494">
        <v>291</v>
      </c>
      <c r="L334" s="494">
        <v>1</v>
      </c>
      <c r="M334" s="494">
        <v>291</v>
      </c>
      <c r="N334" s="494"/>
      <c r="O334" s="494"/>
      <c r="P334" s="545"/>
      <c r="Q334" s="495"/>
    </row>
    <row r="335" spans="1:17" ht="14.4" customHeight="1" x14ac:dyDescent="0.3">
      <c r="A335" s="489" t="s">
        <v>1509</v>
      </c>
      <c r="B335" s="490" t="s">
        <v>1319</v>
      </c>
      <c r="C335" s="490" t="s">
        <v>1320</v>
      </c>
      <c r="D335" s="490" t="s">
        <v>1431</v>
      </c>
      <c r="E335" s="490" t="s">
        <v>1432</v>
      </c>
      <c r="F335" s="494">
        <v>4</v>
      </c>
      <c r="G335" s="494">
        <v>4032</v>
      </c>
      <c r="H335" s="494">
        <v>0.9970326409495549</v>
      </c>
      <c r="I335" s="494">
        <v>1008</v>
      </c>
      <c r="J335" s="494">
        <v>4</v>
      </c>
      <c r="K335" s="494">
        <v>4044</v>
      </c>
      <c r="L335" s="494">
        <v>1</v>
      </c>
      <c r="M335" s="494">
        <v>1011</v>
      </c>
      <c r="N335" s="494"/>
      <c r="O335" s="494"/>
      <c r="P335" s="545"/>
      <c r="Q335" s="495"/>
    </row>
    <row r="336" spans="1:17" ht="14.4" customHeight="1" x14ac:dyDescent="0.3">
      <c r="A336" s="489" t="s">
        <v>1509</v>
      </c>
      <c r="B336" s="490" t="s">
        <v>1319</v>
      </c>
      <c r="C336" s="490" t="s">
        <v>1320</v>
      </c>
      <c r="D336" s="490" t="s">
        <v>1433</v>
      </c>
      <c r="E336" s="490" t="s">
        <v>1434</v>
      </c>
      <c r="F336" s="494"/>
      <c r="G336" s="494"/>
      <c r="H336" s="494"/>
      <c r="I336" s="494"/>
      <c r="J336" s="494">
        <v>1</v>
      </c>
      <c r="K336" s="494">
        <v>168</v>
      </c>
      <c r="L336" s="494">
        <v>1</v>
      </c>
      <c r="M336" s="494">
        <v>168</v>
      </c>
      <c r="N336" s="494">
        <v>1</v>
      </c>
      <c r="O336" s="494">
        <v>168</v>
      </c>
      <c r="P336" s="545">
        <v>1</v>
      </c>
      <c r="Q336" s="495">
        <v>168</v>
      </c>
    </row>
    <row r="337" spans="1:17" ht="14.4" customHeight="1" x14ac:dyDescent="0.3">
      <c r="A337" s="489" t="s">
        <v>1509</v>
      </c>
      <c r="B337" s="490" t="s">
        <v>1319</v>
      </c>
      <c r="C337" s="490" t="s">
        <v>1320</v>
      </c>
      <c r="D337" s="490" t="s">
        <v>1437</v>
      </c>
      <c r="E337" s="490" t="s">
        <v>1438</v>
      </c>
      <c r="F337" s="494">
        <v>1</v>
      </c>
      <c r="G337" s="494">
        <v>573</v>
      </c>
      <c r="H337" s="494">
        <v>0.49912891986062718</v>
      </c>
      <c r="I337" s="494">
        <v>573</v>
      </c>
      <c r="J337" s="494">
        <v>2</v>
      </c>
      <c r="K337" s="494">
        <v>1148</v>
      </c>
      <c r="L337" s="494">
        <v>1</v>
      </c>
      <c r="M337" s="494">
        <v>574</v>
      </c>
      <c r="N337" s="494">
        <v>3</v>
      </c>
      <c r="O337" s="494">
        <v>1722</v>
      </c>
      <c r="P337" s="545">
        <v>1.5</v>
      </c>
      <c r="Q337" s="495">
        <v>574</v>
      </c>
    </row>
    <row r="338" spans="1:17" ht="14.4" customHeight="1" x14ac:dyDescent="0.3">
      <c r="A338" s="489" t="s">
        <v>1509</v>
      </c>
      <c r="B338" s="490" t="s">
        <v>1319</v>
      </c>
      <c r="C338" s="490" t="s">
        <v>1320</v>
      </c>
      <c r="D338" s="490" t="s">
        <v>1447</v>
      </c>
      <c r="E338" s="490" t="s">
        <v>1448</v>
      </c>
      <c r="F338" s="494">
        <v>1</v>
      </c>
      <c r="G338" s="494">
        <v>1397</v>
      </c>
      <c r="H338" s="494"/>
      <c r="I338" s="494">
        <v>1397</v>
      </c>
      <c r="J338" s="494"/>
      <c r="K338" s="494"/>
      <c r="L338" s="494"/>
      <c r="M338" s="494"/>
      <c r="N338" s="494"/>
      <c r="O338" s="494"/>
      <c r="P338" s="545"/>
      <c r="Q338" s="495"/>
    </row>
    <row r="339" spans="1:17" ht="14.4" customHeight="1" x14ac:dyDescent="0.3">
      <c r="A339" s="489" t="s">
        <v>1509</v>
      </c>
      <c r="B339" s="490" t="s">
        <v>1319</v>
      </c>
      <c r="C339" s="490" t="s">
        <v>1320</v>
      </c>
      <c r="D339" s="490" t="s">
        <v>1449</v>
      </c>
      <c r="E339" s="490" t="s">
        <v>1450</v>
      </c>
      <c r="F339" s="494"/>
      <c r="G339" s="494"/>
      <c r="H339" s="494"/>
      <c r="I339" s="494"/>
      <c r="J339" s="494">
        <v>1</v>
      </c>
      <c r="K339" s="494">
        <v>1022</v>
      </c>
      <c r="L339" s="494">
        <v>1</v>
      </c>
      <c r="M339" s="494">
        <v>1022</v>
      </c>
      <c r="N339" s="494">
        <v>1</v>
      </c>
      <c r="O339" s="494">
        <v>1022</v>
      </c>
      <c r="P339" s="545">
        <v>1</v>
      </c>
      <c r="Q339" s="495">
        <v>1022</v>
      </c>
    </row>
    <row r="340" spans="1:17" ht="14.4" customHeight="1" x14ac:dyDescent="0.3">
      <c r="A340" s="489" t="s">
        <v>1318</v>
      </c>
      <c r="B340" s="490" t="s">
        <v>1319</v>
      </c>
      <c r="C340" s="490" t="s">
        <v>1320</v>
      </c>
      <c r="D340" s="490" t="s">
        <v>1341</v>
      </c>
      <c r="E340" s="490" t="s">
        <v>1342</v>
      </c>
      <c r="F340" s="494">
        <v>1</v>
      </c>
      <c r="G340" s="494">
        <v>167</v>
      </c>
      <c r="H340" s="494"/>
      <c r="I340" s="494">
        <v>167</v>
      </c>
      <c r="J340" s="494"/>
      <c r="K340" s="494"/>
      <c r="L340" s="494"/>
      <c r="M340" s="494"/>
      <c r="N340" s="494"/>
      <c r="O340" s="494"/>
      <c r="P340" s="545"/>
      <c r="Q340" s="495"/>
    </row>
    <row r="341" spans="1:17" ht="14.4" customHeight="1" x14ac:dyDescent="0.3">
      <c r="A341" s="489" t="s">
        <v>1318</v>
      </c>
      <c r="B341" s="490" t="s">
        <v>1319</v>
      </c>
      <c r="C341" s="490" t="s">
        <v>1320</v>
      </c>
      <c r="D341" s="490" t="s">
        <v>1343</v>
      </c>
      <c r="E341" s="490" t="s">
        <v>1344</v>
      </c>
      <c r="F341" s="494">
        <v>1</v>
      </c>
      <c r="G341" s="494">
        <v>173</v>
      </c>
      <c r="H341" s="494"/>
      <c r="I341" s="494">
        <v>173</v>
      </c>
      <c r="J341" s="494"/>
      <c r="K341" s="494"/>
      <c r="L341" s="494"/>
      <c r="M341" s="494"/>
      <c r="N341" s="494"/>
      <c r="O341" s="494"/>
      <c r="P341" s="545"/>
      <c r="Q341" s="495"/>
    </row>
    <row r="342" spans="1:17" ht="14.4" customHeight="1" x14ac:dyDescent="0.3">
      <c r="A342" s="489" t="s">
        <v>1318</v>
      </c>
      <c r="B342" s="490" t="s">
        <v>1319</v>
      </c>
      <c r="C342" s="490" t="s">
        <v>1320</v>
      </c>
      <c r="D342" s="490" t="s">
        <v>1349</v>
      </c>
      <c r="E342" s="490" t="s">
        <v>1350</v>
      </c>
      <c r="F342" s="494"/>
      <c r="G342" s="494"/>
      <c r="H342" s="494"/>
      <c r="I342" s="494"/>
      <c r="J342" s="494"/>
      <c r="K342" s="494"/>
      <c r="L342" s="494"/>
      <c r="M342" s="494"/>
      <c r="N342" s="494">
        <v>2</v>
      </c>
      <c r="O342" s="494">
        <v>1646</v>
      </c>
      <c r="P342" s="545"/>
      <c r="Q342" s="495">
        <v>823</v>
      </c>
    </row>
    <row r="343" spans="1:17" ht="14.4" customHeight="1" x14ac:dyDescent="0.3">
      <c r="A343" s="489" t="s">
        <v>1318</v>
      </c>
      <c r="B343" s="490" t="s">
        <v>1319</v>
      </c>
      <c r="C343" s="490" t="s">
        <v>1320</v>
      </c>
      <c r="D343" s="490" t="s">
        <v>1353</v>
      </c>
      <c r="E343" s="490" t="s">
        <v>1354</v>
      </c>
      <c r="F343" s="494">
        <v>8</v>
      </c>
      <c r="G343" s="494">
        <v>4376</v>
      </c>
      <c r="H343" s="494">
        <v>7.9708561020036433</v>
      </c>
      <c r="I343" s="494">
        <v>547</v>
      </c>
      <c r="J343" s="494">
        <v>1</v>
      </c>
      <c r="K343" s="494">
        <v>549</v>
      </c>
      <c r="L343" s="494">
        <v>1</v>
      </c>
      <c r="M343" s="494">
        <v>549</v>
      </c>
      <c r="N343" s="494">
        <v>1</v>
      </c>
      <c r="O343" s="494">
        <v>549</v>
      </c>
      <c r="P343" s="545">
        <v>1</v>
      </c>
      <c r="Q343" s="495">
        <v>549</v>
      </c>
    </row>
    <row r="344" spans="1:17" ht="14.4" customHeight="1" x14ac:dyDescent="0.3">
      <c r="A344" s="489" t="s">
        <v>1318</v>
      </c>
      <c r="B344" s="490" t="s">
        <v>1319</v>
      </c>
      <c r="C344" s="490" t="s">
        <v>1320</v>
      </c>
      <c r="D344" s="490" t="s">
        <v>1355</v>
      </c>
      <c r="E344" s="490" t="s">
        <v>1356</v>
      </c>
      <c r="F344" s="494">
        <v>8</v>
      </c>
      <c r="G344" s="494">
        <v>5216</v>
      </c>
      <c r="H344" s="494">
        <v>1.5951070336391437</v>
      </c>
      <c r="I344" s="494">
        <v>652</v>
      </c>
      <c r="J344" s="494">
        <v>5</v>
      </c>
      <c r="K344" s="494">
        <v>3270</v>
      </c>
      <c r="L344" s="494">
        <v>1</v>
      </c>
      <c r="M344" s="494">
        <v>654</v>
      </c>
      <c r="N344" s="494">
        <v>8</v>
      </c>
      <c r="O344" s="494">
        <v>5232</v>
      </c>
      <c r="P344" s="545">
        <v>1.6</v>
      </c>
      <c r="Q344" s="495">
        <v>654</v>
      </c>
    </row>
    <row r="345" spans="1:17" ht="14.4" customHeight="1" x14ac:dyDescent="0.3">
      <c r="A345" s="489" t="s">
        <v>1318</v>
      </c>
      <c r="B345" s="490" t="s">
        <v>1319</v>
      </c>
      <c r="C345" s="490" t="s">
        <v>1320</v>
      </c>
      <c r="D345" s="490" t="s">
        <v>1357</v>
      </c>
      <c r="E345" s="490" t="s">
        <v>1358</v>
      </c>
      <c r="F345" s="494">
        <v>8</v>
      </c>
      <c r="G345" s="494">
        <v>5216</v>
      </c>
      <c r="H345" s="494">
        <v>1.5951070336391437</v>
      </c>
      <c r="I345" s="494">
        <v>652</v>
      </c>
      <c r="J345" s="494">
        <v>5</v>
      </c>
      <c r="K345" s="494">
        <v>3270</v>
      </c>
      <c r="L345" s="494">
        <v>1</v>
      </c>
      <c r="M345" s="494">
        <v>654</v>
      </c>
      <c r="N345" s="494">
        <v>8</v>
      </c>
      <c r="O345" s="494">
        <v>5232</v>
      </c>
      <c r="P345" s="545">
        <v>1.6</v>
      </c>
      <c r="Q345" s="495">
        <v>654</v>
      </c>
    </row>
    <row r="346" spans="1:17" ht="14.4" customHeight="1" x14ac:dyDescent="0.3">
      <c r="A346" s="489" t="s">
        <v>1318</v>
      </c>
      <c r="B346" s="490" t="s">
        <v>1319</v>
      </c>
      <c r="C346" s="490" t="s">
        <v>1320</v>
      </c>
      <c r="D346" s="490" t="s">
        <v>1359</v>
      </c>
      <c r="E346" s="490" t="s">
        <v>1360</v>
      </c>
      <c r="F346" s="494"/>
      <c r="G346" s="494"/>
      <c r="H346" s="494"/>
      <c r="I346" s="494"/>
      <c r="J346" s="494"/>
      <c r="K346" s="494"/>
      <c r="L346" s="494"/>
      <c r="M346" s="494"/>
      <c r="N346" s="494">
        <v>1</v>
      </c>
      <c r="O346" s="494">
        <v>678</v>
      </c>
      <c r="P346" s="545"/>
      <c r="Q346" s="495">
        <v>678</v>
      </c>
    </row>
    <row r="347" spans="1:17" ht="14.4" customHeight="1" x14ac:dyDescent="0.3">
      <c r="A347" s="489" t="s">
        <v>1318</v>
      </c>
      <c r="B347" s="490" t="s">
        <v>1319</v>
      </c>
      <c r="C347" s="490" t="s">
        <v>1320</v>
      </c>
      <c r="D347" s="490" t="s">
        <v>1365</v>
      </c>
      <c r="E347" s="490" t="s">
        <v>1366</v>
      </c>
      <c r="F347" s="494">
        <v>1</v>
      </c>
      <c r="G347" s="494">
        <v>347</v>
      </c>
      <c r="H347" s="494"/>
      <c r="I347" s="494">
        <v>347</v>
      </c>
      <c r="J347" s="494"/>
      <c r="K347" s="494"/>
      <c r="L347" s="494"/>
      <c r="M347" s="494"/>
      <c r="N347" s="494"/>
      <c r="O347" s="494"/>
      <c r="P347" s="545"/>
      <c r="Q347" s="495"/>
    </row>
    <row r="348" spans="1:17" ht="14.4" customHeight="1" x14ac:dyDescent="0.3">
      <c r="A348" s="489" t="s">
        <v>1318</v>
      </c>
      <c r="B348" s="490" t="s">
        <v>1319</v>
      </c>
      <c r="C348" s="490" t="s">
        <v>1320</v>
      </c>
      <c r="D348" s="490" t="s">
        <v>1379</v>
      </c>
      <c r="E348" s="490" t="s">
        <v>1380</v>
      </c>
      <c r="F348" s="494">
        <v>15</v>
      </c>
      <c r="G348" s="494">
        <v>4665</v>
      </c>
      <c r="H348" s="494">
        <v>2.9903846153846154</v>
      </c>
      <c r="I348" s="494">
        <v>311</v>
      </c>
      <c r="J348" s="494">
        <v>5</v>
      </c>
      <c r="K348" s="494">
        <v>1560</v>
      </c>
      <c r="L348" s="494">
        <v>1</v>
      </c>
      <c r="M348" s="494">
        <v>312</v>
      </c>
      <c r="N348" s="494">
        <v>8</v>
      </c>
      <c r="O348" s="494">
        <v>2496</v>
      </c>
      <c r="P348" s="545">
        <v>1.6</v>
      </c>
      <c r="Q348" s="495">
        <v>312</v>
      </c>
    </row>
    <row r="349" spans="1:17" ht="14.4" customHeight="1" x14ac:dyDescent="0.3">
      <c r="A349" s="489" t="s">
        <v>1318</v>
      </c>
      <c r="B349" s="490" t="s">
        <v>1319</v>
      </c>
      <c r="C349" s="490" t="s">
        <v>1320</v>
      </c>
      <c r="D349" s="490" t="s">
        <v>1381</v>
      </c>
      <c r="E349" s="490" t="s">
        <v>1382</v>
      </c>
      <c r="F349" s="494">
        <v>5</v>
      </c>
      <c r="G349" s="494">
        <v>115</v>
      </c>
      <c r="H349" s="494">
        <v>1.25</v>
      </c>
      <c r="I349" s="494">
        <v>23</v>
      </c>
      <c r="J349" s="494">
        <v>4</v>
      </c>
      <c r="K349" s="494">
        <v>92</v>
      </c>
      <c r="L349" s="494">
        <v>1</v>
      </c>
      <c r="M349" s="494">
        <v>23</v>
      </c>
      <c r="N349" s="494">
        <v>2</v>
      </c>
      <c r="O349" s="494">
        <v>46</v>
      </c>
      <c r="P349" s="545">
        <v>0.5</v>
      </c>
      <c r="Q349" s="495">
        <v>23</v>
      </c>
    </row>
    <row r="350" spans="1:17" ht="14.4" customHeight="1" x14ac:dyDescent="0.3">
      <c r="A350" s="489" t="s">
        <v>1318</v>
      </c>
      <c r="B350" s="490" t="s">
        <v>1319</v>
      </c>
      <c r="C350" s="490" t="s">
        <v>1320</v>
      </c>
      <c r="D350" s="490" t="s">
        <v>1383</v>
      </c>
      <c r="E350" s="490" t="s">
        <v>1384</v>
      </c>
      <c r="F350" s="494"/>
      <c r="G350" s="494"/>
      <c r="H350" s="494"/>
      <c r="I350" s="494"/>
      <c r="J350" s="494"/>
      <c r="K350" s="494"/>
      <c r="L350" s="494"/>
      <c r="M350" s="494"/>
      <c r="N350" s="494">
        <v>1</v>
      </c>
      <c r="O350" s="494">
        <v>17</v>
      </c>
      <c r="P350" s="545"/>
      <c r="Q350" s="495">
        <v>17</v>
      </c>
    </row>
    <row r="351" spans="1:17" ht="14.4" customHeight="1" x14ac:dyDescent="0.3">
      <c r="A351" s="489" t="s">
        <v>1318</v>
      </c>
      <c r="B351" s="490" t="s">
        <v>1319</v>
      </c>
      <c r="C351" s="490" t="s">
        <v>1320</v>
      </c>
      <c r="D351" s="490" t="s">
        <v>1387</v>
      </c>
      <c r="E351" s="490" t="s">
        <v>1388</v>
      </c>
      <c r="F351" s="494">
        <v>5</v>
      </c>
      <c r="G351" s="494">
        <v>1745</v>
      </c>
      <c r="H351" s="494">
        <v>0.553968253968254</v>
      </c>
      <c r="I351" s="494">
        <v>349</v>
      </c>
      <c r="J351" s="494">
        <v>9</v>
      </c>
      <c r="K351" s="494">
        <v>3150</v>
      </c>
      <c r="L351" s="494">
        <v>1</v>
      </c>
      <c r="M351" s="494">
        <v>350</v>
      </c>
      <c r="N351" s="494"/>
      <c r="O351" s="494"/>
      <c r="P351" s="545"/>
      <c r="Q351" s="495"/>
    </row>
    <row r="352" spans="1:17" ht="14.4" customHeight="1" x14ac:dyDescent="0.3">
      <c r="A352" s="489" t="s">
        <v>1318</v>
      </c>
      <c r="B352" s="490" t="s">
        <v>1319</v>
      </c>
      <c r="C352" s="490" t="s">
        <v>1320</v>
      </c>
      <c r="D352" s="490" t="s">
        <v>1389</v>
      </c>
      <c r="E352" s="490" t="s">
        <v>1390</v>
      </c>
      <c r="F352" s="494">
        <v>5</v>
      </c>
      <c r="G352" s="494">
        <v>6340</v>
      </c>
      <c r="H352" s="494">
        <v>1.235385814497272</v>
      </c>
      <c r="I352" s="494">
        <v>1268</v>
      </c>
      <c r="J352" s="494">
        <v>4</v>
      </c>
      <c r="K352" s="494">
        <v>5132</v>
      </c>
      <c r="L352" s="494">
        <v>1</v>
      </c>
      <c r="M352" s="494">
        <v>1283</v>
      </c>
      <c r="N352" s="494">
        <v>2</v>
      </c>
      <c r="O352" s="494">
        <v>2570</v>
      </c>
      <c r="P352" s="545">
        <v>0.50077942322681213</v>
      </c>
      <c r="Q352" s="495">
        <v>1285</v>
      </c>
    </row>
    <row r="353" spans="1:17" ht="14.4" customHeight="1" x14ac:dyDescent="0.3">
      <c r="A353" s="489" t="s">
        <v>1318</v>
      </c>
      <c r="B353" s="490" t="s">
        <v>1319</v>
      </c>
      <c r="C353" s="490" t="s">
        <v>1320</v>
      </c>
      <c r="D353" s="490" t="s">
        <v>1397</v>
      </c>
      <c r="E353" s="490" t="s">
        <v>1398</v>
      </c>
      <c r="F353" s="494"/>
      <c r="G353" s="494"/>
      <c r="H353" s="494"/>
      <c r="I353" s="494"/>
      <c r="J353" s="494"/>
      <c r="K353" s="494"/>
      <c r="L353" s="494"/>
      <c r="M353" s="494"/>
      <c r="N353" s="494">
        <v>1</v>
      </c>
      <c r="O353" s="494">
        <v>209</v>
      </c>
      <c r="P353" s="545"/>
      <c r="Q353" s="495">
        <v>209</v>
      </c>
    </row>
    <row r="354" spans="1:17" ht="14.4" customHeight="1" x14ac:dyDescent="0.3">
      <c r="A354" s="489" t="s">
        <v>1318</v>
      </c>
      <c r="B354" s="490" t="s">
        <v>1319</v>
      </c>
      <c r="C354" s="490" t="s">
        <v>1320</v>
      </c>
      <c r="D354" s="490" t="s">
        <v>1399</v>
      </c>
      <c r="E354" s="490" t="s">
        <v>1400</v>
      </c>
      <c r="F354" s="494">
        <v>1</v>
      </c>
      <c r="G354" s="494">
        <v>39</v>
      </c>
      <c r="H354" s="494"/>
      <c r="I354" s="494">
        <v>39</v>
      </c>
      <c r="J354" s="494"/>
      <c r="K354" s="494"/>
      <c r="L354" s="494"/>
      <c r="M354" s="494"/>
      <c r="N354" s="494"/>
      <c r="O354" s="494"/>
      <c r="P354" s="545"/>
      <c r="Q354" s="495"/>
    </row>
    <row r="355" spans="1:17" ht="14.4" customHeight="1" x14ac:dyDescent="0.3">
      <c r="A355" s="489" t="s">
        <v>1318</v>
      </c>
      <c r="B355" s="490" t="s">
        <v>1319</v>
      </c>
      <c r="C355" s="490" t="s">
        <v>1320</v>
      </c>
      <c r="D355" s="490" t="s">
        <v>1401</v>
      </c>
      <c r="E355" s="490" t="s">
        <v>1402</v>
      </c>
      <c r="F355" s="494">
        <v>2</v>
      </c>
      <c r="G355" s="494">
        <v>10006</v>
      </c>
      <c r="H355" s="494">
        <v>1.9924332935085622</v>
      </c>
      <c r="I355" s="494">
        <v>5003</v>
      </c>
      <c r="J355" s="494">
        <v>1</v>
      </c>
      <c r="K355" s="494">
        <v>5022</v>
      </c>
      <c r="L355" s="494">
        <v>1</v>
      </c>
      <c r="M355" s="494">
        <v>5022</v>
      </c>
      <c r="N355" s="494">
        <v>1</v>
      </c>
      <c r="O355" s="494">
        <v>5023</v>
      </c>
      <c r="P355" s="545">
        <v>1.0001991238550378</v>
      </c>
      <c r="Q355" s="495">
        <v>5023</v>
      </c>
    </row>
    <row r="356" spans="1:17" ht="14.4" customHeight="1" x14ac:dyDescent="0.3">
      <c r="A356" s="489" t="s">
        <v>1318</v>
      </c>
      <c r="B356" s="490" t="s">
        <v>1319</v>
      </c>
      <c r="C356" s="490" t="s">
        <v>1320</v>
      </c>
      <c r="D356" s="490" t="s">
        <v>1403</v>
      </c>
      <c r="E356" s="490" t="s">
        <v>1404</v>
      </c>
      <c r="F356" s="494">
        <v>3</v>
      </c>
      <c r="G356" s="494">
        <v>510</v>
      </c>
      <c r="H356" s="494"/>
      <c r="I356" s="494">
        <v>170</v>
      </c>
      <c r="J356" s="494"/>
      <c r="K356" s="494"/>
      <c r="L356" s="494"/>
      <c r="M356" s="494"/>
      <c r="N356" s="494"/>
      <c r="O356" s="494"/>
      <c r="P356" s="545"/>
      <c r="Q356" s="495"/>
    </row>
    <row r="357" spans="1:17" ht="14.4" customHeight="1" x14ac:dyDescent="0.3">
      <c r="A357" s="489" t="s">
        <v>1318</v>
      </c>
      <c r="B357" s="490" t="s">
        <v>1319</v>
      </c>
      <c r="C357" s="490" t="s">
        <v>1320</v>
      </c>
      <c r="D357" s="490" t="s">
        <v>1407</v>
      </c>
      <c r="E357" s="490" t="s">
        <v>1408</v>
      </c>
      <c r="F357" s="494">
        <v>8</v>
      </c>
      <c r="G357" s="494">
        <v>5504</v>
      </c>
      <c r="H357" s="494">
        <v>1.5953623188405797</v>
      </c>
      <c r="I357" s="494">
        <v>688</v>
      </c>
      <c r="J357" s="494">
        <v>5</v>
      </c>
      <c r="K357" s="494">
        <v>3450</v>
      </c>
      <c r="L357" s="494">
        <v>1</v>
      </c>
      <c r="M357" s="494">
        <v>690</v>
      </c>
      <c r="N357" s="494">
        <v>8</v>
      </c>
      <c r="O357" s="494">
        <v>5520</v>
      </c>
      <c r="P357" s="545">
        <v>1.6</v>
      </c>
      <c r="Q357" s="495">
        <v>690</v>
      </c>
    </row>
    <row r="358" spans="1:17" ht="14.4" customHeight="1" x14ac:dyDescent="0.3">
      <c r="A358" s="489" t="s">
        <v>1318</v>
      </c>
      <c r="B358" s="490" t="s">
        <v>1319</v>
      </c>
      <c r="C358" s="490" t="s">
        <v>1320</v>
      </c>
      <c r="D358" s="490" t="s">
        <v>1409</v>
      </c>
      <c r="E358" s="490" t="s">
        <v>1410</v>
      </c>
      <c r="F358" s="494">
        <v>1</v>
      </c>
      <c r="G358" s="494">
        <v>348</v>
      </c>
      <c r="H358" s="494"/>
      <c r="I358" s="494">
        <v>348</v>
      </c>
      <c r="J358" s="494"/>
      <c r="K358" s="494"/>
      <c r="L358" s="494"/>
      <c r="M358" s="494"/>
      <c r="N358" s="494">
        <v>2</v>
      </c>
      <c r="O358" s="494">
        <v>700</v>
      </c>
      <c r="P358" s="545"/>
      <c r="Q358" s="495">
        <v>350</v>
      </c>
    </row>
    <row r="359" spans="1:17" ht="14.4" customHeight="1" x14ac:dyDescent="0.3">
      <c r="A359" s="489" t="s">
        <v>1318</v>
      </c>
      <c r="B359" s="490" t="s">
        <v>1319</v>
      </c>
      <c r="C359" s="490" t="s">
        <v>1320</v>
      </c>
      <c r="D359" s="490" t="s">
        <v>1411</v>
      </c>
      <c r="E359" s="490" t="s">
        <v>1412</v>
      </c>
      <c r="F359" s="494">
        <v>1</v>
      </c>
      <c r="G359" s="494">
        <v>173</v>
      </c>
      <c r="H359" s="494">
        <v>0.99425287356321834</v>
      </c>
      <c r="I359" s="494">
        <v>173</v>
      </c>
      <c r="J359" s="494">
        <v>1</v>
      </c>
      <c r="K359" s="494">
        <v>174</v>
      </c>
      <c r="L359" s="494">
        <v>1</v>
      </c>
      <c r="M359" s="494">
        <v>174</v>
      </c>
      <c r="N359" s="494"/>
      <c r="O359" s="494"/>
      <c r="P359" s="545"/>
      <c r="Q359" s="495"/>
    </row>
    <row r="360" spans="1:17" ht="14.4" customHeight="1" x14ac:dyDescent="0.3">
      <c r="A360" s="489" t="s">
        <v>1318</v>
      </c>
      <c r="B360" s="490" t="s">
        <v>1319</v>
      </c>
      <c r="C360" s="490" t="s">
        <v>1320</v>
      </c>
      <c r="D360" s="490" t="s">
        <v>1415</v>
      </c>
      <c r="E360" s="490" t="s">
        <v>1416</v>
      </c>
      <c r="F360" s="494">
        <v>8</v>
      </c>
      <c r="G360" s="494">
        <v>5216</v>
      </c>
      <c r="H360" s="494">
        <v>1.5951070336391437</v>
      </c>
      <c r="I360" s="494">
        <v>652</v>
      </c>
      <c r="J360" s="494">
        <v>5</v>
      </c>
      <c r="K360" s="494">
        <v>3270</v>
      </c>
      <c r="L360" s="494">
        <v>1</v>
      </c>
      <c r="M360" s="494">
        <v>654</v>
      </c>
      <c r="N360" s="494">
        <v>8</v>
      </c>
      <c r="O360" s="494">
        <v>5232</v>
      </c>
      <c r="P360" s="545">
        <v>1.6</v>
      </c>
      <c r="Q360" s="495">
        <v>654</v>
      </c>
    </row>
    <row r="361" spans="1:17" ht="14.4" customHeight="1" x14ac:dyDescent="0.3">
      <c r="A361" s="489" t="s">
        <v>1318</v>
      </c>
      <c r="B361" s="490" t="s">
        <v>1319</v>
      </c>
      <c r="C361" s="490" t="s">
        <v>1320</v>
      </c>
      <c r="D361" s="490" t="s">
        <v>1417</v>
      </c>
      <c r="E361" s="490" t="s">
        <v>1418</v>
      </c>
      <c r="F361" s="494">
        <v>8</v>
      </c>
      <c r="G361" s="494">
        <v>5216</v>
      </c>
      <c r="H361" s="494">
        <v>1.5951070336391437</v>
      </c>
      <c r="I361" s="494">
        <v>652</v>
      </c>
      <c r="J361" s="494">
        <v>5</v>
      </c>
      <c r="K361" s="494">
        <v>3270</v>
      </c>
      <c r="L361" s="494">
        <v>1</v>
      </c>
      <c r="M361" s="494">
        <v>654</v>
      </c>
      <c r="N361" s="494">
        <v>8</v>
      </c>
      <c r="O361" s="494">
        <v>5232</v>
      </c>
      <c r="P361" s="545">
        <v>1.6</v>
      </c>
      <c r="Q361" s="495">
        <v>654</v>
      </c>
    </row>
    <row r="362" spans="1:17" ht="14.4" customHeight="1" x14ac:dyDescent="0.3">
      <c r="A362" s="489" t="s">
        <v>1318</v>
      </c>
      <c r="B362" s="490" t="s">
        <v>1319</v>
      </c>
      <c r="C362" s="490" t="s">
        <v>1320</v>
      </c>
      <c r="D362" s="490" t="s">
        <v>1419</v>
      </c>
      <c r="E362" s="490" t="s">
        <v>1420</v>
      </c>
      <c r="F362" s="494">
        <v>20</v>
      </c>
      <c r="G362" s="494">
        <v>8640</v>
      </c>
      <c r="H362" s="494">
        <v>1.2413793103448276</v>
      </c>
      <c r="I362" s="494">
        <v>432</v>
      </c>
      <c r="J362" s="494">
        <v>16</v>
      </c>
      <c r="K362" s="494">
        <v>6960</v>
      </c>
      <c r="L362" s="494">
        <v>1</v>
      </c>
      <c r="M362" s="494">
        <v>435</v>
      </c>
      <c r="N362" s="494">
        <v>2</v>
      </c>
      <c r="O362" s="494">
        <v>870</v>
      </c>
      <c r="P362" s="545">
        <v>0.125</v>
      </c>
      <c r="Q362" s="495">
        <v>435</v>
      </c>
    </row>
    <row r="363" spans="1:17" ht="14.4" customHeight="1" x14ac:dyDescent="0.3">
      <c r="A363" s="489" t="s">
        <v>1318</v>
      </c>
      <c r="B363" s="490" t="s">
        <v>1319</v>
      </c>
      <c r="C363" s="490" t="s">
        <v>1320</v>
      </c>
      <c r="D363" s="490" t="s">
        <v>1423</v>
      </c>
      <c r="E363" s="490" t="s">
        <v>1424</v>
      </c>
      <c r="F363" s="494"/>
      <c r="G363" s="494"/>
      <c r="H363" s="494"/>
      <c r="I363" s="494"/>
      <c r="J363" s="494"/>
      <c r="K363" s="494"/>
      <c r="L363" s="494"/>
      <c r="M363" s="494"/>
      <c r="N363" s="494">
        <v>1</v>
      </c>
      <c r="O363" s="494">
        <v>678</v>
      </c>
      <c r="P363" s="545"/>
      <c r="Q363" s="495">
        <v>678</v>
      </c>
    </row>
    <row r="364" spans="1:17" ht="14.4" customHeight="1" x14ac:dyDescent="0.3">
      <c r="A364" s="489" t="s">
        <v>1318</v>
      </c>
      <c r="B364" s="490" t="s">
        <v>1319</v>
      </c>
      <c r="C364" s="490" t="s">
        <v>1320</v>
      </c>
      <c r="D364" s="490" t="s">
        <v>1425</v>
      </c>
      <c r="E364" s="490" t="s">
        <v>1426</v>
      </c>
      <c r="F364" s="494">
        <v>1</v>
      </c>
      <c r="G364" s="494">
        <v>475</v>
      </c>
      <c r="H364" s="494"/>
      <c r="I364" s="494">
        <v>475</v>
      </c>
      <c r="J364" s="494"/>
      <c r="K364" s="494"/>
      <c r="L364" s="494"/>
      <c r="M364" s="494"/>
      <c r="N364" s="494"/>
      <c r="O364" s="494"/>
      <c r="P364" s="545"/>
      <c r="Q364" s="495"/>
    </row>
    <row r="365" spans="1:17" ht="14.4" customHeight="1" x14ac:dyDescent="0.3">
      <c r="A365" s="489" t="s">
        <v>1318</v>
      </c>
      <c r="B365" s="490" t="s">
        <v>1319</v>
      </c>
      <c r="C365" s="490" t="s">
        <v>1320</v>
      </c>
      <c r="D365" s="490" t="s">
        <v>1431</v>
      </c>
      <c r="E365" s="490" t="s">
        <v>1432</v>
      </c>
      <c r="F365" s="494">
        <v>20</v>
      </c>
      <c r="G365" s="494">
        <v>20160</v>
      </c>
      <c r="H365" s="494">
        <v>1.2462908011869436</v>
      </c>
      <c r="I365" s="494">
        <v>1008</v>
      </c>
      <c r="J365" s="494">
        <v>16</v>
      </c>
      <c r="K365" s="494">
        <v>16176</v>
      </c>
      <c r="L365" s="494">
        <v>1</v>
      </c>
      <c r="M365" s="494">
        <v>1011</v>
      </c>
      <c r="N365" s="494">
        <v>9</v>
      </c>
      <c r="O365" s="494">
        <v>9108</v>
      </c>
      <c r="P365" s="545">
        <v>0.56305637982195844</v>
      </c>
      <c r="Q365" s="495">
        <v>1012</v>
      </c>
    </row>
    <row r="366" spans="1:17" ht="14.4" customHeight="1" x14ac:dyDescent="0.3">
      <c r="A366" s="489" t="s">
        <v>1318</v>
      </c>
      <c r="B366" s="490" t="s">
        <v>1319</v>
      </c>
      <c r="C366" s="490" t="s">
        <v>1320</v>
      </c>
      <c r="D366" s="490" t="s">
        <v>1433</v>
      </c>
      <c r="E366" s="490" t="s">
        <v>1434</v>
      </c>
      <c r="F366" s="494">
        <v>1</v>
      </c>
      <c r="G366" s="494">
        <v>167</v>
      </c>
      <c r="H366" s="494"/>
      <c r="I366" s="494">
        <v>167</v>
      </c>
      <c r="J366" s="494"/>
      <c r="K366" s="494"/>
      <c r="L366" s="494"/>
      <c r="M366" s="494"/>
      <c r="N366" s="494"/>
      <c r="O366" s="494"/>
      <c r="P366" s="545"/>
      <c r="Q366" s="495"/>
    </row>
    <row r="367" spans="1:17" ht="14.4" customHeight="1" x14ac:dyDescent="0.3">
      <c r="A367" s="489" t="s">
        <v>1318</v>
      </c>
      <c r="B367" s="490" t="s">
        <v>1319</v>
      </c>
      <c r="C367" s="490" t="s">
        <v>1320</v>
      </c>
      <c r="D367" s="490" t="s">
        <v>1443</v>
      </c>
      <c r="E367" s="490" t="s">
        <v>1444</v>
      </c>
      <c r="F367" s="494"/>
      <c r="G367" s="494"/>
      <c r="H367" s="494"/>
      <c r="I367" s="494"/>
      <c r="J367" s="494"/>
      <c r="K367" s="494"/>
      <c r="L367" s="494"/>
      <c r="M367" s="494"/>
      <c r="N367" s="494">
        <v>4</v>
      </c>
      <c r="O367" s="494">
        <v>2304</v>
      </c>
      <c r="P367" s="545"/>
      <c r="Q367" s="495">
        <v>576</v>
      </c>
    </row>
    <row r="368" spans="1:17" ht="14.4" customHeight="1" x14ac:dyDescent="0.3">
      <c r="A368" s="489" t="s">
        <v>1318</v>
      </c>
      <c r="B368" s="490" t="s">
        <v>1319</v>
      </c>
      <c r="C368" s="490" t="s">
        <v>1320</v>
      </c>
      <c r="D368" s="490" t="s">
        <v>1447</v>
      </c>
      <c r="E368" s="490" t="s">
        <v>1448</v>
      </c>
      <c r="F368" s="494">
        <v>8</v>
      </c>
      <c r="G368" s="494">
        <v>11176</v>
      </c>
      <c r="H368" s="494">
        <v>1.5977126518942102</v>
      </c>
      <c r="I368" s="494">
        <v>1397</v>
      </c>
      <c r="J368" s="494">
        <v>5</v>
      </c>
      <c r="K368" s="494">
        <v>6995</v>
      </c>
      <c r="L368" s="494">
        <v>1</v>
      </c>
      <c r="M368" s="494">
        <v>1399</v>
      </c>
      <c r="N368" s="494">
        <v>8</v>
      </c>
      <c r="O368" s="494">
        <v>11192</v>
      </c>
      <c r="P368" s="545">
        <v>1.6</v>
      </c>
      <c r="Q368" s="495">
        <v>1399</v>
      </c>
    </row>
    <row r="369" spans="1:17" ht="14.4" customHeight="1" x14ac:dyDescent="0.3">
      <c r="A369" s="489" t="s">
        <v>1318</v>
      </c>
      <c r="B369" s="490" t="s">
        <v>1319</v>
      </c>
      <c r="C369" s="490" t="s">
        <v>1320</v>
      </c>
      <c r="D369" s="490" t="s">
        <v>1449</v>
      </c>
      <c r="E369" s="490" t="s">
        <v>1450</v>
      </c>
      <c r="F369" s="494">
        <v>4</v>
      </c>
      <c r="G369" s="494">
        <v>4072</v>
      </c>
      <c r="H369" s="494">
        <v>1.3281148075668623</v>
      </c>
      <c r="I369" s="494">
        <v>1018</v>
      </c>
      <c r="J369" s="494">
        <v>3</v>
      </c>
      <c r="K369" s="494">
        <v>3066</v>
      </c>
      <c r="L369" s="494">
        <v>1</v>
      </c>
      <c r="M369" s="494">
        <v>1022</v>
      </c>
      <c r="N369" s="494">
        <v>1</v>
      </c>
      <c r="O369" s="494">
        <v>1022</v>
      </c>
      <c r="P369" s="545">
        <v>0.33333333333333331</v>
      </c>
      <c r="Q369" s="495">
        <v>1022</v>
      </c>
    </row>
    <row r="370" spans="1:17" ht="14.4" customHeight="1" x14ac:dyDescent="0.3">
      <c r="A370" s="489" t="s">
        <v>1318</v>
      </c>
      <c r="B370" s="490" t="s">
        <v>1319</v>
      </c>
      <c r="C370" s="490" t="s">
        <v>1320</v>
      </c>
      <c r="D370" s="490" t="s">
        <v>1451</v>
      </c>
      <c r="E370" s="490" t="s">
        <v>1452</v>
      </c>
      <c r="F370" s="494"/>
      <c r="G370" s="494"/>
      <c r="H370" s="494"/>
      <c r="I370" s="494"/>
      <c r="J370" s="494">
        <v>3</v>
      </c>
      <c r="K370" s="494">
        <v>570</v>
      </c>
      <c r="L370" s="494">
        <v>1</v>
      </c>
      <c r="M370" s="494">
        <v>190</v>
      </c>
      <c r="N370" s="494">
        <v>2</v>
      </c>
      <c r="O370" s="494">
        <v>380</v>
      </c>
      <c r="P370" s="545">
        <v>0.66666666666666663</v>
      </c>
      <c r="Q370" s="495">
        <v>190</v>
      </c>
    </row>
    <row r="371" spans="1:17" ht="14.4" customHeight="1" x14ac:dyDescent="0.3">
      <c r="A371" s="489" t="s">
        <v>1510</v>
      </c>
      <c r="B371" s="490" t="s">
        <v>1319</v>
      </c>
      <c r="C371" s="490" t="s">
        <v>1320</v>
      </c>
      <c r="D371" s="490" t="s">
        <v>1321</v>
      </c>
      <c r="E371" s="490" t="s">
        <v>1322</v>
      </c>
      <c r="F371" s="494">
        <v>8</v>
      </c>
      <c r="G371" s="494">
        <v>9472</v>
      </c>
      <c r="H371" s="494">
        <v>0.9974726200505476</v>
      </c>
      <c r="I371" s="494">
        <v>1184</v>
      </c>
      <c r="J371" s="494">
        <v>8</v>
      </c>
      <c r="K371" s="494">
        <v>9496</v>
      </c>
      <c r="L371" s="494">
        <v>1</v>
      </c>
      <c r="M371" s="494">
        <v>1187</v>
      </c>
      <c r="N371" s="494">
        <v>6</v>
      </c>
      <c r="O371" s="494">
        <v>8898</v>
      </c>
      <c r="P371" s="545">
        <v>0.93702611625947763</v>
      </c>
      <c r="Q371" s="495">
        <v>1483</v>
      </c>
    </row>
    <row r="372" spans="1:17" ht="14.4" customHeight="1" x14ac:dyDescent="0.3">
      <c r="A372" s="489" t="s">
        <v>1510</v>
      </c>
      <c r="B372" s="490" t="s">
        <v>1319</v>
      </c>
      <c r="C372" s="490" t="s">
        <v>1320</v>
      </c>
      <c r="D372" s="490" t="s">
        <v>1323</v>
      </c>
      <c r="E372" s="490" t="s">
        <v>1324</v>
      </c>
      <c r="F372" s="494">
        <v>7</v>
      </c>
      <c r="G372" s="494">
        <v>27167</v>
      </c>
      <c r="H372" s="494">
        <v>0.21044029249550722</v>
      </c>
      <c r="I372" s="494">
        <v>3881</v>
      </c>
      <c r="J372" s="494">
        <v>33</v>
      </c>
      <c r="K372" s="494">
        <v>129096</v>
      </c>
      <c r="L372" s="494">
        <v>1</v>
      </c>
      <c r="M372" s="494">
        <v>3912</v>
      </c>
      <c r="N372" s="494">
        <v>5</v>
      </c>
      <c r="O372" s="494">
        <v>19570</v>
      </c>
      <c r="P372" s="545">
        <v>0.15159261324905496</v>
      </c>
      <c r="Q372" s="495">
        <v>3914</v>
      </c>
    </row>
    <row r="373" spans="1:17" ht="14.4" customHeight="1" x14ac:dyDescent="0.3">
      <c r="A373" s="489" t="s">
        <v>1510</v>
      </c>
      <c r="B373" s="490" t="s">
        <v>1319</v>
      </c>
      <c r="C373" s="490" t="s">
        <v>1320</v>
      </c>
      <c r="D373" s="490" t="s">
        <v>1325</v>
      </c>
      <c r="E373" s="490" t="s">
        <v>1326</v>
      </c>
      <c r="F373" s="494">
        <v>2</v>
      </c>
      <c r="G373" s="494">
        <v>1308</v>
      </c>
      <c r="H373" s="494">
        <v>0.99543378995433784</v>
      </c>
      <c r="I373" s="494">
        <v>654</v>
      </c>
      <c r="J373" s="494">
        <v>2</v>
      </c>
      <c r="K373" s="494">
        <v>1314</v>
      </c>
      <c r="L373" s="494">
        <v>1</v>
      </c>
      <c r="M373" s="494">
        <v>657</v>
      </c>
      <c r="N373" s="494">
        <v>4</v>
      </c>
      <c r="O373" s="494">
        <v>2632</v>
      </c>
      <c r="P373" s="545">
        <v>2.0030441400304415</v>
      </c>
      <c r="Q373" s="495">
        <v>658</v>
      </c>
    </row>
    <row r="374" spans="1:17" ht="14.4" customHeight="1" x14ac:dyDescent="0.3">
      <c r="A374" s="489" t="s">
        <v>1510</v>
      </c>
      <c r="B374" s="490" t="s">
        <v>1319</v>
      </c>
      <c r="C374" s="490" t="s">
        <v>1320</v>
      </c>
      <c r="D374" s="490" t="s">
        <v>1327</v>
      </c>
      <c r="E374" s="490" t="s">
        <v>1328</v>
      </c>
      <c r="F374" s="494">
        <v>2</v>
      </c>
      <c r="G374" s="494">
        <v>636</v>
      </c>
      <c r="H374" s="494">
        <v>0.47747747747747749</v>
      </c>
      <c r="I374" s="494">
        <v>318</v>
      </c>
      <c r="J374" s="494">
        <v>4</v>
      </c>
      <c r="K374" s="494">
        <v>1332</v>
      </c>
      <c r="L374" s="494">
        <v>1</v>
      </c>
      <c r="M374" s="494">
        <v>333</v>
      </c>
      <c r="N374" s="494"/>
      <c r="O374" s="494"/>
      <c r="P374" s="545"/>
      <c r="Q374" s="495"/>
    </row>
    <row r="375" spans="1:17" ht="14.4" customHeight="1" x14ac:dyDescent="0.3">
      <c r="A375" s="489" t="s">
        <v>1510</v>
      </c>
      <c r="B375" s="490" t="s">
        <v>1319</v>
      </c>
      <c r="C375" s="490" t="s">
        <v>1320</v>
      </c>
      <c r="D375" s="490" t="s">
        <v>1329</v>
      </c>
      <c r="E375" s="490" t="s">
        <v>1330</v>
      </c>
      <c r="F375" s="494"/>
      <c r="G375" s="494"/>
      <c r="H375" s="494"/>
      <c r="I375" s="494"/>
      <c r="J375" s="494"/>
      <c r="K375" s="494"/>
      <c r="L375" s="494"/>
      <c r="M375" s="494"/>
      <c r="N375" s="494">
        <v>1</v>
      </c>
      <c r="O375" s="494">
        <v>1030</v>
      </c>
      <c r="P375" s="545"/>
      <c r="Q375" s="495">
        <v>1030</v>
      </c>
    </row>
    <row r="376" spans="1:17" ht="14.4" customHeight="1" x14ac:dyDescent="0.3">
      <c r="A376" s="489" t="s">
        <v>1510</v>
      </c>
      <c r="B376" s="490" t="s">
        <v>1319</v>
      </c>
      <c r="C376" s="490" t="s">
        <v>1320</v>
      </c>
      <c r="D376" s="490" t="s">
        <v>1333</v>
      </c>
      <c r="E376" s="490" t="s">
        <v>1334</v>
      </c>
      <c r="F376" s="494">
        <v>1</v>
      </c>
      <c r="G376" s="494">
        <v>831</v>
      </c>
      <c r="H376" s="494">
        <v>0.16448931116389548</v>
      </c>
      <c r="I376" s="494">
        <v>831</v>
      </c>
      <c r="J376" s="494">
        <v>6</v>
      </c>
      <c r="K376" s="494">
        <v>5052</v>
      </c>
      <c r="L376" s="494">
        <v>1</v>
      </c>
      <c r="M376" s="494">
        <v>842</v>
      </c>
      <c r="N376" s="494">
        <v>1</v>
      </c>
      <c r="O376" s="494">
        <v>843</v>
      </c>
      <c r="P376" s="545">
        <v>0.1668646080760095</v>
      </c>
      <c r="Q376" s="495">
        <v>843</v>
      </c>
    </row>
    <row r="377" spans="1:17" ht="14.4" customHeight="1" x14ac:dyDescent="0.3">
      <c r="A377" s="489" t="s">
        <v>1510</v>
      </c>
      <c r="B377" s="490" t="s">
        <v>1319</v>
      </c>
      <c r="C377" s="490" t="s">
        <v>1320</v>
      </c>
      <c r="D377" s="490" t="s">
        <v>1337</v>
      </c>
      <c r="E377" s="490" t="s">
        <v>1338</v>
      </c>
      <c r="F377" s="494">
        <v>5</v>
      </c>
      <c r="G377" s="494">
        <v>4060</v>
      </c>
      <c r="H377" s="494">
        <v>0.38414230296149116</v>
      </c>
      <c r="I377" s="494">
        <v>812</v>
      </c>
      <c r="J377" s="494">
        <v>13</v>
      </c>
      <c r="K377" s="494">
        <v>10569</v>
      </c>
      <c r="L377" s="494">
        <v>1</v>
      </c>
      <c r="M377" s="494">
        <v>813</v>
      </c>
      <c r="N377" s="494">
        <v>6</v>
      </c>
      <c r="O377" s="494">
        <v>4884</v>
      </c>
      <c r="P377" s="545">
        <v>0.46210615952313372</v>
      </c>
      <c r="Q377" s="495">
        <v>814</v>
      </c>
    </row>
    <row r="378" spans="1:17" ht="14.4" customHeight="1" x14ac:dyDescent="0.3">
      <c r="A378" s="489" t="s">
        <v>1510</v>
      </c>
      <c r="B378" s="490" t="s">
        <v>1319</v>
      </c>
      <c r="C378" s="490" t="s">
        <v>1320</v>
      </c>
      <c r="D378" s="490" t="s">
        <v>1339</v>
      </c>
      <c r="E378" s="490" t="s">
        <v>1340</v>
      </c>
      <c r="F378" s="494">
        <v>5</v>
      </c>
      <c r="G378" s="494">
        <v>4060</v>
      </c>
      <c r="H378" s="494">
        <v>0.38414230296149116</v>
      </c>
      <c r="I378" s="494">
        <v>812</v>
      </c>
      <c r="J378" s="494">
        <v>13</v>
      </c>
      <c r="K378" s="494">
        <v>10569</v>
      </c>
      <c r="L378" s="494">
        <v>1</v>
      </c>
      <c r="M378" s="494">
        <v>813</v>
      </c>
      <c r="N378" s="494">
        <v>6</v>
      </c>
      <c r="O378" s="494">
        <v>4884</v>
      </c>
      <c r="P378" s="545">
        <v>0.46210615952313372</v>
      </c>
      <c r="Q378" s="495">
        <v>814</v>
      </c>
    </row>
    <row r="379" spans="1:17" ht="14.4" customHeight="1" x14ac:dyDescent="0.3">
      <c r="A379" s="489" t="s">
        <v>1510</v>
      </c>
      <c r="B379" s="490" t="s">
        <v>1319</v>
      </c>
      <c r="C379" s="490" t="s">
        <v>1320</v>
      </c>
      <c r="D379" s="490" t="s">
        <v>1341</v>
      </c>
      <c r="E379" s="490" t="s">
        <v>1342</v>
      </c>
      <c r="F379" s="494">
        <v>160</v>
      </c>
      <c r="G379" s="494">
        <v>26720</v>
      </c>
      <c r="H379" s="494">
        <v>0.91406677613574161</v>
      </c>
      <c r="I379" s="494">
        <v>167</v>
      </c>
      <c r="J379" s="494">
        <v>174</v>
      </c>
      <c r="K379" s="494">
        <v>29232</v>
      </c>
      <c r="L379" s="494">
        <v>1</v>
      </c>
      <c r="M379" s="494">
        <v>168</v>
      </c>
      <c r="N379" s="494">
        <v>170</v>
      </c>
      <c r="O379" s="494">
        <v>28560</v>
      </c>
      <c r="P379" s="545">
        <v>0.97701149425287359</v>
      </c>
      <c r="Q379" s="495">
        <v>168</v>
      </c>
    </row>
    <row r="380" spans="1:17" ht="14.4" customHeight="1" x14ac:dyDescent="0.3">
      <c r="A380" s="489" t="s">
        <v>1510</v>
      </c>
      <c r="B380" s="490" t="s">
        <v>1319</v>
      </c>
      <c r="C380" s="490" t="s">
        <v>1320</v>
      </c>
      <c r="D380" s="490" t="s">
        <v>1343</v>
      </c>
      <c r="E380" s="490" t="s">
        <v>1344</v>
      </c>
      <c r="F380" s="494">
        <v>49</v>
      </c>
      <c r="G380" s="494">
        <v>8477</v>
      </c>
      <c r="H380" s="494">
        <v>1.1072361546499478</v>
      </c>
      <c r="I380" s="494">
        <v>173</v>
      </c>
      <c r="J380" s="494">
        <v>44</v>
      </c>
      <c r="K380" s="494">
        <v>7656</v>
      </c>
      <c r="L380" s="494">
        <v>1</v>
      </c>
      <c r="M380" s="494">
        <v>174</v>
      </c>
      <c r="N380" s="494">
        <v>60</v>
      </c>
      <c r="O380" s="494">
        <v>10440</v>
      </c>
      <c r="P380" s="545">
        <v>1.3636363636363635</v>
      </c>
      <c r="Q380" s="495">
        <v>174</v>
      </c>
    </row>
    <row r="381" spans="1:17" ht="14.4" customHeight="1" x14ac:dyDescent="0.3">
      <c r="A381" s="489" t="s">
        <v>1510</v>
      </c>
      <c r="B381" s="490" t="s">
        <v>1319</v>
      </c>
      <c r="C381" s="490" t="s">
        <v>1320</v>
      </c>
      <c r="D381" s="490" t="s">
        <v>1345</v>
      </c>
      <c r="E381" s="490" t="s">
        <v>1346</v>
      </c>
      <c r="F381" s="494">
        <v>113</v>
      </c>
      <c r="G381" s="494">
        <v>39663</v>
      </c>
      <c r="H381" s="494">
        <v>1.1616389409559513</v>
      </c>
      <c r="I381" s="494">
        <v>351</v>
      </c>
      <c r="J381" s="494">
        <v>97</v>
      </c>
      <c r="K381" s="494">
        <v>34144</v>
      </c>
      <c r="L381" s="494">
        <v>1</v>
      </c>
      <c r="M381" s="494">
        <v>352</v>
      </c>
      <c r="N381" s="494">
        <v>104</v>
      </c>
      <c r="O381" s="494">
        <v>36608</v>
      </c>
      <c r="P381" s="545">
        <v>1.0721649484536082</v>
      </c>
      <c r="Q381" s="495">
        <v>352</v>
      </c>
    </row>
    <row r="382" spans="1:17" ht="14.4" customHeight="1" x14ac:dyDescent="0.3">
      <c r="A382" s="489" t="s">
        <v>1510</v>
      </c>
      <c r="B382" s="490" t="s">
        <v>1319</v>
      </c>
      <c r="C382" s="490" t="s">
        <v>1320</v>
      </c>
      <c r="D382" s="490" t="s">
        <v>1347</v>
      </c>
      <c r="E382" s="490" t="s">
        <v>1348</v>
      </c>
      <c r="F382" s="494">
        <v>11</v>
      </c>
      <c r="G382" s="494">
        <v>2079</v>
      </c>
      <c r="H382" s="494">
        <v>2.7355263157894738</v>
      </c>
      <c r="I382" s="494">
        <v>189</v>
      </c>
      <c r="J382" s="494">
        <v>4</v>
      </c>
      <c r="K382" s="494">
        <v>760</v>
      </c>
      <c r="L382" s="494">
        <v>1</v>
      </c>
      <c r="M382" s="494">
        <v>190</v>
      </c>
      <c r="N382" s="494">
        <v>9</v>
      </c>
      <c r="O382" s="494">
        <v>1710</v>
      </c>
      <c r="P382" s="545">
        <v>2.25</v>
      </c>
      <c r="Q382" s="495">
        <v>190</v>
      </c>
    </row>
    <row r="383" spans="1:17" ht="14.4" customHeight="1" x14ac:dyDescent="0.3">
      <c r="A383" s="489" t="s">
        <v>1510</v>
      </c>
      <c r="B383" s="490" t="s">
        <v>1319</v>
      </c>
      <c r="C383" s="490" t="s">
        <v>1320</v>
      </c>
      <c r="D383" s="490" t="s">
        <v>1349</v>
      </c>
      <c r="E383" s="490" t="s">
        <v>1350</v>
      </c>
      <c r="F383" s="494">
        <v>17</v>
      </c>
      <c r="G383" s="494">
        <v>13974</v>
      </c>
      <c r="H383" s="494">
        <v>1.0612089914945322</v>
      </c>
      <c r="I383" s="494">
        <v>822</v>
      </c>
      <c r="J383" s="494">
        <v>16</v>
      </c>
      <c r="K383" s="494">
        <v>13168</v>
      </c>
      <c r="L383" s="494">
        <v>1</v>
      </c>
      <c r="M383" s="494">
        <v>823</v>
      </c>
      <c r="N383" s="494">
        <v>31</v>
      </c>
      <c r="O383" s="494">
        <v>25513</v>
      </c>
      <c r="P383" s="545">
        <v>1.9375</v>
      </c>
      <c r="Q383" s="495">
        <v>823</v>
      </c>
    </row>
    <row r="384" spans="1:17" ht="14.4" customHeight="1" x14ac:dyDescent="0.3">
      <c r="A384" s="489" t="s">
        <v>1510</v>
      </c>
      <c r="B384" s="490" t="s">
        <v>1319</v>
      </c>
      <c r="C384" s="490" t="s">
        <v>1320</v>
      </c>
      <c r="D384" s="490" t="s">
        <v>1353</v>
      </c>
      <c r="E384" s="490" t="s">
        <v>1354</v>
      </c>
      <c r="F384" s="494">
        <v>37</v>
      </c>
      <c r="G384" s="494">
        <v>20239</v>
      </c>
      <c r="H384" s="494">
        <v>1.3166146239916732</v>
      </c>
      <c r="I384" s="494">
        <v>547</v>
      </c>
      <c r="J384" s="494">
        <v>28</v>
      </c>
      <c r="K384" s="494">
        <v>15372</v>
      </c>
      <c r="L384" s="494">
        <v>1</v>
      </c>
      <c r="M384" s="494">
        <v>549</v>
      </c>
      <c r="N384" s="494">
        <v>46</v>
      </c>
      <c r="O384" s="494">
        <v>25254</v>
      </c>
      <c r="P384" s="545">
        <v>1.6428571428571428</v>
      </c>
      <c r="Q384" s="495">
        <v>549</v>
      </c>
    </row>
    <row r="385" spans="1:17" ht="14.4" customHeight="1" x14ac:dyDescent="0.3">
      <c r="A385" s="489" t="s">
        <v>1510</v>
      </c>
      <c r="B385" s="490" t="s">
        <v>1319</v>
      </c>
      <c r="C385" s="490" t="s">
        <v>1320</v>
      </c>
      <c r="D385" s="490" t="s">
        <v>1355</v>
      </c>
      <c r="E385" s="490" t="s">
        <v>1356</v>
      </c>
      <c r="F385" s="494">
        <v>4</v>
      </c>
      <c r="G385" s="494">
        <v>2608</v>
      </c>
      <c r="H385" s="494">
        <v>0.99694189602446481</v>
      </c>
      <c r="I385" s="494">
        <v>652</v>
      </c>
      <c r="J385" s="494">
        <v>4</v>
      </c>
      <c r="K385" s="494">
        <v>2616</v>
      </c>
      <c r="L385" s="494">
        <v>1</v>
      </c>
      <c r="M385" s="494">
        <v>654</v>
      </c>
      <c r="N385" s="494">
        <v>4</v>
      </c>
      <c r="O385" s="494">
        <v>2616</v>
      </c>
      <c r="P385" s="545">
        <v>1</v>
      </c>
      <c r="Q385" s="495">
        <v>654</v>
      </c>
    </row>
    <row r="386" spans="1:17" ht="14.4" customHeight="1" x14ac:dyDescent="0.3">
      <c r="A386" s="489" t="s">
        <v>1510</v>
      </c>
      <c r="B386" s="490" t="s">
        <v>1319</v>
      </c>
      <c r="C386" s="490" t="s">
        <v>1320</v>
      </c>
      <c r="D386" s="490" t="s">
        <v>1357</v>
      </c>
      <c r="E386" s="490" t="s">
        <v>1358</v>
      </c>
      <c r="F386" s="494">
        <v>4</v>
      </c>
      <c r="G386" s="494">
        <v>2608</v>
      </c>
      <c r="H386" s="494">
        <v>0.99694189602446481</v>
      </c>
      <c r="I386" s="494">
        <v>652</v>
      </c>
      <c r="J386" s="494">
        <v>4</v>
      </c>
      <c r="K386" s="494">
        <v>2616</v>
      </c>
      <c r="L386" s="494">
        <v>1</v>
      </c>
      <c r="M386" s="494">
        <v>654</v>
      </c>
      <c r="N386" s="494">
        <v>4</v>
      </c>
      <c r="O386" s="494">
        <v>2616</v>
      </c>
      <c r="P386" s="545">
        <v>1</v>
      </c>
      <c r="Q386" s="495">
        <v>654</v>
      </c>
    </row>
    <row r="387" spans="1:17" ht="14.4" customHeight="1" x14ac:dyDescent="0.3">
      <c r="A387" s="489" t="s">
        <v>1510</v>
      </c>
      <c r="B387" s="490" t="s">
        <v>1319</v>
      </c>
      <c r="C387" s="490" t="s">
        <v>1320</v>
      </c>
      <c r="D387" s="490" t="s">
        <v>1359</v>
      </c>
      <c r="E387" s="490" t="s">
        <v>1360</v>
      </c>
      <c r="F387" s="494">
        <v>20</v>
      </c>
      <c r="G387" s="494">
        <v>13520</v>
      </c>
      <c r="H387" s="494">
        <v>1.1730001735207358</v>
      </c>
      <c r="I387" s="494">
        <v>676</v>
      </c>
      <c r="J387" s="494">
        <v>17</v>
      </c>
      <c r="K387" s="494">
        <v>11526</v>
      </c>
      <c r="L387" s="494">
        <v>1</v>
      </c>
      <c r="M387" s="494">
        <v>678</v>
      </c>
      <c r="N387" s="494">
        <v>12</v>
      </c>
      <c r="O387" s="494">
        <v>8136</v>
      </c>
      <c r="P387" s="545">
        <v>0.70588235294117652</v>
      </c>
      <c r="Q387" s="495">
        <v>678</v>
      </c>
    </row>
    <row r="388" spans="1:17" ht="14.4" customHeight="1" x14ac:dyDescent="0.3">
      <c r="A388" s="489" t="s">
        <v>1510</v>
      </c>
      <c r="B388" s="490" t="s">
        <v>1319</v>
      </c>
      <c r="C388" s="490" t="s">
        <v>1320</v>
      </c>
      <c r="D388" s="490" t="s">
        <v>1361</v>
      </c>
      <c r="E388" s="490" t="s">
        <v>1362</v>
      </c>
      <c r="F388" s="494">
        <v>10</v>
      </c>
      <c r="G388" s="494">
        <v>5110</v>
      </c>
      <c r="H388" s="494">
        <v>0.43308754979235531</v>
      </c>
      <c r="I388" s="494">
        <v>511</v>
      </c>
      <c r="J388" s="494">
        <v>23</v>
      </c>
      <c r="K388" s="494">
        <v>11799</v>
      </c>
      <c r="L388" s="494">
        <v>1</v>
      </c>
      <c r="M388" s="494">
        <v>513</v>
      </c>
      <c r="N388" s="494">
        <v>22</v>
      </c>
      <c r="O388" s="494">
        <v>11286</v>
      </c>
      <c r="P388" s="545">
        <v>0.95652173913043481</v>
      </c>
      <c r="Q388" s="495">
        <v>513</v>
      </c>
    </row>
    <row r="389" spans="1:17" ht="14.4" customHeight="1" x14ac:dyDescent="0.3">
      <c r="A389" s="489" t="s">
        <v>1510</v>
      </c>
      <c r="B389" s="490" t="s">
        <v>1319</v>
      </c>
      <c r="C389" s="490" t="s">
        <v>1320</v>
      </c>
      <c r="D389" s="490" t="s">
        <v>1363</v>
      </c>
      <c r="E389" s="490" t="s">
        <v>1364</v>
      </c>
      <c r="F389" s="494">
        <v>10</v>
      </c>
      <c r="G389" s="494">
        <v>4210</v>
      </c>
      <c r="H389" s="494">
        <v>0.43272689896186656</v>
      </c>
      <c r="I389" s="494">
        <v>421</v>
      </c>
      <c r="J389" s="494">
        <v>23</v>
      </c>
      <c r="K389" s="494">
        <v>9729</v>
      </c>
      <c r="L389" s="494">
        <v>1</v>
      </c>
      <c r="M389" s="494">
        <v>423</v>
      </c>
      <c r="N389" s="494">
        <v>22</v>
      </c>
      <c r="O389" s="494">
        <v>9306</v>
      </c>
      <c r="P389" s="545">
        <v>0.95652173913043481</v>
      </c>
      <c r="Q389" s="495">
        <v>423</v>
      </c>
    </row>
    <row r="390" spans="1:17" ht="14.4" customHeight="1" x14ac:dyDescent="0.3">
      <c r="A390" s="489" t="s">
        <v>1510</v>
      </c>
      <c r="B390" s="490" t="s">
        <v>1319</v>
      </c>
      <c r="C390" s="490" t="s">
        <v>1320</v>
      </c>
      <c r="D390" s="490" t="s">
        <v>1365</v>
      </c>
      <c r="E390" s="490" t="s">
        <v>1366</v>
      </c>
      <c r="F390" s="494">
        <v>48</v>
      </c>
      <c r="G390" s="494">
        <v>16656</v>
      </c>
      <c r="H390" s="494">
        <v>0.86772597030476684</v>
      </c>
      <c r="I390" s="494">
        <v>347</v>
      </c>
      <c r="J390" s="494">
        <v>55</v>
      </c>
      <c r="K390" s="494">
        <v>19195</v>
      </c>
      <c r="L390" s="494">
        <v>1</v>
      </c>
      <c r="M390" s="494">
        <v>349</v>
      </c>
      <c r="N390" s="494">
        <v>72</v>
      </c>
      <c r="O390" s="494">
        <v>25128</v>
      </c>
      <c r="P390" s="545">
        <v>1.3090909090909091</v>
      </c>
      <c r="Q390" s="495">
        <v>349</v>
      </c>
    </row>
    <row r="391" spans="1:17" ht="14.4" customHeight="1" x14ac:dyDescent="0.3">
      <c r="A391" s="489" t="s">
        <v>1510</v>
      </c>
      <c r="B391" s="490" t="s">
        <v>1319</v>
      </c>
      <c r="C391" s="490" t="s">
        <v>1320</v>
      </c>
      <c r="D391" s="490" t="s">
        <v>1367</v>
      </c>
      <c r="E391" s="490" t="s">
        <v>1368</v>
      </c>
      <c r="F391" s="494">
        <v>8</v>
      </c>
      <c r="G391" s="494">
        <v>1752</v>
      </c>
      <c r="H391" s="494">
        <v>0.2402303578774167</v>
      </c>
      <c r="I391" s="494">
        <v>219</v>
      </c>
      <c r="J391" s="494">
        <v>33</v>
      </c>
      <c r="K391" s="494">
        <v>7293</v>
      </c>
      <c r="L391" s="494">
        <v>1</v>
      </c>
      <c r="M391" s="494">
        <v>221</v>
      </c>
      <c r="N391" s="494">
        <v>9</v>
      </c>
      <c r="O391" s="494">
        <v>1989</v>
      </c>
      <c r="P391" s="545">
        <v>0.27272727272727271</v>
      </c>
      <c r="Q391" s="495">
        <v>221</v>
      </c>
    </row>
    <row r="392" spans="1:17" ht="14.4" customHeight="1" x14ac:dyDescent="0.3">
      <c r="A392" s="489" t="s">
        <v>1510</v>
      </c>
      <c r="B392" s="490" t="s">
        <v>1319</v>
      </c>
      <c r="C392" s="490" t="s">
        <v>1320</v>
      </c>
      <c r="D392" s="490" t="s">
        <v>1369</v>
      </c>
      <c r="E392" s="490" t="s">
        <v>1370</v>
      </c>
      <c r="F392" s="494">
        <v>24</v>
      </c>
      <c r="G392" s="494">
        <v>12072</v>
      </c>
      <c r="H392" s="494">
        <v>2.3763779527559055</v>
      </c>
      <c r="I392" s="494">
        <v>503</v>
      </c>
      <c r="J392" s="494">
        <v>10</v>
      </c>
      <c r="K392" s="494">
        <v>5080</v>
      </c>
      <c r="L392" s="494">
        <v>1</v>
      </c>
      <c r="M392" s="494">
        <v>508</v>
      </c>
      <c r="N392" s="494">
        <v>28</v>
      </c>
      <c r="O392" s="494">
        <v>14224</v>
      </c>
      <c r="P392" s="545">
        <v>2.8</v>
      </c>
      <c r="Q392" s="495">
        <v>508</v>
      </c>
    </row>
    <row r="393" spans="1:17" ht="14.4" customHeight="1" x14ac:dyDescent="0.3">
      <c r="A393" s="489" t="s">
        <v>1510</v>
      </c>
      <c r="B393" s="490" t="s">
        <v>1319</v>
      </c>
      <c r="C393" s="490" t="s">
        <v>1320</v>
      </c>
      <c r="D393" s="490" t="s">
        <v>1371</v>
      </c>
      <c r="E393" s="490" t="s">
        <v>1372</v>
      </c>
      <c r="F393" s="494"/>
      <c r="G393" s="494"/>
      <c r="H393" s="494"/>
      <c r="I393" s="494"/>
      <c r="J393" s="494">
        <v>1</v>
      </c>
      <c r="K393" s="494">
        <v>150</v>
      </c>
      <c r="L393" s="494">
        <v>1</v>
      </c>
      <c r="M393" s="494">
        <v>150</v>
      </c>
      <c r="N393" s="494">
        <v>2</v>
      </c>
      <c r="O393" s="494">
        <v>300</v>
      </c>
      <c r="P393" s="545">
        <v>2</v>
      </c>
      <c r="Q393" s="495">
        <v>150</v>
      </c>
    </row>
    <row r="394" spans="1:17" ht="14.4" customHeight="1" x14ac:dyDescent="0.3">
      <c r="A394" s="489" t="s">
        <v>1510</v>
      </c>
      <c r="B394" s="490" t="s">
        <v>1319</v>
      </c>
      <c r="C394" s="490" t="s">
        <v>1320</v>
      </c>
      <c r="D394" s="490" t="s">
        <v>1373</v>
      </c>
      <c r="E394" s="490" t="s">
        <v>1374</v>
      </c>
      <c r="F394" s="494">
        <v>101</v>
      </c>
      <c r="G394" s="494">
        <v>24038</v>
      </c>
      <c r="H394" s="494">
        <v>1.1300832118847257</v>
      </c>
      <c r="I394" s="494">
        <v>238</v>
      </c>
      <c r="J394" s="494">
        <v>89</v>
      </c>
      <c r="K394" s="494">
        <v>21271</v>
      </c>
      <c r="L394" s="494">
        <v>1</v>
      </c>
      <c r="M394" s="494">
        <v>239</v>
      </c>
      <c r="N394" s="494">
        <v>88</v>
      </c>
      <c r="O394" s="494">
        <v>21032</v>
      </c>
      <c r="P394" s="545">
        <v>0.9887640449438202</v>
      </c>
      <c r="Q394" s="495">
        <v>239</v>
      </c>
    </row>
    <row r="395" spans="1:17" ht="14.4" customHeight="1" x14ac:dyDescent="0.3">
      <c r="A395" s="489" t="s">
        <v>1510</v>
      </c>
      <c r="B395" s="490" t="s">
        <v>1319</v>
      </c>
      <c r="C395" s="490" t="s">
        <v>1320</v>
      </c>
      <c r="D395" s="490" t="s">
        <v>1375</v>
      </c>
      <c r="E395" s="490" t="s">
        <v>1376</v>
      </c>
      <c r="F395" s="494">
        <v>12</v>
      </c>
      <c r="G395" s="494">
        <v>1332</v>
      </c>
      <c r="H395" s="494">
        <v>2</v>
      </c>
      <c r="I395" s="494">
        <v>111</v>
      </c>
      <c r="J395" s="494">
        <v>6</v>
      </c>
      <c r="K395" s="494">
        <v>666</v>
      </c>
      <c r="L395" s="494">
        <v>1</v>
      </c>
      <c r="M395" s="494">
        <v>111</v>
      </c>
      <c r="N395" s="494">
        <v>12</v>
      </c>
      <c r="O395" s="494">
        <v>1332</v>
      </c>
      <c r="P395" s="545">
        <v>2</v>
      </c>
      <c r="Q395" s="495">
        <v>111</v>
      </c>
    </row>
    <row r="396" spans="1:17" ht="14.4" customHeight="1" x14ac:dyDescent="0.3">
      <c r="A396" s="489" t="s">
        <v>1510</v>
      </c>
      <c r="B396" s="490" t="s">
        <v>1319</v>
      </c>
      <c r="C396" s="490" t="s">
        <v>1320</v>
      </c>
      <c r="D396" s="490" t="s">
        <v>1377</v>
      </c>
      <c r="E396" s="490" t="s">
        <v>1378</v>
      </c>
      <c r="F396" s="494"/>
      <c r="G396" s="494"/>
      <c r="H396" s="494"/>
      <c r="I396" s="494"/>
      <c r="J396" s="494"/>
      <c r="K396" s="494"/>
      <c r="L396" s="494"/>
      <c r="M396" s="494"/>
      <c r="N396" s="494">
        <v>2</v>
      </c>
      <c r="O396" s="494">
        <v>662</v>
      </c>
      <c r="P396" s="545"/>
      <c r="Q396" s="495">
        <v>331</v>
      </c>
    </row>
    <row r="397" spans="1:17" ht="14.4" customHeight="1" x14ac:dyDescent="0.3">
      <c r="A397" s="489" t="s">
        <v>1510</v>
      </c>
      <c r="B397" s="490" t="s">
        <v>1319</v>
      </c>
      <c r="C397" s="490" t="s">
        <v>1320</v>
      </c>
      <c r="D397" s="490" t="s">
        <v>1379</v>
      </c>
      <c r="E397" s="490" t="s">
        <v>1380</v>
      </c>
      <c r="F397" s="494">
        <v>40</v>
      </c>
      <c r="G397" s="494">
        <v>12440</v>
      </c>
      <c r="H397" s="494">
        <v>7.9743589743589745</v>
      </c>
      <c r="I397" s="494">
        <v>311</v>
      </c>
      <c r="J397" s="494">
        <v>5</v>
      </c>
      <c r="K397" s="494">
        <v>1560</v>
      </c>
      <c r="L397" s="494">
        <v>1</v>
      </c>
      <c r="M397" s="494">
        <v>312</v>
      </c>
      <c r="N397" s="494">
        <v>18</v>
      </c>
      <c r="O397" s="494">
        <v>5616</v>
      </c>
      <c r="P397" s="545">
        <v>3.6</v>
      </c>
      <c r="Q397" s="495">
        <v>312</v>
      </c>
    </row>
    <row r="398" spans="1:17" ht="14.4" customHeight="1" x14ac:dyDescent="0.3">
      <c r="A398" s="489" t="s">
        <v>1510</v>
      </c>
      <c r="B398" s="490" t="s">
        <v>1319</v>
      </c>
      <c r="C398" s="490" t="s">
        <v>1320</v>
      </c>
      <c r="D398" s="490" t="s">
        <v>1381</v>
      </c>
      <c r="E398" s="490" t="s">
        <v>1382</v>
      </c>
      <c r="F398" s="494">
        <v>10</v>
      </c>
      <c r="G398" s="494">
        <v>230</v>
      </c>
      <c r="H398" s="494">
        <v>0.14285714285714285</v>
      </c>
      <c r="I398" s="494">
        <v>23</v>
      </c>
      <c r="J398" s="494">
        <v>70</v>
      </c>
      <c r="K398" s="494">
        <v>1610</v>
      </c>
      <c r="L398" s="494">
        <v>1</v>
      </c>
      <c r="M398" s="494">
        <v>23</v>
      </c>
      <c r="N398" s="494">
        <v>11</v>
      </c>
      <c r="O398" s="494">
        <v>253</v>
      </c>
      <c r="P398" s="545">
        <v>0.15714285714285714</v>
      </c>
      <c r="Q398" s="495">
        <v>23</v>
      </c>
    </row>
    <row r="399" spans="1:17" ht="14.4" customHeight="1" x14ac:dyDescent="0.3">
      <c r="A399" s="489" t="s">
        <v>1510</v>
      </c>
      <c r="B399" s="490" t="s">
        <v>1319</v>
      </c>
      <c r="C399" s="490" t="s">
        <v>1320</v>
      </c>
      <c r="D399" s="490" t="s">
        <v>1383</v>
      </c>
      <c r="E399" s="490" t="s">
        <v>1384</v>
      </c>
      <c r="F399" s="494">
        <v>7</v>
      </c>
      <c r="G399" s="494">
        <v>112</v>
      </c>
      <c r="H399" s="494">
        <v>0.5490196078431373</v>
      </c>
      <c r="I399" s="494">
        <v>16</v>
      </c>
      <c r="J399" s="494">
        <v>12</v>
      </c>
      <c r="K399" s="494">
        <v>204</v>
      </c>
      <c r="L399" s="494">
        <v>1</v>
      </c>
      <c r="M399" s="494">
        <v>17</v>
      </c>
      <c r="N399" s="494">
        <v>24</v>
      </c>
      <c r="O399" s="494">
        <v>408</v>
      </c>
      <c r="P399" s="545">
        <v>2</v>
      </c>
      <c r="Q399" s="495">
        <v>17</v>
      </c>
    </row>
    <row r="400" spans="1:17" ht="14.4" customHeight="1" x14ac:dyDescent="0.3">
      <c r="A400" s="489" t="s">
        <v>1510</v>
      </c>
      <c r="B400" s="490" t="s">
        <v>1319</v>
      </c>
      <c r="C400" s="490" t="s">
        <v>1320</v>
      </c>
      <c r="D400" s="490" t="s">
        <v>1387</v>
      </c>
      <c r="E400" s="490" t="s">
        <v>1388</v>
      </c>
      <c r="F400" s="494">
        <v>98</v>
      </c>
      <c r="G400" s="494">
        <v>34202</v>
      </c>
      <c r="H400" s="494">
        <v>0.86477876106194695</v>
      </c>
      <c r="I400" s="494">
        <v>349</v>
      </c>
      <c r="J400" s="494">
        <v>113</v>
      </c>
      <c r="K400" s="494">
        <v>39550</v>
      </c>
      <c r="L400" s="494">
        <v>1</v>
      </c>
      <c r="M400" s="494">
        <v>350</v>
      </c>
      <c r="N400" s="494">
        <v>162</v>
      </c>
      <c r="O400" s="494">
        <v>56700</v>
      </c>
      <c r="P400" s="545">
        <v>1.4336283185840708</v>
      </c>
      <c r="Q400" s="495">
        <v>350</v>
      </c>
    </row>
    <row r="401" spans="1:17" ht="14.4" customHeight="1" x14ac:dyDescent="0.3">
      <c r="A401" s="489" t="s">
        <v>1510</v>
      </c>
      <c r="B401" s="490" t="s">
        <v>1319</v>
      </c>
      <c r="C401" s="490" t="s">
        <v>1320</v>
      </c>
      <c r="D401" s="490" t="s">
        <v>1389</v>
      </c>
      <c r="E401" s="490" t="s">
        <v>1390</v>
      </c>
      <c r="F401" s="494">
        <v>7</v>
      </c>
      <c r="G401" s="494">
        <v>8876</v>
      </c>
      <c r="H401" s="494">
        <v>0.32943621719927252</v>
      </c>
      <c r="I401" s="494">
        <v>1268</v>
      </c>
      <c r="J401" s="494">
        <v>21</v>
      </c>
      <c r="K401" s="494">
        <v>26943</v>
      </c>
      <c r="L401" s="494">
        <v>1</v>
      </c>
      <c r="M401" s="494">
        <v>1283</v>
      </c>
      <c r="N401" s="494"/>
      <c r="O401" s="494"/>
      <c r="P401" s="545"/>
      <c r="Q401" s="495"/>
    </row>
    <row r="402" spans="1:17" ht="14.4" customHeight="1" x14ac:dyDescent="0.3">
      <c r="A402" s="489" t="s">
        <v>1510</v>
      </c>
      <c r="B402" s="490" t="s">
        <v>1319</v>
      </c>
      <c r="C402" s="490" t="s">
        <v>1320</v>
      </c>
      <c r="D402" s="490" t="s">
        <v>1391</v>
      </c>
      <c r="E402" s="490" t="s">
        <v>1392</v>
      </c>
      <c r="F402" s="494">
        <v>1</v>
      </c>
      <c r="G402" s="494">
        <v>148</v>
      </c>
      <c r="H402" s="494"/>
      <c r="I402" s="494">
        <v>148</v>
      </c>
      <c r="J402" s="494"/>
      <c r="K402" s="494"/>
      <c r="L402" s="494"/>
      <c r="M402" s="494"/>
      <c r="N402" s="494">
        <v>1</v>
      </c>
      <c r="O402" s="494">
        <v>149</v>
      </c>
      <c r="P402" s="545"/>
      <c r="Q402" s="495">
        <v>149</v>
      </c>
    </row>
    <row r="403" spans="1:17" ht="14.4" customHeight="1" x14ac:dyDescent="0.3">
      <c r="A403" s="489" t="s">
        <v>1510</v>
      </c>
      <c r="B403" s="490" t="s">
        <v>1319</v>
      </c>
      <c r="C403" s="490" t="s">
        <v>1320</v>
      </c>
      <c r="D403" s="490" t="s">
        <v>1395</v>
      </c>
      <c r="E403" s="490" t="s">
        <v>1396</v>
      </c>
      <c r="F403" s="494">
        <v>104</v>
      </c>
      <c r="G403" s="494">
        <v>30576</v>
      </c>
      <c r="H403" s="494">
        <v>1.1778120184899845</v>
      </c>
      <c r="I403" s="494">
        <v>294</v>
      </c>
      <c r="J403" s="494">
        <v>88</v>
      </c>
      <c r="K403" s="494">
        <v>25960</v>
      </c>
      <c r="L403" s="494">
        <v>1</v>
      </c>
      <c r="M403" s="494">
        <v>295</v>
      </c>
      <c r="N403" s="494">
        <v>91</v>
      </c>
      <c r="O403" s="494">
        <v>26845</v>
      </c>
      <c r="P403" s="545">
        <v>1.0340909090909092</v>
      </c>
      <c r="Q403" s="495">
        <v>295</v>
      </c>
    </row>
    <row r="404" spans="1:17" ht="14.4" customHeight="1" x14ac:dyDescent="0.3">
      <c r="A404" s="489" t="s">
        <v>1510</v>
      </c>
      <c r="B404" s="490" t="s">
        <v>1319</v>
      </c>
      <c r="C404" s="490" t="s">
        <v>1320</v>
      </c>
      <c r="D404" s="490" t="s">
        <v>1397</v>
      </c>
      <c r="E404" s="490" t="s">
        <v>1398</v>
      </c>
      <c r="F404" s="494">
        <v>45</v>
      </c>
      <c r="G404" s="494">
        <v>9315</v>
      </c>
      <c r="H404" s="494">
        <v>0.67529360591561549</v>
      </c>
      <c r="I404" s="494">
        <v>207</v>
      </c>
      <c r="J404" s="494">
        <v>66</v>
      </c>
      <c r="K404" s="494">
        <v>13794</v>
      </c>
      <c r="L404" s="494">
        <v>1</v>
      </c>
      <c r="M404" s="494">
        <v>209</v>
      </c>
      <c r="N404" s="494">
        <v>72</v>
      </c>
      <c r="O404" s="494">
        <v>15048</v>
      </c>
      <c r="P404" s="545">
        <v>1.0909090909090908</v>
      </c>
      <c r="Q404" s="495">
        <v>209</v>
      </c>
    </row>
    <row r="405" spans="1:17" ht="14.4" customHeight="1" x14ac:dyDescent="0.3">
      <c r="A405" s="489" t="s">
        <v>1510</v>
      </c>
      <c r="B405" s="490" t="s">
        <v>1319</v>
      </c>
      <c r="C405" s="490" t="s">
        <v>1320</v>
      </c>
      <c r="D405" s="490" t="s">
        <v>1399</v>
      </c>
      <c r="E405" s="490" t="s">
        <v>1400</v>
      </c>
      <c r="F405" s="494">
        <v>35</v>
      </c>
      <c r="G405" s="494">
        <v>1365</v>
      </c>
      <c r="H405" s="494">
        <v>0.83231707317073167</v>
      </c>
      <c r="I405" s="494">
        <v>39</v>
      </c>
      <c r="J405" s="494">
        <v>41</v>
      </c>
      <c r="K405" s="494">
        <v>1640</v>
      </c>
      <c r="L405" s="494">
        <v>1</v>
      </c>
      <c r="M405" s="494">
        <v>40</v>
      </c>
      <c r="N405" s="494">
        <v>41</v>
      </c>
      <c r="O405" s="494">
        <v>1640</v>
      </c>
      <c r="P405" s="545">
        <v>1</v>
      </c>
      <c r="Q405" s="495">
        <v>40</v>
      </c>
    </row>
    <row r="406" spans="1:17" ht="14.4" customHeight="1" x14ac:dyDescent="0.3">
      <c r="A406" s="489" t="s">
        <v>1510</v>
      </c>
      <c r="B406" s="490" t="s">
        <v>1319</v>
      </c>
      <c r="C406" s="490" t="s">
        <v>1320</v>
      </c>
      <c r="D406" s="490" t="s">
        <v>1401</v>
      </c>
      <c r="E406" s="490" t="s">
        <v>1402</v>
      </c>
      <c r="F406" s="494"/>
      <c r="G406" s="494"/>
      <c r="H406" s="494"/>
      <c r="I406" s="494"/>
      <c r="J406" s="494">
        <v>4</v>
      </c>
      <c r="K406" s="494">
        <v>20088</v>
      </c>
      <c r="L406" s="494">
        <v>1</v>
      </c>
      <c r="M406" s="494">
        <v>5022</v>
      </c>
      <c r="N406" s="494">
        <v>1</v>
      </c>
      <c r="O406" s="494">
        <v>5023</v>
      </c>
      <c r="P406" s="545">
        <v>0.25004978096375946</v>
      </c>
      <c r="Q406" s="495">
        <v>5023</v>
      </c>
    </row>
    <row r="407" spans="1:17" ht="14.4" customHeight="1" x14ac:dyDescent="0.3">
      <c r="A407" s="489" t="s">
        <v>1510</v>
      </c>
      <c r="B407" s="490" t="s">
        <v>1319</v>
      </c>
      <c r="C407" s="490" t="s">
        <v>1320</v>
      </c>
      <c r="D407" s="490" t="s">
        <v>1403</v>
      </c>
      <c r="E407" s="490" t="s">
        <v>1404</v>
      </c>
      <c r="F407" s="494">
        <v>101</v>
      </c>
      <c r="G407" s="494">
        <v>17170</v>
      </c>
      <c r="H407" s="494">
        <v>0.79689965654877937</v>
      </c>
      <c r="I407" s="494">
        <v>170</v>
      </c>
      <c r="J407" s="494">
        <v>126</v>
      </c>
      <c r="K407" s="494">
        <v>21546</v>
      </c>
      <c r="L407" s="494">
        <v>1</v>
      </c>
      <c r="M407" s="494">
        <v>171</v>
      </c>
      <c r="N407" s="494">
        <v>122</v>
      </c>
      <c r="O407" s="494">
        <v>20862</v>
      </c>
      <c r="P407" s="545">
        <v>0.96825396825396826</v>
      </c>
      <c r="Q407" s="495">
        <v>171</v>
      </c>
    </row>
    <row r="408" spans="1:17" ht="14.4" customHeight="1" x14ac:dyDescent="0.3">
      <c r="A408" s="489" t="s">
        <v>1510</v>
      </c>
      <c r="B408" s="490" t="s">
        <v>1319</v>
      </c>
      <c r="C408" s="490" t="s">
        <v>1320</v>
      </c>
      <c r="D408" s="490" t="s">
        <v>1405</v>
      </c>
      <c r="E408" s="490" t="s">
        <v>1406</v>
      </c>
      <c r="F408" s="494">
        <v>33</v>
      </c>
      <c r="G408" s="494">
        <v>10758</v>
      </c>
      <c r="H408" s="494">
        <v>0.73109072375127426</v>
      </c>
      <c r="I408" s="494">
        <v>326</v>
      </c>
      <c r="J408" s="494">
        <v>45</v>
      </c>
      <c r="K408" s="494">
        <v>14715</v>
      </c>
      <c r="L408" s="494">
        <v>1</v>
      </c>
      <c r="M408" s="494">
        <v>327</v>
      </c>
      <c r="N408" s="494">
        <v>43</v>
      </c>
      <c r="O408" s="494">
        <v>14061</v>
      </c>
      <c r="P408" s="545">
        <v>0.9555555555555556</v>
      </c>
      <c r="Q408" s="495">
        <v>327</v>
      </c>
    </row>
    <row r="409" spans="1:17" ht="14.4" customHeight="1" x14ac:dyDescent="0.3">
      <c r="A409" s="489" t="s">
        <v>1510</v>
      </c>
      <c r="B409" s="490" t="s">
        <v>1319</v>
      </c>
      <c r="C409" s="490" t="s">
        <v>1320</v>
      </c>
      <c r="D409" s="490" t="s">
        <v>1407</v>
      </c>
      <c r="E409" s="490" t="s">
        <v>1408</v>
      </c>
      <c r="F409" s="494">
        <v>6</v>
      </c>
      <c r="G409" s="494">
        <v>4128</v>
      </c>
      <c r="H409" s="494">
        <v>1.4956521739130435</v>
      </c>
      <c r="I409" s="494">
        <v>688</v>
      </c>
      <c r="J409" s="494">
        <v>4</v>
      </c>
      <c r="K409" s="494">
        <v>2760</v>
      </c>
      <c r="L409" s="494">
        <v>1</v>
      </c>
      <c r="M409" s="494">
        <v>690</v>
      </c>
      <c r="N409" s="494">
        <v>5</v>
      </c>
      <c r="O409" s="494">
        <v>3450</v>
      </c>
      <c r="P409" s="545">
        <v>1.25</v>
      </c>
      <c r="Q409" s="495">
        <v>690</v>
      </c>
    </row>
    <row r="410" spans="1:17" ht="14.4" customHeight="1" x14ac:dyDescent="0.3">
      <c r="A410" s="489" t="s">
        <v>1510</v>
      </c>
      <c r="B410" s="490" t="s">
        <v>1319</v>
      </c>
      <c r="C410" s="490" t="s">
        <v>1320</v>
      </c>
      <c r="D410" s="490" t="s">
        <v>1409</v>
      </c>
      <c r="E410" s="490" t="s">
        <v>1410</v>
      </c>
      <c r="F410" s="494">
        <v>73</v>
      </c>
      <c r="G410" s="494">
        <v>25404</v>
      </c>
      <c r="H410" s="494">
        <v>1.0833262260127932</v>
      </c>
      <c r="I410" s="494">
        <v>348</v>
      </c>
      <c r="J410" s="494">
        <v>67</v>
      </c>
      <c r="K410" s="494">
        <v>23450</v>
      </c>
      <c r="L410" s="494">
        <v>1</v>
      </c>
      <c r="M410" s="494">
        <v>350</v>
      </c>
      <c r="N410" s="494">
        <v>74</v>
      </c>
      <c r="O410" s="494">
        <v>25900</v>
      </c>
      <c r="P410" s="545">
        <v>1.1044776119402986</v>
      </c>
      <c r="Q410" s="495">
        <v>350</v>
      </c>
    </row>
    <row r="411" spans="1:17" ht="14.4" customHeight="1" x14ac:dyDescent="0.3">
      <c r="A411" s="489" t="s">
        <v>1510</v>
      </c>
      <c r="B411" s="490" t="s">
        <v>1319</v>
      </c>
      <c r="C411" s="490" t="s">
        <v>1320</v>
      </c>
      <c r="D411" s="490" t="s">
        <v>1411</v>
      </c>
      <c r="E411" s="490" t="s">
        <v>1412</v>
      </c>
      <c r="F411" s="494">
        <v>77</v>
      </c>
      <c r="G411" s="494">
        <v>13321</v>
      </c>
      <c r="H411" s="494">
        <v>0.76557471264367816</v>
      </c>
      <c r="I411" s="494">
        <v>173</v>
      </c>
      <c r="J411" s="494">
        <v>100</v>
      </c>
      <c r="K411" s="494">
        <v>17400</v>
      </c>
      <c r="L411" s="494">
        <v>1</v>
      </c>
      <c r="M411" s="494">
        <v>174</v>
      </c>
      <c r="N411" s="494">
        <v>99</v>
      </c>
      <c r="O411" s="494">
        <v>17226</v>
      </c>
      <c r="P411" s="545">
        <v>0.99</v>
      </c>
      <c r="Q411" s="495">
        <v>174</v>
      </c>
    </row>
    <row r="412" spans="1:17" ht="14.4" customHeight="1" x14ac:dyDescent="0.3">
      <c r="A412" s="489" t="s">
        <v>1510</v>
      </c>
      <c r="B412" s="490" t="s">
        <v>1319</v>
      </c>
      <c r="C412" s="490" t="s">
        <v>1320</v>
      </c>
      <c r="D412" s="490" t="s">
        <v>1413</v>
      </c>
      <c r="E412" s="490" t="s">
        <v>1414</v>
      </c>
      <c r="F412" s="494">
        <v>24</v>
      </c>
      <c r="G412" s="494">
        <v>9600</v>
      </c>
      <c r="H412" s="494">
        <v>0.42750267189169933</v>
      </c>
      <c r="I412" s="494">
        <v>400</v>
      </c>
      <c r="J412" s="494">
        <v>56</v>
      </c>
      <c r="K412" s="494">
        <v>22456</v>
      </c>
      <c r="L412" s="494">
        <v>1</v>
      </c>
      <c r="M412" s="494">
        <v>401</v>
      </c>
      <c r="N412" s="494">
        <v>64</v>
      </c>
      <c r="O412" s="494">
        <v>25664</v>
      </c>
      <c r="P412" s="545">
        <v>1.1428571428571428</v>
      </c>
      <c r="Q412" s="495">
        <v>401</v>
      </c>
    </row>
    <row r="413" spans="1:17" ht="14.4" customHeight="1" x14ac:dyDescent="0.3">
      <c r="A413" s="489" t="s">
        <v>1510</v>
      </c>
      <c r="B413" s="490" t="s">
        <v>1319</v>
      </c>
      <c r="C413" s="490" t="s">
        <v>1320</v>
      </c>
      <c r="D413" s="490" t="s">
        <v>1415</v>
      </c>
      <c r="E413" s="490" t="s">
        <v>1416</v>
      </c>
      <c r="F413" s="494">
        <v>4</v>
      </c>
      <c r="G413" s="494">
        <v>2608</v>
      </c>
      <c r="H413" s="494">
        <v>0.99694189602446481</v>
      </c>
      <c r="I413" s="494">
        <v>652</v>
      </c>
      <c r="J413" s="494">
        <v>4</v>
      </c>
      <c r="K413" s="494">
        <v>2616</v>
      </c>
      <c r="L413" s="494">
        <v>1</v>
      </c>
      <c r="M413" s="494">
        <v>654</v>
      </c>
      <c r="N413" s="494">
        <v>4</v>
      </c>
      <c r="O413" s="494">
        <v>2616</v>
      </c>
      <c r="P413" s="545">
        <v>1</v>
      </c>
      <c r="Q413" s="495">
        <v>654</v>
      </c>
    </row>
    <row r="414" spans="1:17" ht="14.4" customHeight="1" x14ac:dyDescent="0.3">
      <c r="A414" s="489" t="s">
        <v>1510</v>
      </c>
      <c r="B414" s="490" t="s">
        <v>1319</v>
      </c>
      <c r="C414" s="490" t="s">
        <v>1320</v>
      </c>
      <c r="D414" s="490" t="s">
        <v>1417</v>
      </c>
      <c r="E414" s="490" t="s">
        <v>1418</v>
      </c>
      <c r="F414" s="494">
        <v>4</v>
      </c>
      <c r="G414" s="494">
        <v>2608</v>
      </c>
      <c r="H414" s="494">
        <v>0.99694189602446481</v>
      </c>
      <c r="I414" s="494">
        <v>652</v>
      </c>
      <c r="J414" s="494">
        <v>4</v>
      </c>
      <c r="K414" s="494">
        <v>2616</v>
      </c>
      <c r="L414" s="494">
        <v>1</v>
      </c>
      <c r="M414" s="494">
        <v>654</v>
      </c>
      <c r="N414" s="494">
        <v>4</v>
      </c>
      <c r="O414" s="494">
        <v>2616</v>
      </c>
      <c r="P414" s="545">
        <v>1</v>
      </c>
      <c r="Q414" s="495">
        <v>654</v>
      </c>
    </row>
    <row r="415" spans="1:17" ht="14.4" customHeight="1" x14ac:dyDescent="0.3">
      <c r="A415" s="489" t="s">
        <v>1510</v>
      </c>
      <c r="B415" s="490" t="s">
        <v>1319</v>
      </c>
      <c r="C415" s="490" t="s">
        <v>1320</v>
      </c>
      <c r="D415" s="490" t="s">
        <v>1419</v>
      </c>
      <c r="E415" s="490" t="s">
        <v>1420</v>
      </c>
      <c r="F415" s="494">
        <v>245</v>
      </c>
      <c r="G415" s="494">
        <v>105840</v>
      </c>
      <c r="H415" s="494">
        <v>0.52437574316290125</v>
      </c>
      <c r="I415" s="494">
        <v>432</v>
      </c>
      <c r="J415" s="494">
        <v>464</v>
      </c>
      <c r="K415" s="494">
        <v>201840</v>
      </c>
      <c r="L415" s="494">
        <v>1</v>
      </c>
      <c r="M415" s="494">
        <v>435</v>
      </c>
      <c r="N415" s="494"/>
      <c r="O415" s="494"/>
      <c r="P415" s="545"/>
      <c r="Q415" s="495"/>
    </row>
    <row r="416" spans="1:17" ht="14.4" customHeight="1" x14ac:dyDescent="0.3">
      <c r="A416" s="489" t="s">
        <v>1510</v>
      </c>
      <c r="B416" s="490" t="s">
        <v>1319</v>
      </c>
      <c r="C416" s="490" t="s">
        <v>1320</v>
      </c>
      <c r="D416" s="490" t="s">
        <v>1421</v>
      </c>
      <c r="E416" s="490" t="s">
        <v>1422</v>
      </c>
      <c r="F416" s="494">
        <v>1</v>
      </c>
      <c r="G416" s="494">
        <v>692</v>
      </c>
      <c r="H416" s="494">
        <v>0.99711815561959649</v>
      </c>
      <c r="I416" s="494">
        <v>692</v>
      </c>
      <c r="J416" s="494">
        <v>1</v>
      </c>
      <c r="K416" s="494">
        <v>694</v>
      </c>
      <c r="L416" s="494">
        <v>1</v>
      </c>
      <c r="M416" s="494">
        <v>694</v>
      </c>
      <c r="N416" s="494"/>
      <c r="O416" s="494"/>
      <c r="P416" s="545"/>
      <c r="Q416" s="495"/>
    </row>
    <row r="417" spans="1:17" ht="14.4" customHeight="1" x14ac:dyDescent="0.3">
      <c r="A417" s="489" t="s">
        <v>1510</v>
      </c>
      <c r="B417" s="490" t="s">
        <v>1319</v>
      </c>
      <c r="C417" s="490" t="s">
        <v>1320</v>
      </c>
      <c r="D417" s="490" t="s">
        <v>1423</v>
      </c>
      <c r="E417" s="490" t="s">
        <v>1424</v>
      </c>
      <c r="F417" s="494">
        <v>20</v>
      </c>
      <c r="G417" s="494">
        <v>13520</v>
      </c>
      <c r="H417" s="494">
        <v>1.1730001735207358</v>
      </c>
      <c r="I417" s="494">
        <v>676</v>
      </c>
      <c r="J417" s="494">
        <v>17</v>
      </c>
      <c r="K417" s="494">
        <v>11526</v>
      </c>
      <c r="L417" s="494">
        <v>1</v>
      </c>
      <c r="M417" s="494">
        <v>678</v>
      </c>
      <c r="N417" s="494">
        <v>12</v>
      </c>
      <c r="O417" s="494">
        <v>8136</v>
      </c>
      <c r="P417" s="545">
        <v>0.70588235294117652</v>
      </c>
      <c r="Q417" s="495">
        <v>678</v>
      </c>
    </row>
    <row r="418" spans="1:17" ht="14.4" customHeight="1" x14ac:dyDescent="0.3">
      <c r="A418" s="489" t="s">
        <v>1510</v>
      </c>
      <c r="B418" s="490" t="s">
        <v>1319</v>
      </c>
      <c r="C418" s="490" t="s">
        <v>1320</v>
      </c>
      <c r="D418" s="490" t="s">
        <v>1425</v>
      </c>
      <c r="E418" s="490" t="s">
        <v>1426</v>
      </c>
      <c r="F418" s="494">
        <v>20</v>
      </c>
      <c r="G418" s="494">
        <v>9500</v>
      </c>
      <c r="H418" s="494">
        <v>0.94838774084057098</v>
      </c>
      <c r="I418" s="494">
        <v>475</v>
      </c>
      <c r="J418" s="494">
        <v>21</v>
      </c>
      <c r="K418" s="494">
        <v>10017</v>
      </c>
      <c r="L418" s="494">
        <v>1</v>
      </c>
      <c r="M418" s="494">
        <v>477</v>
      </c>
      <c r="N418" s="494">
        <v>26</v>
      </c>
      <c r="O418" s="494">
        <v>12402</v>
      </c>
      <c r="P418" s="545">
        <v>1.2380952380952381</v>
      </c>
      <c r="Q418" s="495">
        <v>477</v>
      </c>
    </row>
    <row r="419" spans="1:17" ht="14.4" customHeight="1" x14ac:dyDescent="0.3">
      <c r="A419" s="489" t="s">
        <v>1510</v>
      </c>
      <c r="B419" s="490" t="s">
        <v>1319</v>
      </c>
      <c r="C419" s="490" t="s">
        <v>1320</v>
      </c>
      <c r="D419" s="490" t="s">
        <v>1427</v>
      </c>
      <c r="E419" s="490" t="s">
        <v>1428</v>
      </c>
      <c r="F419" s="494">
        <v>10</v>
      </c>
      <c r="G419" s="494">
        <v>2890</v>
      </c>
      <c r="H419" s="494">
        <v>0.43179441207231434</v>
      </c>
      <c r="I419" s="494">
        <v>289</v>
      </c>
      <c r="J419" s="494">
        <v>23</v>
      </c>
      <c r="K419" s="494">
        <v>6693</v>
      </c>
      <c r="L419" s="494">
        <v>1</v>
      </c>
      <c r="M419" s="494">
        <v>291</v>
      </c>
      <c r="N419" s="494">
        <v>22</v>
      </c>
      <c r="O419" s="494">
        <v>6402</v>
      </c>
      <c r="P419" s="545">
        <v>0.95652173913043481</v>
      </c>
      <c r="Q419" s="495">
        <v>291</v>
      </c>
    </row>
    <row r="420" spans="1:17" ht="14.4" customHeight="1" x14ac:dyDescent="0.3">
      <c r="A420" s="489" t="s">
        <v>1510</v>
      </c>
      <c r="B420" s="490" t="s">
        <v>1319</v>
      </c>
      <c r="C420" s="490" t="s">
        <v>1320</v>
      </c>
      <c r="D420" s="490" t="s">
        <v>1429</v>
      </c>
      <c r="E420" s="490" t="s">
        <v>1430</v>
      </c>
      <c r="F420" s="494">
        <v>5</v>
      </c>
      <c r="G420" s="494">
        <v>4060</v>
      </c>
      <c r="H420" s="494">
        <v>0.38414230296149116</v>
      </c>
      <c r="I420" s="494">
        <v>812</v>
      </c>
      <c r="J420" s="494">
        <v>13</v>
      </c>
      <c r="K420" s="494">
        <v>10569</v>
      </c>
      <c r="L420" s="494">
        <v>1</v>
      </c>
      <c r="M420" s="494">
        <v>813</v>
      </c>
      <c r="N420" s="494">
        <v>6</v>
      </c>
      <c r="O420" s="494">
        <v>4884</v>
      </c>
      <c r="P420" s="545">
        <v>0.46210615952313372</v>
      </c>
      <c r="Q420" s="495">
        <v>814</v>
      </c>
    </row>
    <row r="421" spans="1:17" ht="14.4" customHeight="1" x14ac:dyDescent="0.3">
      <c r="A421" s="489" t="s">
        <v>1510</v>
      </c>
      <c r="B421" s="490" t="s">
        <v>1319</v>
      </c>
      <c r="C421" s="490" t="s">
        <v>1320</v>
      </c>
      <c r="D421" s="490" t="s">
        <v>1431</v>
      </c>
      <c r="E421" s="490" t="s">
        <v>1432</v>
      </c>
      <c r="F421" s="494">
        <v>245</v>
      </c>
      <c r="G421" s="494">
        <v>246960</v>
      </c>
      <c r="H421" s="494">
        <v>0.52645042463931235</v>
      </c>
      <c r="I421" s="494">
        <v>1008</v>
      </c>
      <c r="J421" s="494">
        <v>464</v>
      </c>
      <c r="K421" s="494">
        <v>469104</v>
      </c>
      <c r="L421" s="494">
        <v>1</v>
      </c>
      <c r="M421" s="494">
        <v>1011</v>
      </c>
      <c r="N421" s="494"/>
      <c r="O421" s="494"/>
      <c r="P421" s="545"/>
      <c r="Q421" s="495"/>
    </row>
    <row r="422" spans="1:17" ht="14.4" customHeight="1" x14ac:dyDescent="0.3">
      <c r="A422" s="489" t="s">
        <v>1510</v>
      </c>
      <c r="B422" s="490" t="s">
        <v>1319</v>
      </c>
      <c r="C422" s="490" t="s">
        <v>1320</v>
      </c>
      <c r="D422" s="490" t="s">
        <v>1433</v>
      </c>
      <c r="E422" s="490" t="s">
        <v>1434</v>
      </c>
      <c r="F422" s="494">
        <v>48</v>
      </c>
      <c r="G422" s="494">
        <v>8016</v>
      </c>
      <c r="H422" s="494">
        <v>1.0844155844155845</v>
      </c>
      <c r="I422" s="494">
        <v>167</v>
      </c>
      <c r="J422" s="494">
        <v>44</v>
      </c>
      <c r="K422" s="494">
        <v>7392</v>
      </c>
      <c r="L422" s="494">
        <v>1</v>
      </c>
      <c r="M422" s="494">
        <v>168</v>
      </c>
      <c r="N422" s="494">
        <v>59</v>
      </c>
      <c r="O422" s="494">
        <v>9912</v>
      </c>
      <c r="P422" s="545">
        <v>1.3409090909090908</v>
      </c>
      <c r="Q422" s="495">
        <v>168</v>
      </c>
    </row>
    <row r="423" spans="1:17" ht="14.4" customHeight="1" x14ac:dyDescent="0.3">
      <c r="A423" s="489" t="s">
        <v>1510</v>
      </c>
      <c r="B423" s="490" t="s">
        <v>1319</v>
      </c>
      <c r="C423" s="490" t="s">
        <v>1320</v>
      </c>
      <c r="D423" s="490" t="s">
        <v>1435</v>
      </c>
      <c r="E423" s="490" t="s">
        <v>1436</v>
      </c>
      <c r="F423" s="494">
        <v>3</v>
      </c>
      <c r="G423" s="494">
        <v>2559</v>
      </c>
      <c r="H423" s="494"/>
      <c r="I423" s="494">
        <v>853</v>
      </c>
      <c r="J423" s="494"/>
      <c r="K423" s="494"/>
      <c r="L423" s="494"/>
      <c r="M423" s="494"/>
      <c r="N423" s="494"/>
      <c r="O423" s="494"/>
      <c r="P423" s="545"/>
      <c r="Q423" s="495"/>
    </row>
    <row r="424" spans="1:17" ht="14.4" customHeight="1" x14ac:dyDescent="0.3">
      <c r="A424" s="489" t="s">
        <v>1510</v>
      </c>
      <c r="B424" s="490" t="s">
        <v>1319</v>
      </c>
      <c r="C424" s="490" t="s">
        <v>1320</v>
      </c>
      <c r="D424" s="490" t="s">
        <v>1437</v>
      </c>
      <c r="E424" s="490" t="s">
        <v>1438</v>
      </c>
      <c r="F424" s="494">
        <v>6</v>
      </c>
      <c r="G424" s="494">
        <v>3438</v>
      </c>
      <c r="H424" s="494">
        <v>0.42782478845196614</v>
      </c>
      <c r="I424" s="494">
        <v>573</v>
      </c>
      <c r="J424" s="494">
        <v>14</v>
      </c>
      <c r="K424" s="494">
        <v>8036</v>
      </c>
      <c r="L424" s="494">
        <v>1</v>
      </c>
      <c r="M424" s="494">
        <v>574</v>
      </c>
      <c r="N424" s="494">
        <v>16</v>
      </c>
      <c r="O424" s="494">
        <v>9184</v>
      </c>
      <c r="P424" s="545">
        <v>1.1428571428571428</v>
      </c>
      <c r="Q424" s="495">
        <v>574</v>
      </c>
    </row>
    <row r="425" spans="1:17" ht="14.4" customHeight="1" x14ac:dyDescent="0.3">
      <c r="A425" s="489" t="s">
        <v>1510</v>
      </c>
      <c r="B425" s="490" t="s">
        <v>1319</v>
      </c>
      <c r="C425" s="490" t="s">
        <v>1320</v>
      </c>
      <c r="D425" s="490" t="s">
        <v>1441</v>
      </c>
      <c r="E425" s="490" t="s">
        <v>1442</v>
      </c>
      <c r="F425" s="494">
        <v>11</v>
      </c>
      <c r="G425" s="494">
        <v>2046</v>
      </c>
      <c r="H425" s="494">
        <v>2.7352941176470589</v>
      </c>
      <c r="I425" s="494">
        <v>186</v>
      </c>
      <c r="J425" s="494">
        <v>4</v>
      </c>
      <c r="K425" s="494">
        <v>748</v>
      </c>
      <c r="L425" s="494">
        <v>1</v>
      </c>
      <c r="M425" s="494">
        <v>187</v>
      </c>
      <c r="N425" s="494">
        <v>9</v>
      </c>
      <c r="O425" s="494">
        <v>1683</v>
      </c>
      <c r="P425" s="545">
        <v>2.25</v>
      </c>
      <c r="Q425" s="495">
        <v>187</v>
      </c>
    </row>
    <row r="426" spans="1:17" ht="14.4" customHeight="1" x14ac:dyDescent="0.3">
      <c r="A426" s="489" t="s">
        <v>1510</v>
      </c>
      <c r="B426" s="490" t="s">
        <v>1319</v>
      </c>
      <c r="C426" s="490" t="s">
        <v>1320</v>
      </c>
      <c r="D426" s="490" t="s">
        <v>1443</v>
      </c>
      <c r="E426" s="490" t="s">
        <v>1444</v>
      </c>
      <c r="F426" s="494">
        <v>81</v>
      </c>
      <c r="G426" s="494">
        <v>46575</v>
      </c>
      <c r="H426" s="494">
        <v>0.79273897058823528</v>
      </c>
      <c r="I426" s="494">
        <v>575</v>
      </c>
      <c r="J426" s="494">
        <v>102</v>
      </c>
      <c r="K426" s="494">
        <v>58752</v>
      </c>
      <c r="L426" s="494">
        <v>1</v>
      </c>
      <c r="M426" s="494">
        <v>576</v>
      </c>
      <c r="N426" s="494">
        <v>62</v>
      </c>
      <c r="O426" s="494">
        <v>35712</v>
      </c>
      <c r="P426" s="545">
        <v>0.60784313725490191</v>
      </c>
      <c r="Q426" s="495">
        <v>576</v>
      </c>
    </row>
    <row r="427" spans="1:17" ht="14.4" customHeight="1" x14ac:dyDescent="0.3">
      <c r="A427" s="489" t="s">
        <v>1510</v>
      </c>
      <c r="B427" s="490" t="s">
        <v>1319</v>
      </c>
      <c r="C427" s="490" t="s">
        <v>1320</v>
      </c>
      <c r="D427" s="490" t="s">
        <v>1447</v>
      </c>
      <c r="E427" s="490" t="s">
        <v>1448</v>
      </c>
      <c r="F427" s="494">
        <v>4</v>
      </c>
      <c r="G427" s="494">
        <v>5588</v>
      </c>
      <c r="H427" s="494">
        <v>0.99857040743388137</v>
      </c>
      <c r="I427" s="494">
        <v>1397</v>
      </c>
      <c r="J427" s="494">
        <v>4</v>
      </c>
      <c r="K427" s="494">
        <v>5596</v>
      </c>
      <c r="L427" s="494">
        <v>1</v>
      </c>
      <c r="M427" s="494">
        <v>1399</v>
      </c>
      <c r="N427" s="494">
        <v>4</v>
      </c>
      <c r="O427" s="494">
        <v>5596</v>
      </c>
      <c r="P427" s="545">
        <v>1</v>
      </c>
      <c r="Q427" s="495">
        <v>1399</v>
      </c>
    </row>
    <row r="428" spans="1:17" ht="14.4" customHeight="1" x14ac:dyDescent="0.3">
      <c r="A428" s="489" t="s">
        <v>1510</v>
      </c>
      <c r="B428" s="490" t="s">
        <v>1319</v>
      </c>
      <c r="C428" s="490" t="s">
        <v>1320</v>
      </c>
      <c r="D428" s="490" t="s">
        <v>1449</v>
      </c>
      <c r="E428" s="490" t="s">
        <v>1450</v>
      </c>
      <c r="F428" s="494">
        <v>13</v>
      </c>
      <c r="G428" s="494">
        <v>13234</v>
      </c>
      <c r="H428" s="494">
        <v>0.58859633517167764</v>
      </c>
      <c r="I428" s="494">
        <v>1018</v>
      </c>
      <c r="J428" s="494">
        <v>22</v>
      </c>
      <c r="K428" s="494">
        <v>22484</v>
      </c>
      <c r="L428" s="494">
        <v>1</v>
      </c>
      <c r="M428" s="494">
        <v>1022</v>
      </c>
      <c r="N428" s="494">
        <v>14</v>
      </c>
      <c r="O428" s="494">
        <v>14308</v>
      </c>
      <c r="P428" s="545">
        <v>0.63636363636363635</v>
      </c>
      <c r="Q428" s="495">
        <v>1022</v>
      </c>
    </row>
    <row r="429" spans="1:17" ht="14.4" customHeight="1" x14ac:dyDescent="0.3">
      <c r="A429" s="489" t="s">
        <v>1510</v>
      </c>
      <c r="B429" s="490" t="s">
        <v>1319</v>
      </c>
      <c r="C429" s="490" t="s">
        <v>1320</v>
      </c>
      <c r="D429" s="490" t="s">
        <v>1451</v>
      </c>
      <c r="E429" s="490" t="s">
        <v>1452</v>
      </c>
      <c r="F429" s="494">
        <v>10</v>
      </c>
      <c r="G429" s="494">
        <v>1890</v>
      </c>
      <c r="H429" s="494">
        <v>0.76518218623481782</v>
      </c>
      <c r="I429" s="494">
        <v>189</v>
      </c>
      <c r="J429" s="494">
        <v>13</v>
      </c>
      <c r="K429" s="494">
        <v>2470</v>
      </c>
      <c r="L429" s="494">
        <v>1</v>
      </c>
      <c r="M429" s="494">
        <v>190</v>
      </c>
      <c r="N429" s="494">
        <v>15</v>
      </c>
      <c r="O429" s="494">
        <v>2850</v>
      </c>
      <c r="P429" s="545">
        <v>1.1538461538461537</v>
      </c>
      <c r="Q429" s="495">
        <v>190</v>
      </c>
    </row>
    <row r="430" spans="1:17" ht="14.4" customHeight="1" x14ac:dyDescent="0.3">
      <c r="A430" s="489" t="s">
        <v>1510</v>
      </c>
      <c r="B430" s="490" t="s">
        <v>1319</v>
      </c>
      <c r="C430" s="490" t="s">
        <v>1320</v>
      </c>
      <c r="D430" s="490" t="s">
        <v>1453</v>
      </c>
      <c r="E430" s="490" t="s">
        <v>1454</v>
      </c>
      <c r="F430" s="494">
        <v>5</v>
      </c>
      <c r="G430" s="494">
        <v>4060</v>
      </c>
      <c r="H430" s="494">
        <v>0.38414230296149116</v>
      </c>
      <c r="I430" s="494">
        <v>812</v>
      </c>
      <c r="J430" s="494">
        <v>13</v>
      </c>
      <c r="K430" s="494">
        <v>10569</v>
      </c>
      <c r="L430" s="494">
        <v>1</v>
      </c>
      <c r="M430" s="494">
        <v>813</v>
      </c>
      <c r="N430" s="494">
        <v>6</v>
      </c>
      <c r="O430" s="494">
        <v>4884</v>
      </c>
      <c r="P430" s="545">
        <v>0.46210615952313372</v>
      </c>
      <c r="Q430" s="495">
        <v>814</v>
      </c>
    </row>
    <row r="431" spans="1:17" ht="14.4" customHeight="1" x14ac:dyDescent="0.3">
      <c r="A431" s="489" t="s">
        <v>1510</v>
      </c>
      <c r="B431" s="490" t="s">
        <v>1319</v>
      </c>
      <c r="C431" s="490" t="s">
        <v>1320</v>
      </c>
      <c r="D431" s="490" t="s">
        <v>1457</v>
      </c>
      <c r="E431" s="490" t="s">
        <v>1458</v>
      </c>
      <c r="F431" s="494">
        <v>2</v>
      </c>
      <c r="G431" s="494">
        <v>516</v>
      </c>
      <c r="H431" s="494">
        <v>1.9846153846153847</v>
      </c>
      <c r="I431" s="494">
        <v>258</v>
      </c>
      <c r="J431" s="494">
        <v>1</v>
      </c>
      <c r="K431" s="494">
        <v>260</v>
      </c>
      <c r="L431" s="494">
        <v>1</v>
      </c>
      <c r="M431" s="494">
        <v>260</v>
      </c>
      <c r="N431" s="494">
        <v>3</v>
      </c>
      <c r="O431" s="494">
        <v>780</v>
      </c>
      <c r="P431" s="545">
        <v>3</v>
      </c>
      <c r="Q431" s="495">
        <v>260</v>
      </c>
    </row>
    <row r="432" spans="1:17" ht="14.4" customHeight="1" x14ac:dyDescent="0.3">
      <c r="A432" s="489" t="s">
        <v>1510</v>
      </c>
      <c r="B432" s="490" t="s">
        <v>1319</v>
      </c>
      <c r="C432" s="490" t="s">
        <v>1320</v>
      </c>
      <c r="D432" s="490" t="s">
        <v>1468</v>
      </c>
      <c r="E432" s="490" t="s">
        <v>1469</v>
      </c>
      <c r="F432" s="494"/>
      <c r="G432" s="494"/>
      <c r="H432" s="494"/>
      <c r="I432" s="494"/>
      <c r="J432" s="494">
        <v>26</v>
      </c>
      <c r="K432" s="494">
        <v>199316</v>
      </c>
      <c r="L432" s="494">
        <v>1</v>
      </c>
      <c r="M432" s="494">
        <v>7666</v>
      </c>
      <c r="N432" s="494">
        <v>10</v>
      </c>
      <c r="O432" s="494">
        <v>76680</v>
      </c>
      <c r="P432" s="545">
        <v>0.38471572778903851</v>
      </c>
      <c r="Q432" s="495">
        <v>7668</v>
      </c>
    </row>
    <row r="433" spans="1:17" ht="14.4" customHeight="1" x14ac:dyDescent="0.3">
      <c r="A433" s="489" t="s">
        <v>1510</v>
      </c>
      <c r="B433" s="490" t="s">
        <v>1319</v>
      </c>
      <c r="C433" s="490" t="s">
        <v>1320</v>
      </c>
      <c r="D433" s="490" t="s">
        <v>1470</v>
      </c>
      <c r="E433" s="490" t="s">
        <v>1471</v>
      </c>
      <c r="F433" s="494"/>
      <c r="G433" s="494"/>
      <c r="H433" s="494"/>
      <c r="I433" s="494"/>
      <c r="J433" s="494">
        <v>20</v>
      </c>
      <c r="K433" s="494">
        <v>313780</v>
      </c>
      <c r="L433" s="494">
        <v>1</v>
      </c>
      <c r="M433" s="494">
        <v>15689</v>
      </c>
      <c r="N433" s="494">
        <v>5</v>
      </c>
      <c r="O433" s="494">
        <v>78460</v>
      </c>
      <c r="P433" s="545">
        <v>0.25004780419402128</v>
      </c>
      <c r="Q433" s="495">
        <v>15692</v>
      </c>
    </row>
    <row r="434" spans="1:17" ht="14.4" customHeight="1" x14ac:dyDescent="0.3">
      <c r="A434" s="489" t="s">
        <v>1511</v>
      </c>
      <c r="B434" s="490" t="s">
        <v>1319</v>
      </c>
      <c r="C434" s="490" t="s">
        <v>1320</v>
      </c>
      <c r="D434" s="490" t="s">
        <v>1321</v>
      </c>
      <c r="E434" s="490" t="s">
        <v>1322</v>
      </c>
      <c r="F434" s="494">
        <v>2</v>
      </c>
      <c r="G434" s="494">
        <v>2368</v>
      </c>
      <c r="H434" s="494">
        <v>1.9949452401010952</v>
      </c>
      <c r="I434" s="494">
        <v>1184</v>
      </c>
      <c r="J434" s="494">
        <v>1</v>
      </c>
      <c r="K434" s="494">
        <v>1187</v>
      </c>
      <c r="L434" s="494">
        <v>1</v>
      </c>
      <c r="M434" s="494">
        <v>1187</v>
      </c>
      <c r="N434" s="494">
        <v>2</v>
      </c>
      <c r="O434" s="494">
        <v>2966</v>
      </c>
      <c r="P434" s="545">
        <v>2.498736310025274</v>
      </c>
      <c r="Q434" s="495">
        <v>1483</v>
      </c>
    </row>
    <row r="435" spans="1:17" ht="14.4" customHeight="1" x14ac:dyDescent="0.3">
      <c r="A435" s="489" t="s">
        <v>1511</v>
      </c>
      <c r="B435" s="490" t="s">
        <v>1319</v>
      </c>
      <c r="C435" s="490" t="s">
        <v>1320</v>
      </c>
      <c r="D435" s="490" t="s">
        <v>1325</v>
      </c>
      <c r="E435" s="490" t="s">
        <v>1326</v>
      </c>
      <c r="F435" s="494">
        <v>1</v>
      </c>
      <c r="G435" s="494">
        <v>654</v>
      </c>
      <c r="H435" s="494">
        <v>0.99543378995433784</v>
      </c>
      <c r="I435" s="494">
        <v>654</v>
      </c>
      <c r="J435" s="494">
        <v>1</v>
      </c>
      <c r="K435" s="494">
        <v>657</v>
      </c>
      <c r="L435" s="494">
        <v>1</v>
      </c>
      <c r="M435" s="494">
        <v>657</v>
      </c>
      <c r="N435" s="494"/>
      <c r="O435" s="494"/>
      <c r="P435" s="545"/>
      <c r="Q435" s="495"/>
    </row>
    <row r="436" spans="1:17" ht="14.4" customHeight="1" x14ac:dyDescent="0.3">
      <c r="A436" s="489" t="s">
        <v>1511</v>
      </c>
      <c r="B436" s="490" t="s">
        <v>1319</v>
      </c>
      <c r="C436" s="490" t="s">
        <v>1320</v>
      </c>
      <c r="D436" s="490" t="s">
        <v>1333</v>
      </c>
      <c r="E436" s="490" t="s">
        <v>1334</v>
      </c>
      <c r="F436" s="494">
        <v>1</v>
      </c>
      <c r="G436" s="494">
        <v>831</v>
      </c>
      <c r="H436" s="494">
        <v>0.49346793349168644</v>
      </c>
      <c r="I436" s="494">
        <v>831</v>
      </c>
      <c r="J436" s="494">
        <v>2</v>
      </c>
      <c r="K436" s="494">
        <v>1684</v>
      </c>
      <c r="L436" s="494">
        <v>1</v>
      </c>
      <c r="M436" s="494">
        <v>842</v>
      </c>
      <c r="N436" s="494">
        <v>1</v>
      </c>
      <c r="O436" s="494">
        <v>843</v>
      </c>
      <c r="P436" s="545">
        <v>0.50059382422802845</v>
      </c>
      <c r="Q436" s="495">
        <v>843</v>
      </c>
    </row>
    <row r="437" spans="1:17" ht="14.4" customHeight="1" x14ac:dyDescent="0.3">
      <c r="A437" s="489" t="s">
        <v>1511</v>
      </c>
      <c r="B437" s="490" t="s">
        <v>1319</v>
      </c>
      <c r="C437" s="490" t="s">
        <v>1320</v>
      </c>
      <c r="D437" s="490" t="s">
        <v>1341</v>
      </c>
      <c r="E437" s="490" t="s">
        <v>1342</v>
      </c>
      <c r="F437" s="494"/>
      <c r="G437" s="494"/>
      <c r="H437" s="494"/>
      <c r="I437" s="494"/>
      <c r="J437" s="494">
        <v>1</v>
      </c>
      <c r="K437" s="494">
        <v>168</v>
      </c>
      <c r="L437" s="494">
        <v>1</v>
      </c>
      <c r="M437" s="494">
        <v>168</v>
      </c>
      <c r="N437" s="494"/>
      <c r="O437" s="494"/>
      <c r="P437" s="545"/>
      <c r="Q437" s="495"/>
    </row>
    <row r="438" spans="1:17" ht="14.4" customHeight="1" x14ac:dyDescent="0.3">
      <c r="A438" s="489" t="s">
        <v>1511</v>
      </c>
      <c r="B438" s="490" t="s">
        <v>1319</v>
      </c>
      <c r="C438" s="490" t="s">
        <v>1320</v>
      </c>
      <c r="D438" s="490" t="s">
        <v>1345</v>
      </c>
      <c r="E438" s="490" t="s">
        <v>1346</v>
      </c>
      <c r="F438" s="494">
        <v>2</v>
      </c>
      <c r="G438" s="494">
        <v>702</v>
      </c>
      <c r="H438" s="494">
        <v>0.99715909090909094</v>
      </c>
      <c r="I438" s="494">
        <v>351</v>
      </c>
      <c r="J438" s="494">
        <v>2</v>
      </c>
      <c r="K438" s="494">
        <v>704</v>
      </c>
      <c r="L438" s="494">
        <v>1</v>
      </c>
      <c r="M438" s="494">
        <v>352</v>
      </c>
      <c r="N438" s="494"/>
      <c r="O438" s="494"/>
      <c r="P438" s="545"/>
      <c r="Q438" s="495"/>
    </row>
    <row r="439" spans="1:17" ht="14.4" customHeight="1" x14ac:dyDescent="0.3">
      <c r="A439" s="489" t="s">
        <v>1511</v>
      </c>
      <c r="B439" s="490" t="s">
        <v>1319</v>
      </c>
      <c r="C439" s="490" t="s">
        <v>1320</v>
      </c>
      <c r="D439" s="490" t="s">
        <v>1353</v>
      </c>
      <c r="E439" s="490" t="s">
        <v>1354</v>
      </c>
      <c r="F439" s="494">
        <v>1</v>
      </c>
      <c r="G439" s="494">
        <v>547</v>
      </c>
      <c r="H439" s="494">
        <v>0.99635701275045541</v>
      </c>
      <c r="I439" s="494">
        <v>547</v>
      </c>
      <c r="J439" s="494">
        <v>1</v>
      </c>
      <c r="K439" s="494">
        <v>549</v>
      </c>
      <c r="L439" s="494">
        <v>1</v>
      </c>
      <c r="M439" s="494">
        <v>549</v>
      </c>
      <c r="N439" s="494"/>
      <c r="O439" s="494"/>
      <c r="P439" s="545"/>
      <c r="Q439" s="495"/>
    </row>
    <row r="440" spans="1:17" ht="14.4" customHeight="1" x14ac:dyDescent="0.3">
      <c r="A440" s="489" t="s">
        <v>1511</v>
      </c>
      <c r="B440" s="490" t="s">
        <v>1319</v>
      </c>
      <c r="C440" s="490" t="s">
        <v>1320</v>
      </c>
      <c r="D440" s="490" t="s">
        <v>1361</v>
      </c>
      <c r="E440" s="490" t="s">
        <v>1362</v>
      </c>
      <c r="F440" s="494">
        <v>1</v>
      </c>
      <c r="G440" s="494">
        <v>511</v>
      </c>
      <c r="H440" s="494">
        <v>0.24902534113060429</v>
      </c>
      <c r="I440" s="494">
        <v>511</v>
      </c>
      <c r="J440" s="494">
        <v>4</v>
      </c>
      <c r="K440" s="494">
        <v>2052</v>
      </c>
      <c r="L440" s="494">
        <v>1</v>
      </c>
      <c r="M440" s="494">
        <v>513</v>
      </c>
      <c r="N440" s="494"/>
      <c r="O440" s="494"/>
      <c r="P440" s="545"/>
      <c r="Q440" s="495"/>
    </row>
    <row r="441" spans="1:17" ht="14.4" customHeight="1" x14ac:dyDescent="0.3">
      <c r="A441" s="489" t="s">
        <v>1511</v>
      </c>
      <c r="B441" s="490" t="s">
        <v>1319</v>
      </c>
      <c r="C441" s="490" t="s">
        <v>1320</v>
      </c>
      <c r="D441" s="490" t="s">
        <v>1363</v>
      </c>
      <c r="E441" s="490" t="s">
        <v>1364</v>
      </c>
      <c r="F441" s="494">
        <v>1</v>
      </c>
      <c r="G441" s="494">
        <v>421</v>
      </c>
      <c r="H441" s="494">
        <v>0.24881796690307328</v>
      </c>
      <c r="I441" s="494">
        <v>421</v>
      </c>
      <c r="J441" s="494">
        <v>4</v>
      </c>
      <c r="K441" s="494">
        <v>1692</v>
      </c>
      <c r="L441" s="494">
        <v>1</v>
      </c>
      <c r="M441" s="494">
        <v>423</v>
      </c>
      <c r="N441" s="494"/>
      <c r="O441" s="494"/>
      <c r="P441" s="545"/>
      <c r="Q441" s="495"/>
    </row>
    <row r="442" spans="1:17" ht="14.4" customHeight="1" x14ac:dyDescent="0.3">
      <c r="A442" s="489" t="s">
        <v>1511</v>
      </c>
      <c r="B442" s="490" t="s">
        <v>1319</v>
      </c>
      <c r="C442" s="490" t="s">
        <v>1320</v>
      </c>
      <c r="D442" s="490" t="s">
        <v>1365</v>
      </c>
      <c r="E442" s="490" t="s">
        <v>1366</v>
      </c>
      <c r="F442" s="494">
        <v>1</v>
      </c>
      <c r="G442" s="494">
        <v>347</v>
      </c>
      <c r="H442" s="494">
        <v>0.99426934097421205</v>
      </c>
      <c r="I442" s="494">
        <v>347</v>
      </c>
      <c r="J442" s="494">
        <v>1</v>
      </c>
      <c r="K442" s="494">
        <v>349</v>
      </c>
      <c r="L442" s="494">
        <v>1</v>
      </c>
      <c r="M442" s="494">
        <v>349</v>
      </c>
      <c r="N442" s="494"/>
      <c r="O442" s="494"/>
      <c r="P442" s="545"/>
      <c r="Q442" s="495"/>
    </row>
    <row r="443" spans="1:17" ht="14.4" customHeight="1" x14ac:dyDescent="0.3">
      <c r="A443" s="489" t="s">
        <v>1511</v>
      </c>
      <c r="B443" s="490" t="s">
        <v>1319</v>
      </c>
      <c r="C443" s="490" t="s">
        <v>1320</v>
      </c>
      <c r="D443" s="490" t="s">
        <v>1367</v>
      </c>
      <c r="E443" s="490" t="s">
        <v>1368</v>
      </c>
      <c r="F443" s="494">
        <v>1</v>
      </c>
      <c r="G443" s="494">
        <v>219</v>
      </c>
      <c r="H443" s="494">
        <v>0.99095022624434392</v>
      </c>
      <c r="I443" s="494">
        <v>219</v>
      </c>
      <c r="J443" s="494">
        <v>1</v>
      </c>
      <c r="K443" s="494">
        <v>221</v>
      </c>
      <c r="L443" s="494">
        <v>1</v>
      </c>
      <c r="M443" s="494">
        <v>221</v>
      </c>
      <c r="N443" s="494"/>
      <c r="O443" s="494"/>
      <c r="P443" s="545"/>
      <c r="Q443" s="495"/>
    </row>
    <row r="444" spans="1:17" ht="14.4" customHeight="1" x14ac:dyDescent="0.3">
      <c r="A444" s="489" t="s">
        <v>1511</v>
      </c>
      <c r="B444" s="490" t="s">
        <v>1319</v>
      </c>
      <c r="C444" s="490" t="s">
        <v>1320</v>
      </c>
      <c r="D444" s="490" t="s">
        <v>1375</v>
      </c>
      <c r="E444" s="490" t="s">
        <v>1376</v>
      </c>
      <c r="F444" s="494">
        <v>1</v>
      </c>
      <c r="G444" s="494">
        <v>111</v>
      </c>
      <c r="H444" s="494">
        <v>1</v>
      </c>
      <c r="I444" s="494">
        <v>111</v>
      </c>
      <c r="J444" s="494">
        <v>1</v>
      </c>
      <c r="K444" s="494">
        <v>111</v>
      </c>
      <c r="L444" s="494">
        <v>1</v>
      </c>
      <c r="M444" s="494">
        <v>111</v>
      </c>
      <c r="N444" s="494"/>
      <c r="O444" s="494"/>
      <c r="P444" s="545"/>
      <c r="Q444" s="495"/>
    </row>
    <row r="445" spans="1:17" ht="14.4" customHeight="1" x14ac:dyDescent="0.3">
      <c r="A445" s="489" t="s">
        <v>1511</v>
      </c>
      <c r="B445" s="490" t="s">
        <v>1319</v>
      </c>
      <c r="C445" s="490" t="s">
        <v>1320</v>
      </c>
      <c r="D445" s="490" t="s">
        <v>1391</v>
      </c>
      <c r="E445" s="490" t="s">
        <v>1392</v>
      </c>
      <c r="F445" s="494">
        <v>1</v>
      </c>
      <c r="G445" s="494">
        <v>148</v>
      </c>
      <c r="H445" s="494"/>
      <c r="I445" s="494">
        <v>148</v>
      </c>
      <c r="J445" s="494"/>
      <c r="K445" s="494"/>
      <c r="L445" s="494"/>
      <c r="M445" s="494"/>
      <c r="N445" s="494"/>
      <c r="O445" s="494"/>
      <c r="P445" s="545"/>
      <c r="Q445" s="495"/>
    </row>
    <row r="446" spans="1:17" ht="14.4" customHeight="1" x14ac:dyDescent="0.3">
      <c r="A446" s="489" t="s">
        <v>1511</v>
      </c>
      <c r="B446" s="490" t="s">
        <v>1319</v>
      </c>
      <c r="C446" s="490" t="s">
        <v>1320</v>
      </c>
      <c r="D446" s="490" t="s">
        <v>1397</v>
      </c>
      <c r="E446" s="490" t="s">
        <v>1398</v>
      </c>
      <c r="F446" s="494"/>
      <c r="G446" s="494"/>
      <c r="H446" s="494"/>
      <c r="I446" s="494"/>
      <c r="J446" s="494">
        <v>1</v>
      </c>
      <c r="K446" s="494">
        <v>209</v>
      </c>
      <c r="L446" s="494">
        <v>1</v>
      </c>
      <c r="M446" s="494">
        <v>209</v>
      </c>
      <c r="N446" s="494"/>
      <c r="O446" s="494"/>
      <c r="P446" s="545"/>
      <c r="Q446" s="495"/>
    </row>
    <row r="447" spans="1:17" ht="14.4" customHeight="1" x14ac:dyDescent="0.3">
      <c r="A447" s="489" t="s">
        <v>1511</v>
      </c>
      <c r="B447" s="490" t="s">
        <v>1319</v>
      </c>
      <c r="C447" s="490" t="s">
        <v>1320</v>
      </c>
      <c r="D447" s="490" t="s">
        <v>1399</v>
      </c>
      <c r="E447" s="490" t="s">
        <v>1400</v>
      </c>
      <c r="F447" s="494"/>
      <c r="G447" s="494"/>
      <c r="H447" s="494"/>
      <c r="I447" s="494"/>
      <c r="J447" s="494">
        <v>1</v>
      </c>
      <c r="K447" s="494">
        <v>40</v>
      </c>
      <c r="L447" s="494">
        <v>1</v>
      </c>
      <c r="M447" s="494">
        <v>40</v>
      </c>
      <c r="N447" s="494"/>
      <c r="O447" s="494"/>
      <c r="P447" s="545"/>
      <c r="Q447" s="495"/>
    </row>
    <row r="448" spans="1:17" ht="14.4" customHeight="1" x14ac:dyDescent="0.3">
      <c r="A448" s="489" t="s">
        <v>1511</v>
      </c>
      <c r="B448" s="490" t="s">
        <v>1319</v>
      </c>
      <c r="C448" s="490" t="s">
        <v>1320</v>
      </c>
      <c r="D448" s="490" t="s">
        <v>1403</v>
      </c>
      <c r="E448" s="490" t="s">
        <v>1404</v>
      </c>
      <c r="F448" s="494"/>
      <c r="G448" s="494"/>
      <c r="H448" s="494"/>
      <c r="I448" s="494"/>
      <c r="J448" s="494">
        <v>1</v>
      </c>
      <c r="K448" s="494">
        <v>171</v>
      </c>
      <c r="L448" s="494">
        <v>1</v>
      </c>
      <c r="M448" s="494">
        <v>171</v>
      </c>
      <c r="N448" s="494"/>
      <c r="O448" s="494"/>
      <c r="P448" s="545"/>
      <c r="Q448" s="495"/>
    </row>
    <row r="449" spans="1:17" ht="14.4" customHeight="1" x14ac:dyDescent="0.3">
      <c r="A449" s="489" t="s">
        <v>1511</v>
      </c>
      <c r="B449" s="490" t="s">
        <v>1319</v>
      </c>
      <c r="C449" s="490" t="s">
        <v>1320</v>
      </c>
      <c r="D449" s="490" t="s">
        <v>1411</v>
      </c>
      <c r="E449" s="490" t="s">
        <v>1412</v>
      </c>
      <c r="F449" s="494"/>
      <c r="G449" s="494"/>
      <c r="H449" s="494"/>
      <c r="I449" s="494"/>
      <c r="J449" s="494">
        <v>1</v>
      </c>
      <c r="K449" s="494">
        <v>174</v>
      </c>
      <c r="L449" s="494">
        <v>1</v>
      </c>
      <c r="M449" s="494">
        <v>174</v>
      </c>
      <c r="N449" s="494"/>
      <c r="O449" s="494"/>
      <c r="P449" s="545"/>
      <c r="Q449" s="495"/>
    </row>
    <row r="450" spans="1:17" ht="14.4" customHeight="1" x14ac:dyDescent="0.3">
      <c r="A450" s="489" t="s">
        <v>1511</v>
      </c>
      <c r="B450" s="490" t="s">
        <v>1319</v>
      </c>
      <c r="C450" s="490" t="s">
        <v>1320</v>
      </c>
      <c r="D450" s="490" t="s">
        <v>1413</v>
      </c>
      <c r="E450" s="490" t="s">
        <v>1414</v>
      </c>
      <c r="F450" s="494"/>
      <c r="G450" s="494"/>
      <c r="H450" s="494"/>
      <c r="I450" s="494"/>
      <c r="J450" s="494"/>
      <c r="K450" s="494"/>
      <c r="L450" s="494"/>
      <c r="M450" s="494"/>
      <c r="N450" s="494">
        <v>4</v>
      </c>
      <c r="O450" s="494">
        <v>1604</v>
      </c>
      <c r="P450" s="545"/>
      <c r="Q450" s="495">
        <v>401</v>
      </c>
    </row>
    <row r="451" spans="1:17" ht="14.4" customHeight="1" x14ac:dyDescent="0.3">
      <c r="A451" s="489" t="s">
        <v>1511</v>
      </c>
      <c r="B451" s="490" t="s">
        <v>1319</v>
      </c>
      <c r="C451" s="490" t="s">
        <v>1320</v>
      </c>
      <c r="D451" s="490" t="s">
        <v>1425</v>
      </c>
      <c r="E451" s="490" t="s">
        <v>1426</v>
      </c>
      <c r="F451" s="494">
        <v>1</v>
      </c>
      <c r="G451" s="494">
        <v>475</v>
      </c>
      <c r="H451" s="494">
        <v>0.99580712788259962</v>
      </c>
      <c r="I451" s="494">
        <v>475</v>
      </c>
      <c r="J451" s="494">
        <v>1</v>
      </c>
      <c r="K451" s="494">
        <v>477</v>
      </c>
      <c r="L451" s="494">
        <v>1</v>
      </c>
      <c r="M451" s="494">
        <v>477</v>
      </c>
      <c r="N451" s="494"/>
      <c r="O451" s="494"/>
      <c r="P451" s="545"/>
      <c r="Q451" s="495"/>
    </row>
    <row r="452" spans="1:17" ht="14.4" customHeight="1" x14ac:dyDescent="0.3">
      <c r="A452" s="489" t="s">
        <v>1511</v>
      </c>
      <c r="B452" s="490" t="s">
        <v>1319</v>
      </c>
      <c r="C452" s="490" t="s">
        <v>1320</v>
      </c>
      <c r="D452" s="490" t="s">
        <v>1427</v>
      </c>
      <c r="E452" s="490" t="s">
        <v>1428</v>
      </c>
      <c r="F452" s="494">
        <v>1</v>
      </c>
      <c r="G452" s="494">
        <v>289</v>
      </c>
      <c r="H452" s="494">
        <v>0.24828178694158076</v>
      </c>
      <c r="I452" s="494">
        <v>289</v>
      </c>
      <c r="J452" s="494">
        <v>4</v>
      </c>
      <c r="K452" s="494">
        <v>1164</v>
      </c>
      <c r="L452" s="494">
        <v>1</v>
      </c>
      <c r="M452" s="494">
        <v>291</v>
      </c>
      <c r="N452" s="494"/>
      <c r="O452" s="494"/>
      <c r="P452" s="545"/>
      <c r="Q452" s="495"/>
    </row>
    <row r="453" spans="1:17" ht="14.4" customHeight="1" x14ac:dyDescent="0.3">
      <c r="A453" s="489" t="s">
        <v>1511</v>
      </c>
      <c r="B453" s="490" t="s">
        <v>1319</v>
      </c>
      <c r="C453" s="490" t="s">
        <v>1320</v>
      </c>
      <c r="D453" s="490" t="s">
        <v>1437</v>
      </c>
      <c r="E453" s="490" t="s">
        <v>1438</v>
      </c>
      <c r="F453" s="494"/>
      <c r="G453" s="494"/>
      <c r="H453" s="494"/>
      <c r="I453" s="494"/>
      <c r="J453" s="494"/>
      <c r="K453" s="494"/>
      <c r="L453" s="494"/>
      <c r="M453" s="494"/>
      <c r="N453" s="494">
        <v>1</v>
      </c>
      <c r="O453" s="494">
        <v>574</v>
      </c>
      <c r="P453" s="545"/>
      <c r="Q453" s="495">
        <v>574</v>
      </c>
    </row>
    <row r="454" spans="1:17" ht="14.4" customHeight="1" x14ac:dyDescent="0.3">
      <c r="A454" s="489" t="s">
        <v>1512</v>
      </c>
      <c r="B454" s="490" t="s">
        <v>1319</v>
      </c>
      <c r="C454" s="490" t="s">
        <v>1320</v>
      </c>
      <c r="D454" s="490" t="s">
        <v>1321</v>
      </c>
      <c r="E454" s="490" t="s">
        <v>1322</v>
      </c>
      <c r="F454" s="494"/>
      <c r="G454" s="494"/>
      <c r="H454" s="494"/>
      <c r="I454" s="494"/>
      <c r="J454" s="494">
        <v>1</v>
      </c>
      <c r="K454" s="494">
        <v>1187</v>
      </c>
      <c r="L454" s="494">
        <v>1</v>
      </c>
      <c r="M454" s="494">
        <v>1187</v>
      </c>
      <c r="N454" s="494">
        <v>1</v>
      </c>
      <c r="O454" s="494">
        <v>1483</v>
      </c>
      <c r="P454" s="545">
        <v>1.249368155012637</v>
      </c>
      <c r="Q454" s="495">
        <v>1483</v>
      </c>
    </row>
    <row r="455" spans="1:17" ht="14.4" customHeight="1" x14ac:dyDescent="0.3">
      <c r="A455" s="489" t="s">
        <v>1512</v>
      </c>
      <c r="B455" s="490" t="s">
        <v>1319</v>
      </c>
      <c r="C455" s="490" t="s">
        <v>1320</v>
      </c>
      <c r="D455" s="490" t="s">
        <v>1333</v>
      </c>
      <c r="E455" s="490" t="s">
        <v>1334</v>
      </c>
      <c r="F455" s="494">
        <v>2</v>
      </c>
      <c r="G455" s="494">
        <v>1662</v>
      </c>
      <c r="H455" s="494">
        <v>0.39477434679334916</v>
      </c>
      <c r="I455" s="494">
        <v>831</v>
      </c>
      <c r="J455" s="494">
        <v>5</v>
      </c>
      <c r="K455" s="494">
        <v>4210</v>
      </c>
      <c r="L455" s="494">
        <v>1</v>
      </c>
      <c r="M455" s="494">
        <v>842</v>
      </c>
      <c r="N455" s="494">
        <v>1</v>
      </c>
      <c r="O455" s="494">
        <v>843</v>
      </c>
      <c r="P455" s="545">
        <v>0.20023752969121139</v>
      </c>
      <c r="Q455" s="495">
        <v>843</v>
      </c>
    </row>
    <row r="456" spans="1:17" ht="14.4" customHeight="1" x14ac:dyDescent="0.3">
      <c r="A456" s="489" t="s">
        <v>1512</v>
      </c>
      <c r="B456" s="490" t="s">
        <v>1319</v>
      </c>
      <c r="C456" s="490" t="s">
        <v>1320</v>
      </c>
      <c r="D456" s="490" t="s">
        <v>1337</v>
      </c>
      <c r="E456" s="490" t="s">
        <v>1338</v>
      </c>
      <c r="F456" s="494">
        <v>1</v>
      </c>
      <c r="G456" s="494">
        <v>812</v>
      </c>
      <c r="H456" s="494">
        <v>0.99876998769987702</v>
      </c>
      <c r="I456" s="494">
        <v>812</v>
      </c>
      <c r="J456" s="494">
        <v>1</v>
      </c>
      <c r="K456" s="494">
        <v>813</v>
      </c>
      <c r="L456" s="494">
        <v>1</v>
      </c>
      <c r="M456" s="494">
        <v>813</v>
      </c>
      <c r="N456" s="494"/>
      <c r="O456" s="494"/>
      <c r="P456" s="545"/>
      <c r="Q456" s="495"/>
    </row>
    <row r="457" spans="1:17" ht="14.4" customHeight="1" x14ac:dyDescent="0.3">
      <c r="A457" s="489" t="s">
        <v>1512</v>
      </c>
      <c r="B457" s="490" t="s">
        <v>1319</v>
      </c>
      <c r="C457" s="490" t="s">
        <v>1320</v>
      </c>
      <c r="D457" s="490" t="s">
        <v>1339</v>
      </c>
      <c r="E457" s="490" t="s">
        <v>1340</v>
      </c>
      <c r="F457" s="494">
        <v>1</v>
      </c>
      <c r="G457" s="494">
        <v>812</v>
      </c>
      <c r="H457" s="494">
        <v>0.99876998769987702</v>
      </c>
      <c r="I457" s="494">
        <v>812</v>
      </c>
      <c r="J457" s="494">
        <v>1</v>
      </c>
      <c r="K457" s="494">
        <v>813</v>
      </c>
      <c r="L457" s="494">
        <v>1</v>
      </c>
      <c r="M457" s="494">
        <v>813</v>
      </c>
      <c r="N457" s="494"/>
      <c r="O457" s="494"/>
      <c r="P457" s="545"/>
      <c r="Q457" s="495"/>
    </row>
    <row r="458" spans="1:17" ht="14.4" customHeight="1" x14ac:dyDescent="0.3">
      <c r="A458" s="489" t="s">
        <v>1512</v>
      </c>
      <c r="B458" s="490" t="s">
        <v>1319</v>
      </c>
      <c r="C458" s="490" t="s">
        <v>1320</v>
      </c>
      <c r="D458" s="490" t="s">
        <v>1341</v>
      </c>
      <c r="E458" s="490" t="s">
        <v>1342</v>
      </c>
      <c r="F458" s="494">
        <v>1</v>
      </c>
      <c r="G458" s="494">
        <v>167</v>
      </c>
      <c r="H458" s="494">
        <v>0.99404761904761907</v>
      </c>
      <c r="I458" s="494">
        <v>167</v>
      </c>
      <c r="J458" s="494">
        <v>1</v>
      </c>
      <c r="K458" s="494">
        <v>168</v>
      </c>
      <c r="L458" s="494">
        <v>1</v>
      </c>
      <c r="M458" s="494">
        <v>168</v>
      </c>
      <c r="N458" s="494">
        <v>1</v>
      </c>
      <c r="O458" s="494">
        <v>168</v>
      </c>
      <c r="P458" s="545">
        <v>1</v>
      </c>
      <c r="Q458" s="495">
        <v>168</v>
      </c>
    </row>
    <row r="459" spans="1:17" ht="14.4" customHeight="1" x14ac:dyDescent="0.3">
      <c r="A459" s="489" t="s">
        <v>1512</v>
      </c>
      <c r="B459" s="490" t="s">
        <v>1319</v>
      </c>
      <c r="C459" s="490" t="s">
        <v>1320</v>
      </c>
      <c r="D459" s="490" t="s">
        <v>1343</v>
      </c>
      <c r="E459" s="490" t="s">
        <v>1344</v>
      </c>
      <c r="F459" s="494"/>
      <c r="G459" s="494"/>
      <c r="H459" s="494"/>
      <c r="I459" s="494"/>
      <c r="J459" s="494">
        <v>1</v>
      </c>
      <c r="K459" s="494">
        <v>174</v>
      </c>
      <c r="L459" s="494">
        <v>1</v>
      </c>
      <c r="M459" s="494">
        <v>174</v>
      </c>
      <c r="N459" s="494"/>
      <c r="O459" s="494"/>
      <c r="P459" s="545"/>
      <c r="Q459" s="495"/>
    </row>
    <row r="460" spans="1:17" ht="14.4" customHeight="1" x14ac:dyDescent="0.3">
      <c r="A460" s="489" t="s">
        <v>1512</v>
      </c>
      <c r="B460" s="490" t="s">
        <v>1319</v>
      </c>
      <c r="C460" s="490" t="s">
        <v>1320</v>
      </c>
      <c r="D460" s="490" t="s">
        <v>1345</v>
      </c>
      <c r="E460" s="490" t="s">
        <v>1346</v>
      </c>
      <c r="F460" s="494"/>
      <c r="G460" s="494"/>
      <c r="H460" s="494"/>
      <c r="I460" s="494"/>
      <c r="J460" s="494">
        <v>1</v>
      </c>
      <c r="K460" s="494">
        <v>352</v>
      </c>
      <c r="L460" s="494">
        <v>1</v>
      </c>
      <c r="M460" s="494">
        <v>352</v>
      </c>
      <c r="N460" s="494"/>
      <c r="O460" s="494"/>
      <c r="P460" s="545"/>
      <c r="Q460" s="495"/>
    </row>
    <row r="461" spans="1:17" ht="14.4" customHeight="1" x14ac:dyDescent="0.3">
      <c r="A461" s="489" t="s">
        <v>1512</v>
      </c>
      <c r="B461" s="490" t="s">
        <v>1319</v>
      </c>
      <c r="C461" s="490" t="s">
        <v>1320</v>
      </c>
      <c r="D461" s="490" t="s">
        <v>1353</v>
      </c>
      <c r="E461" s="490" t="s">
        <v>1354</v>
      </c>
      <c r="F461" s="494"/>
      <c r="G461" s="494"/>
      <c r="H461" s="494"/>
      <c r="I461" s="494"/>
      <c r="J461" s="494">
        <v>2</v>
      </c>
      <c r="K461" s="494">
        <v>1098</v>
      </c>
      <c r="L461" s="494">
        <v>1</v>
      </c>
      <c r="M461" s="494">
        <v>549</v>
      </c>
      <c r="N461" s="494"/>
      <c r="O461" s="494"/>
      <c r="P461" s="545"/>
      <c r="Q461" s="495"/>
    </row>
    <row r="462" spans="1:17" ht="14.4" customHeight="1" x14ac:dyDescent="0.3">
      <c r="A462" s="489" t="s">
        <v>1512</v>
      </c>
      <c r="B462" s="490" t="s">
        <v>1319</v>
      </c>
      <c r="C462" s="490" t="s">
        <v>1320</v>
      </c>
      <c r="D462" s="490" t="s">
        <v>1355</v>
      </c>
      <c r="E462" s="490" t="s">
        <v>1356</v>
      </c>
      <c r="F462" s="494"/>
      <c r="G462" s="494"/>
      <c r="H462" s="494"/>
      <c r="I462" s="494"/>
      <c r="J462" s="494">
        <v>1</v>
      </c>
      <c r="K462" s="494">
        <v>654</v>
      </c>
      <c r="L462" s="494">
        <v>1</v>
      </c>
      <c r="M462" s="494">
        <v>654</v>
      </c>
      <c r="N462" s="494"/>
      <c r="O462" s="494"/>
      <c r="P462" s="545"/>
      <c r="Q462" s="495"/>
    </row>
    <row r="463" spans="1:17" ht="14.4" customHeight="1" x14ac:dyDescent="0.3">
      <c r="A463" s="489" t="s">
        <v>1512</v>
      </c>
      <c r="B463" s="490" t="s">
        <v>1319</v>
      </c>
      <c r="C463" s="490" t="s">
        <v>1320</v>
      </c>
      <c r="D463" s="490" t="s">
        <v>1357</v>
      </c>
      <c r="E463" s="490" t="s">
        <v>1358</v>
      </c>
      <c r="F463" s="494"/>
      <c r="G463" s="494"/>
      <c r="H463" s="494"/>
      <c r="I463" s="494"/>
      <c r="J463" s="494">
        <v>1</v>
      </c>
      <c r="K463" s="494">
        <v>654</v>
      </c>
      <c r="L463" s="494">
        <v>1</v>
      </c>
      <c r="M463" s="494">
        <v>654</v>
      </c>
      <c r="N463" s="494"/>
      <c r="O463" s="494"/>
      <c r="P463" s="545"/>
      <c r="Q463" s="495"/>
    </row>
    <row r="464" spans="1:17" ht="14.4" customHeight="1" x14ac:dyDescent="0.3">
      <c r="A464" s="489" t="s">
        <v>1512</v>
      </c>
      <c r="B464" s="490" t="s">
        <v>1319</v>
      </c>
      <c r="C464" s="490" t="s">
        <v>1320</v>
      </c>
      <c r="D464" s="490" t="s">
        <v>1361</v>
      </c>
      <c r="E464" s="490" t="s">
        <v>1362</v>
      </c>
      <c r="F464" s="494"/>
      <c r="G464" s="494"/>
      <c r="H464" s="494"/>
      <c r="I464" s="494"/>
      <c r="J464" s="494">
        <v>1</v>
      </c>
      <c r="K464" s="494">
        <v>513</v>
      </c>
      <c r="L464" s="494">
        <v>1</v>
      </c>
      <c r="M464" s="494">
        <v>513</v>
      </c>
      <c r="N464" s="494"/>
      <c r="O464" s="494"/>
      <c r="P464" s="545"/>
      <c r="Q464" s="495"/>
    </row>
    <row r="465" spans="1:17" ht="14.4" customHeight="1" x14ac:dyDescent="0.3">
      <c r="A465" s="489" t="s">
        <v>1512</v>
      </c>
      <c r="B465" s="490" t="s">
        <v>1319</v>
      </c>
      <c r="C465" s="490" t="s">
        <v>1320</v>
      </c>
      <c r="D465" s="490" t="s">
        <v>1363</v>
      </c>
      <c r="E465" s="490" t="s">
        <v>1364</v>
      </c>
      <c r="F465" s="494"/>
      <c r="G465" s="494"/>
      <c r="H465" s="494"/>
      <c r="I465" s="494"/>
      <c r="J465" s="494">
        <v>1</v>
      </c>
      <c r="K465" s="494">
        <v>423</v>
      </c>
      <c r="L465" s="494">
        <v>1</v>
      </c>
      <c r="M465" s="494">
        <v>423</v>
      </c>
      <c r="N465" s="494"/>
      <c r="O465" s="494"/>
      <c r="P465" s="545"/>
      <c r="Q465" s="495"/>
    </row>
    <row r="466" spans="1:17" ht="14.4" customHeight="1" x14ac:dyDescent="0.3">
      <c r="A466" s="489" t="s">
        <v>1512</v>
      </c>
      <c r="B466" s="490" t="s">
        <v>1319</v>
      </c>
      <c r="C466" s="490" t="s">
        <v>1320</v>
      </c>
      <c r="D466" s="490" t="s">
        <v>1365</v>
      </c>
      <c r="E466" s="490" t="s">
        <v>1366</v>
      </c>
      <c r="F466" s="494"/>
      <c r="G466" s="494"/>
      <c r="H466" s="494"/>
      <c r="I466" s="494"/>
      <c r="J466" s="494">
        <v>2</v>
      </c>
      <c r="K466" s="494">
        <v>698</v>
      </c>
      <c r="L466" s="494">
        <v>1</v>
      </c>
      <c r="M466" s="494">
        <v>349</v>
      </c>
      <c r="N466" s="494"/>
      <c r="O466" s="494"/>
      <c r="P466" s="545"/>
      <c r="Q466" s="495"/>
    </row>
    <row r="467" spans="1:17" ht="14.4" customHeight="1" x14ac:dyDescent="0.3">
      <c r="A467" s="489" t="s">
        <v>1512</v>
      </c>
      <c r="B467" s="490" t="s">
        <v>1319</v>
      </c>
      <c r="C467" s="490" t="s">
        <v>1320</v>
      </c>
      <c r="D467" s="490" t="s">
        <v>1375</v>
      </c>
      <c r="E467" s="490" t="s">
        <v>1376</v>
      </c>
      <c r="F467" s="494"/>
      <c r="G467" s="494"/>
      <c r="H467" s="494"/>
      <c r="I467" s="494"/>
      <c r="J467" s="494">
        <v>1</v>
      </c>
      <c r="K467" s="494">
        <v>111</v>
      </c>
      <c r="L467" s="494">
        <v>1</v>
      </c>
      <c r="M467" s="494">
        <v>111</v>
      </c>
      <c r="N467" s="494"/>
      <c r="O467" s="494"/>
      <c r="P467" s="545"/>
      <c r="Q467" s="495"/>
    </row>
    <row r="468" spans="1:17" ht="14.4" customHeight="1" x14ac:dyDescent="0.3">
      <c r="A468" s="489" t="s">
        <v>1512</v>
      </c>
      <c r="B468" s="490" t="s">
        <v>1319</v>
      </c>
      <c r="C468" s="490" t="s">
        <v>1320</v>
      </c>
      <c r="D468" s="490" t="s">
        <v>1379</v>
      </c>
      <c r="E468" s="490" t="s">
        <v>1380</v>
      </c>
      <c r="F468" s="494"/>
      <c r="G468" s="494"/>
      <c r="H468" s="494"/>
      <c r="I468" s="494"/>
      <c r="J468" s="494">
        <v>13</v>
      </c>
      <c r="K468" s="494">
        <v>4056</v>
      </c>
      <c r="L468" s="494">
        <v>1</v>
      </c>
      <c r="M468" s="494">
        <v>312</v>
      </c>
      <c r="N468" s="494"/>
      <c r="O468" s="494"/>
      <c r="P468" s="545"/>
      <c r="Q468" s="495"/>
    </row>
    <row r="469" spans="1:17" ht="14.4" customHeight="1" x14ac:dyDescent="0.3">
      <c r="A469" s="489" t="s">
        <v>1512</v>
      </c>
      <c r="B469" s="490" t="s">
        <v>1319</v>
      </c>
      <c r="C469" s="490" t="s">
        <v>1320</v>
      </c>
      <c r="D469" s="490" t="s">
        <v>1387</v>
      </c>
      <c r="E469" s="490" t="s">
        <v>1388</v>
      </c>
      <c r="F469" s="494"/>
      <c r="G469" s="494"/>
      <c r="H469" s="494"/>
      <c r="I469" s="494"/>
      <c r="J469" s="494">
        <v>5</v>
      </c>
      <c r="K469" s="494">
        <v>1750</v>
      </c>
      <c r="L469" s="494">
        <v>1</v>
      </c>
      <c r="M469" s="494">
        <v>350</v>
      </c>
      <c r="N469" s="494"/>
      <c r="O469" s="494"/>
      <c r="P469" s="545"/>
      <c r="Q469" s="495"/>
    </row>
    <row r="470" spans="1:17" ht="14.4" customHeight="1" x14ac:dyDescent="0.3">
      <c r="A470" s="489" t="s">
        <v>1512</v>
      </c>
      <c r="B470" s="490" t="s">
        <v>1319</v>
      </c>
      <c r="C470" s="490" t="s">
        <v>1320</v>
      </c>
      <c r="D470" s="490" t="s">
        <v>1397</v>
      </c>
      <c r="E470" s="490" t="s">
        <v>1398</v>
      </c>
      <c r="F470" s="494"/>
      <c r="G470" s="494"/>
      <c r="H470" s="494"/>
      <c r="I470" s="494"/>
      <c r="J470" s="494">
        <v>1</v>
      </c>
      <c r="K470" s="494">
        <v>209</v>
      </c>
      <c r="L470" s="494">
        <v>1</v>
      </c>
      <c r="M470" s="494">
        <v>209</v>
      </c>
      <c r="N470" s="494"/>
      <c r="O470" s="494"/>
      <c r="P470" s="545"/>
      <c r="Q470" s="495"/>
    </row>
    <row r="471" spans="1:17" ht="14.4" customHeight="1" x14ac:dyDescent="0.3">
      <c r="A471" s="489" t="s">
        <v>1512</v>
      </c>
      <c r="B471" s="490" t="s">
        <v>1319</v>
      </c>
      <c r="C471" s="490" t="s">
        <v>1320</v>
      </c>
      <c r="D471" s="490" t="s">
        <v>1403</v>
      </c>
      <c r="E471" s="490" t="s">
        <v>1404</v>
      </c>
      <c r="F471" s="494">
        <v>1</v>
      </c>
      <c r="G471" s="494">
        <v>170</v>
      </c>
      <c r="H471" s="494">
        <v>0.99415204678362568</v>
      </c>
      <c r="I471" s="494">
        <v>170</v>
      </c>
      <c r="J471" s="494">
        <v>1</v>
      </c>
      <c r="K471" s="494">
        <v>171</v>
      </c>
      <c r="L471" s="494">
        <v>1</v>
      </c>
      <c r="M471" s="494">
        <v>171</v>
      </c>
      <c r="N471" s="494"/>
      <c r="O471" s="494"/>
      <c r="P471" s="545"/>
      <c r="Q471" s="495"/>
    </row>
    <row r="472" spans="1:17" ht="14.4" customHeight="1" x14ac:dyDescent="0.3">
      <c r="A472" s="489" t="s">
        <v>1512</v>
      </c>
      <c r="B472" s="490" t="s">
        <v>1319</v>
      </c>
      <c r="C472" s="490" t="s">
        <v>1320</v>
      </c>
      <c r="D472" s="490" t="s">
        <v>1407</v>
      </c>
      <c r="E472" s="490" t="s">
        <v>1408</v>
      </c>
      <c r="F472" s="494"/>
      <c r="G472" s="494"/>
      <c r="H472" s="494"/>
      <c r="I472" s="494"/>
      <c r="J472" s="494">
        <v>2</v>
      </c>
      <c r="K472" s="494">
        <v>1380</v>
      </c>
      <c r="L472" s="494">
        <v>1</v>
      </c>
      <c r="M472" s="494">
        <v>690</v>
      </c>
      <c r="N472" s="494"/>
      <c r="O472" s="494"/>
      <c r="P472" s="545"/>
      <c r="Q472" s="495"/>
    </row>
    <row r="473" spans="1:17" ht="14.4" customHeight="1" x14ac:dyDescent="0.3">
      <c r="A473" s="489" t="s">
        <v>1512</v>
      </c>
      <c r="B473" s="490" t="s">
        <v>1319</v>
      </c>
      <c r="C473" s="490" t="s">
        <v>1320</v>
      </c>
      <c r="D473" s="490" t="s">
        <v>1411</v>
      </c>
      <c r="E473" s="490" t="s">
        <v>1412</v>
      </c>
      <c r="F473" s="494">
        <v>1</v>
      </c>
      <c r="G473" s="494">
        <v>173</v>
      </c>
      <c r="H473" s="494">
        <v>0.99425287356321834</v>
      </c>
      <c r="I473" s="494">
        <v>173</v>
      </c>
      <c r="J473" s="494">
        <v>1</v>
      </c>
      <c r="K473" s="494">
        <v>174</v>
      </c>
      <c r="L473" s="494">
        <v>1</v>
      </c>
      <c r="M473" s="494">
        <v>174</v>
      </c>
      <c r="N473" s="494"/>
      <c r="O473" s="494"/>
      <c r="P473" s="545"/>
      <c r="Q473" s="495"/>
    </row>
    <row r="474" spans="1:17" ht="14.4" customHeight="1" x14ac:dyDescent="0.3">
      <c r="A474" s="489" t="s">
        <v>1512</v>
      </c>
      <c r="B474" s="490" t="s">
        <v>1319</v>
      </c>
      <c r="C474" s="490" t="s">
        <v>1320</v>
      </c>
      <c r="D474" s="490" t="s">
        <v>1413</v>
      </c>
      <c r="E474" s="490" t="s">
        <v>1414</v>
      </c>
      <c r="F474" s="494">
        <v>4</v>
      </c>
      <c r="G474" s="494">
        <v>1600</v>
      </c>
      <c r="H474" s="494">
        <v>0.99750623441396513</v>
      </c>
      <c r="I474" s="494">
        <v>400</v>
      </c>
      <c r="J474" s="494">
        <v>4</v>
      </c>
      <c r="K474" s="494">
        <v>1604</v>
      </c>
      <c r="L474" s="494">
        <v>1</v>
      </c>
      <c r="M474" s="494">
        <v>401</v>
      </c>
      <c r="N474" s="494"/>
      <c r="O474" s="494"/>
      <c r="P474" s="545"/>
      <c r="Q474" s="495"/>
    </row>
    <row r="475" spans="1:17" ht="14.4" customHeight="1" x14ac:dyDescent="0.3">
      <c r="A475" s="489" t="s">
        <v>1512</v>
      </c>
      <c r="B475" s="490" t="s">
        <v>1319</v>
      </c>
      <c r="C475" s="490" t="s">
        <v>1320</v>
      </c>
      <c r="D475" s="490" t="s">
        <v>1415</v>
      </c>
      <c r="E475" s="490" t="s">
        <v>1416</v>
      </c>
      <c r="F475" s="494"/>
      <c r="G475" s="494"/>
      <c r="H475" s="494"/>
      <c r="I475" s="494"/>
      <c r="J475" s="494">
        <v>1</v>
      </c>
      <c r="K475" s="494">
        <v>654</v>
      </c>
      <c r="L475" s="494">
        <v>1</v>
      </c>
      <c r="M475" s="494">
        <v>654</v>
      </c>
      <c r="N475" s="494"/>
      <c r="O475" s="494"/>
      <c r="P475" s="545"/>
      <c r="Q475" s="495"/>
    </row>
    <row r="476" spans="1:17" ht="14.4" customHeight="1" x14ac:dyDescent="0.3">
      <c r="A476" s="489" t="s">
        <v>1512</v>
      </c>
      <c r="B476" s="490" t="s">
        <v>1319</v>
      </c>
      <c r="C476" s="490" t="s">
        <v>1320</v>
      </c>
      <c r="D476" s="490" t="s">
        <v>1417</v>
      </c>
      <c r="E476" s="490" t="s">
        <v>1418</v>
      </c>
      <c r="F476" s="494"/>
      <c r="G476" s="494"/>
      <c r="H476" s="494"/>
      <c r="I476" s="494"/>
      <c r="J476" s="494">
        <v>1</v>
      </c>
      <c r="K476" s="494">
        <v>654</v>
      </c>
      <c r="L476" s="494">
        <v>1</v>
      </c>
      <c r="M476" s="494">
        <v>654</v>
      </c>
      <c r="N476" s="494"/>
      <c r="O476" s="494"/>
      <c r="P476" s="545"/>
      <c r="Q476" s="495"/>
    </row>
    <row r="477" spans="1:17" ht="14.4" customHeight="1" x14ac:dyDescent="0.3">
      <c r="A477" s="489" t="s">
        <v>1512</v>
      </c>
      <c r="B477" s="490" t="s">
        <v>1319</v>
      </c>
      <c r="C477" s="490" t="s">
        <v>1320</v>
      </c>
      <c r="D477" s="490" t="s">
        <v>1421</v>
      </c>
      <c r="E477" s="490" t="s">
        <v>1422</v>
      </c>
      <c r="F477" s="494"/>
      <c r="G477" s="494"/>
      <c r="H477" s="494"/>
      <c r="I477" s="494"/>
      <c r="J477" s="494">
        <v>1</v>
      </c>
      <c r="K477" s="494">
        <v>694</v>
      </c>
      <c r="L477" s="494">
        <v>1</v>
      </c>
      <c r="M477" s="494">
        <v>694</v>
      </c>
      <c r="N477" s="494"/>
      <c r="O477" s="494"/>
      <c r="P477" s="545"/>
      <c r="Q477" s="495"/>
    </row>
    <row r="478" spans="1:17" ht="14.4" customHeight="1" x14ac:dyDescent="0.3">
      <c r="A478" s="489" t="s">
        <v>1512</v>
      </c>
      <c r="B478" s="490" t="s">
        <v>1319</v>
      </c>
      <c r="C478" s="490" t="s">
        <v>1320</v>
      </c>
      <c r="D478" s="490" t="s">
        <v>1425</v>
      </c>
      <c r="E478" s="490" t="s">
        <v>1426</v>
      </c>
      <c r="F478" s="494"/>
      <c r="G478" s="494"/>
      <c r="H478" s="494"/>
      <c r="I478" s="494"/>
      <c r="J478" s="494">
        <v>1</v>
      </c>
      <c r="K478" s="494">
        <v>477</v>
      </c>
      <c r="L478" s="494">
        <v>1</v>
      </c>
      <c r="M478" s="494">
        <v>477</v>
      </c>
      <c r="N478" s="494"/>
      <c r="O478" s="494"/>
      <c r="P478" s="545"/>
      <c r="Q478" s="495"/>
    </row>
    <row r="479" spans="1:17" ht="14.4" customHeight="1" x14ac:dyDescent="0.3">
      <c r="A479" s="489" t="s">
        <v>1512</v>
      </c>
      <c r="B479" s="490" t="s">
        <v>1319</v>
      </c>
      <c r="C479" s="490" t="s">
        <v>1320</v>
      </c>
      <c r="D479" s="490" t="s">
        <v>1427</v>
      </c>
      <c r="E479" s="490" t="s">
        <v>1428</v>
      </c>
      <c r="F479" s="494"/>
      <c r="G479" s="494"/>
      <c r="H479" s="494"/>
      <c r="I479" s="494"/>
      <c r="J479" s="494">
        <v>1</v>
      </c>
      <c r="K479" s="494">
        <v>291</v>
      </c>
      <c r="L479" s="494">
        <v>1</v>
      </c>
      <c r="M479" s="494">
        <v>291</v>
      </c>
      <c r="N479" s="494"/>
      <c r="O479" s="494"/>
      <c r="P479" s="545"/>
      <c r="Q479" s="495"/>
    </row>
    <row r="480" spans="1:17" ht="14.4" customHeight="1" x14ac:dyDescent="0.3">
      <c r="A480" s="489" t="s">
        <v>1512</v>
      </c>
      <c r="B480" s="490" t="s">
        <v>1319</v>
      </c>
      <c r="C480" s="490" t="s">
        <v>1320</v>
      </c>
      <c r="D480" s="490" t="s">
        <v>1429</v>
      </c>
      <c r="E480" s="490" t="s">
        <v>1430</v>
      </c>
      <c r="F480" s="494">
        <v>1</v>
      </c>
      <c r="G480" s="494">
        <v>812</v>
      </c>
      <c r="H480" s="494">
        <v>0.99876998769987702</v>
      </c>
      <c r="I480" s="494">
        <v>812</v>
      </c>
      <c r="J480" s="494">
        <v>1</v>
      </c>
      <c r="K480" s="494">
        <v>813</v>
      </c>
      <c r="L480" s="494">
        <v>1</v>
      </c>
      <c r="M480" s="494">
        <v>813</v>
      </c>
      <c r="N480" s="494"/>
      <c r="O480" s="494"/>
      <c r="P480" s="545"/>
      <c r="Q480" s="495"/>
    </row>
    <row r="481" spans="1:17" ht="14.4" customHeight="1" x14ac:dyDescent="0.3">
      <c r="A481" s="489" t="s">
        <v>1512</v>
      </c>
      <c r="B481" s="490" t="s">
        <v>1319</v>
      </c>
      <c r="C481" s="490" t="s">
        <v>1320</v>
      </c>
      <c r="D481" s="490" t="s">
        <v>1433</v>
      </c>
      <c r="E481" s="490" t="s">
        <v>1434</v>
      </c>
      <c r="F481" s="494"/>
      <c r="G481" s="494"/>
      <c r="H481" s="494"/>
      <c r="I481" s="494"/>
      <c r="J481" s="494">
        <v>1</v>
      </c>
      <c r="K481" s="494">
        <v>168</v>
      </c>
      <c r="L481" s="494">
        <v>1</v>
      </c>
      <c r="M481" s="494">
        <v>168</v>
      </c>
      <c r="N481" s="494"/>
      <c r="O481" s="494"/>
      <c r="P481" s="545"/>
      <c r="Q481" s="495"/>
    </row>
    <row r="482" spans="1:17" ht="14.4" customHeight="1" x14ac:dyDescent="0.3">
      <c r="A482" s="489" t="s">
        <v>1512</v>
      </c>
      <c r="B482" s="490" t="s">
        <v>1319</v>
      </c>
      <c r="C482" s="490" t="s">
        <v>1320</v>
      </c>
      <c r="D482" s="490" t="s">
        <v>1437</v>
      </c>
      <c r="E482" s="490" t="s">
        <v>1438</v>
      </c>
      <c r="F482" s="494">
        <v>1</v>
      </c>
      <c r="G482" s="494">
        <v>573</v>
      </c>
      <c r="H482" s="494">
        <v>0.99825783972125437</v>
      </c>
      <c r="I482" s="494">
        <v>573</v>
      </c>
      <c r="J482" s="494">
        <v>1</v>
      </c>
      <c r="K482" s="494">
        <v>574</v>
      </c>
      <c r="L482" s="494">
        <v>1</v>
      </c>
      <c r="M482" s="494">
        <v>574</v>
      </c>
      <c r="N482" s="494"/>
      <c r="O482" s="494"/>
      <c r="P482" s="545"/>
      <c r="Q482" s="495"/>
    </row>
    <row r="483" spans="1:17" ht="14.4" customHeight="1" x14ac:dyDescent="0.3">
      <c r="A483" s="489" t="s">
        <v>1512</v>
      </c>
      <c r="B483" s="490" t="s">
        <v>1319</v>
      </c>
      <c r="C483" s="490" t="s">
        <v>1320</v>
      </c>
      <c r="D483" s="490" t="s">
        <v>1447</v>
      </c>
      <c r="E483" s="490" t="s">
        <v>1448</v>
      </c>
      <c r="F483" s="494"/>
      <c r="G483" s="494"/>
      <c r="H483" s="494"/>
      <c r="I483" s="494"/>
      <c r="J483" s="494">
        <v>1</v>
      </c>
      <c r="K483" s="494">
        <v>1399</v>
      </c>
      <c r="L483" s="494">
        <v>1</v>
      </c>
      <c r="M483" s="494">
        <v>1399</v>
      </c>
      <c r="N483" s="494"/>
      <c r="O483" s="494"/>
      <c r="P483" s="545"/>
      <c r="Q483" s="495"/>
    </row>
    <row r="484" spans="1:17" ht="14.4" customHeight="1" x14ac:dyDescent="0.3">
      <c r="A484" s="489" t="s">
        <v>1512</v>
      </c>
      <c r="B484" s="490" t="s">
        <v>1319</v>
      </c>
      <c r="C484" s="490" t="s">
        <v>1320</v>
      </c>
      <c r="D484" s="490" t="s">
        <v>1453</v>
      </c>
      <c r="E484" s="490" t="s">
        <v>1454</v>
      </c>
      <c r="F484" s="494">
        <v>1</v>
      </c>
      <c r="G484" s="494">
        <v>812</v>
      </c>
      <c r="H484" s="494">
        <v>0.99876998769987702</v>
      </c>
      <c r="I484" s="494">
        <v>812</v>
      </c>
      <c r="J484" s="494">
        <v>1</v>
      </c>
      <c r="K484" s="494">
        <v>813</v>
      </c>
      <c r="L484" s="494">
        <v>1</v>
      </c>
      <c r="M484" s="494">
        <v>813</v>
      </c>
      <c r="N484" s="494"/>
      <c r="O484" s="494"/>
      <c r="P484" s="545"/>
      <c r="Q484" s="495"/>
    </row>
    <row r="485" spans="1:17" ht="14.4" customHeight="1" x14ac:dyDescent="0.3">
      <c r="A485" s="489" t="s">
        <v>1512</v>
      </c>
      <c r="B485" s="490" t="s">
        <v>1319</v>
      </c>
      <c r="C485" s="490" t="s">
        <v>1320</v>
      </c>
      <c r="D485" s="490" t="s">
        <v>1457</v>
      </c>
      <c r="E485" s="490" t="s">
        <v>1458</v>
      </c>
      <c r="F485" s="494"/>
      <c r="G485" s="494"/>
      <c r="H485" s="494"/>
      <c r="I485" s="494"/>
      <c r="J485" s="494">
        <v>1</v>
      </c>
      <c r="K485" s="494">
        <v>260</v>
      </c>
      <c r="L485" s="494">
        <v>1</v>
      </c>
      <c r="M485" s="494">
        <v>260</v>
      </c>
      <c r="N485" s="494"/>
      <c r="O485" s="494"/>
      <c r="P485" s="545"/>
      <c r="Q485" s="495"/>
    </row>
    <row r="486" spans="1:17" ht="14.4" customHeight="1" x14ac:dyDescent="0.3">
      <c r="A486" s="489" t="s">
        <v>1513</v>
      </c>
      <c r="B486" s="490" t="s">
        <v>1319</v>
      </c>
      <c r="C486" s="490" t="s">
        <v>1320</v>
      </c>
      <c r="D486" s="490" t="s">
        <v>1472</v>
      </c>
      <c r="E486" s="490" t="s">
        <v>1473</v>
      </c>
      <c r="F486" s="494">
        <v>2</v>
      </c>
      <c r="G486" s="494">
        <v>2074</v>
      </c>
      <c r="H486" s="494"/>
      <c r="I486" s="494">
        <v>1037</v>
      </c>
      <c r="J486" s="494"/>
      <c r="K486" s="494"/>
      <c r="L486" s="494"/>
      <c r="M486" s="494"/>
      <c r="N486" s="494"/>
      <c r="O486" s="494"/>
      <c r="P486" s="545"/>
      <c r="Q486" s="495"/>
    </row>
    <row r="487" spans="1:17" ht="14.4" customHeight="1" x14ac:dyDescent="0.3">
      <c r="A487" s="489" t="s">
        <v>1513</v>
      </c>
      <c r="B487" s="490" t="s">
        <v>1319</v>
      </c>
      <c r="C487" s="490" t="s">
        <v>1320</v>
      </c>
      <c r="D487" s="490" t="s">
        <v>1367</v>
      </c>
      <c r="E487" s="490" t="s">
        <v>1368</v>
      </c>
      <c r="F487" s="494">
        <v>1</v>
      </c>
      <c r="G487" s="494">
        <v>219</v>
      </c>
      <c r="H487" s="494"/>
      <c r="I487" s="494">
        <v>219</v>
      </c>
      <c r="J487" s="494"/>
      <c r="K487" s="494"/>
      <c r="L487" s="494"/>
      <c r="M487" s="494"/>
      <c r="N487" s="494"/>
      <c r="O487" s="494"/>
      <c r="P487" s="545"/>
      <c r="Q487" s="495"/>
    </row>
    <row r="488" spans="1:17" ht="14.4" customHeight="1" x14ac:dyDescent="0.3">
      <c r="A488" s="489" t="s">
        <v>1514</v>
      </c>
      <c r="B488" s="490" t="s">
        <v>1319</v>
      </c>
      <c r="C488" s="490" t="s">
        <v>1320</v>
      </c>
      <c r="D488" s="490" t="s">
        <v>1325</v>
      </c>
      <c r="E488" s="490" t="s">
        <v>1326</v>
      </c>
      <c r="F488" s="494">
        <v>2</v>
      </c>
      <c r="G488" s="494">
        <v>1308</v>
      </c>
      <c r="H488" s="494">
        <v>1.9908675799086757</v>
      </c>
      <c r="I488" s="494">
        <v>654</v>
      </c>
      <c r="J488" s="494">
        <v>1</v>
      </c>
      <c r="K488" s="494">
        <v>657</v>
      </c>
      <c r="L488" s="494">
        <v>1</v>
      </c>
      <c r="M488" s="494">
        <v>657</v>
      </c>
      <c r="N488" s="494">
        <v>1</v>
      </c>
      <c r="O488" s="494">
        <v>658</v>
      </c>
      <c r="P488" s="545">
        <v>1.0015220700152208</v>
      </c>
      <c r="Q488" s="495">
        <v>658</v>
      </c>
    </row>
    <row r="489" spans="1:17" ht="14.4" customHeight="1" x14ac:dyDescent="0.3">
      <c r="A489" s="489" t="s">
        <v>1514</v>
      </c>
      <c r="B489" s="490" t="s">
        <v>1319</v>
      </c>
      <c r="C489" s="490" t="s">
        <v>1320</v>
      </c>
      <c r="D489" s="490" t="s">
        <v>1341</v>
      </c>
      <c r="E489" s="490" t="s">
        <v>1342</v>
      </c>
      <c r="F489" s="494">
        <v>3</v>
      </c>
      <c r="G489" s="494">
        <v>501</v>
      </c>
      <c r="H489" s="494">
        <v>2.9821428571428572</v>
      </c>
      <c r="I489" s="494">
        <v>167</v>
      </c>
      <c r="J489" s="494">
        <v>1</v>
      </c>
      <c r="K489" s="494">
        <v>168</v>
      </c>
      <c r="L489" s="494">
        <v>1</v>
      </c>
      <c r="M489" s="494">
        <v>168</v>
      </c>
      <c r="N489" s="494">
        <v>1</v>
      </c>
      <c r="O489" s="494">
        <v>168</v>
      </c>
      <c r="P489" s="545">
        <v>1</v>
      </c>
      <c r="Q489" s="495">
        <v>168</v>
      </c>
    </row>
    <row r="490" spans="1:17" ht="14.4" customHeight="1" x14ac:dyDescent="0.3">
      <c r="A490" s="489" t="s">
        <v>1514</v>
      </c>
      <c r="B490" s="490" t="s">
        <v>1319</v>
      </c>
      <c r="C490" s="490" t="s">
        <v>1320</v>
      </c>
      <c r="D490" s="490" t="s">
        <v>1343</v>
      </c>
      <c r="E490" s="490" t="s">
        <v>1344</v>
      </c>
      <c r="F490" s="494">
        <v>3</v>
      </c>
      <c r="G490" s="494">
        <v>519</v>
      </c>
      <c r="H490" s="494">
        <v>2.9827586206896552</v>
      </c>
      <c r="I490" s="494">
        <v>173</v>
      </c>
      <c r="J490" s="494">
        <v>1</v>
      </c>
      <c r="K490" s="494">
        <v>174</v>
      </c>
      <c r="L490" s="494">
        <v>1</v>
      </c>
      <c r="M490" s="494">
        <v>174</v>
      </c>
      <c r="N490" s="494">
        <v>2</v>
      </c>
      <c r="O490" s="494">
        <v>348</v>
      </c>
      <c r="P490" s="545">
        <v>2</v>
      </c>
      <c r="Q490" s="495">
        <v>174</v>
      </c>
    </row>
    <row r="491" spans="1:17" ht="14.4" customHeight="1" x14ac:dyDescent="0.3">
      <c r="A491" s="489" t="s">
        <v>1514</v>
      </c>
      <c r="B491" s="490" t="s">
        <v>1319</v>
      </c>
      <c r="C491" s="490" t="s">
        <v>1320</v>
      </c>
      <c r="D491" s="490" t="s">
        <v>1345</v>
      </c>
      <c r="E491" s="490" t="s">
        <v>1346</v>
      </c>
      <c r="F491" s="494">
        <v>1</v>
      </c>
      <c r="G491" s="494">
        <v>351</v>
      </c>
      <c r="H491" s="494"/>
      <c r="I491" s="494">
        <v>351</v>
      </c>
      <c r="J491" s="494"/>
      <c r="K491" s="494"/>
      <c r="L491" s="494"/>
      <c r="M491" s="494"/>
      <c r="N491" s="494"/>
      <c r="O491" s="494"/>
      <c r="P491" s="545"/>
      <c r="Q491" s="495"/>
    </row>
    <row r="492" spans="1:17" ht="14.4" customHeight="1" x14ac:dyDescent="0.3">
      <c r="A492" s="489" t="s">
        <v>1514</v>
      </c>
      <c r="B492" s="490" t="s">
        <v>1319</v>
      </c>
      <c r="C492" s="490" t="s">
        <v>1320</v>
      </c>
      <c r="D492" s="490" t="s">
        <v>1353</v>
      </c>
      <c r="E492" s="490" t="s">
        <v>1354</v>
      </c>
      <c r="F492" s="494"/>
      <c r="G492" s="494"/>
      <c r="H492" s="494"/>
      <c r="I492" s="494"/>
      <c r="J492" s="494"/>
      <c r="K492" s="494"/>
      <c r="L492" s="494"/>
      <c r="M492" s="494"/>
      <c r="N492" s="494">
        <v>1</v>
      </c>
      <c r="O492" s="494">
        <v>549</v>
      </c>
      <c r="P492" s="545"/>
      <c r="Q492" s="495">
        <v>549</v>
      </c>
    </row>
    <row r="493" spans="1:17" ht="14.4" customHeight="1" x14ac:dyDescent="0.3">
      <c r="A493" s="489" t="s">
        <v>1514</v>
      </c>
      <c r="B493" s="490" t="s">
        <v>1319</v>
      </c>
      <c r="C493" s="490" t="s">
        <v>1320</v>
      </c>
      <c r="D493" s="490" t="s">
        <v>1359</v>
      </c>
      <c r="E493" s="490" t="s">
        <v>1360</v>
      </c>
      <c r="F493" s="494"/>
      <c r="G493" s="494"/>
      <c r="H493" s="494"/>
      <c r="I493" s="494"/>
      <c r="J493" s="494"/>
      <c r="K493" s="494"/>
      <c r="L493" s="494"/>
      <c r="M493" s="494"/>
      <c r="N493" s="494">
        <v>1</v>
      </c>
      <c r="O493" s="494">
        <v>678</v>
      </c>
      <c r="P493" s="545"/>
      <c r="Q493" s="495">
        <v>678</v>
      </c>
    </row>
    <row r="494" spans="1:17" ht="14.4" customHeight="1" x14ac:dyDescent="0.3">
      <c r="A494" s="489" t="s">
        <v>1514</v>
      </c>
      <c r="B494" s="490" t="s">
        <v>1319</v>
      </c>
      <c r="C494" s="490" t="s">
        <v>1320</v>
      </c>
      <c r="D494" s="490" t="s">
        <v>1361</v>
      </c>
      <c r="E494" s="490" t="s">
        <v>1362</v>
      </c>
      <c r="F494" s="494">
        <v>4</v>
      </c>
      <c r="G494" s="494">
        <v>2044</v>
      </c>
      <c r="H494" s="494">
        <v>3.9844054580896686</v>
      </c>
      <c r="I494" s="494">
        <v>511</v>
      </c>
      <c r="J494" s="494">
        <v>1</v>
      </c>
      <c r="K494" s="494">
        <v>513</v>
      </c>
      <c r="L494" s="494">
        <v>1</v>
      </c>
      <c r="M494" s="494">
        <v>513</v>
      </c>
      <c r="N494" s="494">
        <v>2</v>
      </c>
      <c r="O494" s="494">
        <v>1026</v>
      </c>
      <c r="P494" s="545">
        <v>2</v>
      </c>
      <c r="Q494" s="495">
        <v>513</v>
      </c>
    </row>
    <row r="495" spans="1:17" ht="14.4" customHeight="1" x14ac:dyDescent="0.3">
      <c r="A495" s="489" t="s">
        <v>1514</v>
      </c>
      <c r="B495" s="490" t="s">
        <v>1319</v>
      </c>
      <c r="C495" s="490" t="s">
        <v>1320</v>
      </c>
      <c r="D495" s="490" t="s">
        <v>1363</v>
      </c>
      <c r="E495" s="490" t="s">
        <v>1364</v>
      </c>
      <c r="F495" s="494">
        <v>4</v>
      </c>
      <c r="G495" s="494">
        <v>1684</v>
      </c>
      <c r="H495" s="494">
        <v>3.9810874704491725</v>
      </c>
      <c r="I495" s="494">
        <v>421</v>
      </c>
      <c r="J495" s="494">
        <v>1</v>
      </c>
      <c r="K495" s="494">
        <v>423</v>
      </c>
      <c r="L495" s="494">
        <v>1</v>
      </c>
      <c r="M495" s="494">
        <v>423</v>
      </c>
      <c r="N495" s="494">
        <v>2</v>
      </c>
      <c r="O495" s="494">
        <v>846</v>
      </c>
      <c r="P495" s="545">
        <v>2</v>
      </c>
      <c r="Q495" s="495">
        <v>423</v>
      </c>
    </row>
    <row r="496" spans="1:17" ht="14.4" customHeight="1" x14ac:dyDescent="0.3">
      <c r="A496" s="489" t="s">
        <v>1514</v>
      </c>
      <c r="B496" s="490" t="s">
        <v>1319</v>
      </c>
      <c r="C496" s="490" t="s">
        <v>1320</v>
      </c>
      <c r="D496" s="490" t="s">
        <v>1365</v>
      </c>
      <c r="E496" s="490" t="s">
        <v>1366</v>
      </c>
      <c r="F496" s="494">
        <v>6</v>
      </c>
      <c r="G496" s="494">
        <v>2082</v>
      </c>
      <c r="H496" s="494">
        <v>5.9656160458452723</v>
      </c>
      <c r="I496" s="494">
        <v>347</v>
      </c>
      <c r="J496" s="494">
        <v>1</v>
      </c>
      <c r="K496" s="494">
        <v>349</v>
      </c>
      <c r="L496" s="494">
        <v>1</v>
      </c>
      <c r="M496" s="494">
        <v>349</v>
      </c>
      <c r="N496" s="494">
        <v>2</v>
      </c>
      <c r="O496" s="494">
        <v>698</v>
      </c>
      <c r="P496" s="545">
        <v>2</v>
      </c>
      <c r="Q496" s="495">
        <v>349</v>
      </c>
    </row>
    <row r="497" spans="1:17" ht="14.4" customHeight="1" x14ac:dyDescent="0.3">
      <c r="A497" s="489" t="s">
        <v>1514</v>
      </c>
      <c r="B497" s="490" t="s">
        <v>1319</v>
      </c>
      <c r="C497" s="490" t="s">
        <v>1320</v>
      </c>
      <c r="D497" s="490" t="s">
        <v>1367</v>
      </c>
      <c r="E497" s="490" t="s">
        <v>1368</v>
      </c>
      <c r="F497" s="494">
        <v>2</v>
      </c>
      <c r="G497" s="494">
        <v>438</v>
      </c>
      <c r="H497" s="494">
        <v>1.9819004524886878</v>
      </c>
      <c r="I497" s="494">
        <v>219</v>
      </c>
      <c r="J497" s="494">
        <v>1</v>
      </c>
      <c r="K497" s="494">
        <v>221</v>
      </c>
      <c r="L497" s="494">
        <v>1</v>
      </c>
      <c r="M497" s="494">
        <v>221</v>
      </c>
      <c r="N497" s="494">
        <v>1</v>
      </c>
      <c r="O497" s="494">
        <v>221</v>
      </c>
      <c r="P497" s="545">
        <v>1</v>
      </c>
      <c r="Q497" s="495">
        <v>221</v>
      </c>
    </row>
    <row r="498" spans="1:17" ht="14.4" customHeight="1" x14ac:dyDescent="0.3">
      <c r="A498" s="489" t="s">
        <v>1514</v>
      </c>
      <c r="B498" s="490" t="s">
        <v>1319</v>
      </c>
      <c r="C498" s="490" t="s">
        <v>1320</v>
      </c>
      <c r="D498" s="490" t="s">
        <v>1375</v>
      </c>
      <c r="E498" s="490" t="s">
        <v>1376</v>
      </c>
      <c r="F498" s="494">
        <v>1</v>
      </c>
      <c r="G498" s="494">
        <v>111</v>
      </c>
      <c r="H498" s="494"/>
      <c r="I498" s="494">
        <v>111</v>
      </c>
      <c r="J498" s="494"/>
      <c r="K498" s="494"/>
      <c r="L498" s="494"/>
      <c r="M498" s="494"/>
      <c r="N498" s="494"/>
      <c r="O498" s="494"/>
      <c r="P498" s="545"/>
      <c r="Q498" s="495"/>
    </row>
    <row r="499" spans="1:17" ht="14.4" customHeight="1" x14ac:dyDescent="0.3">
      <c r="A499" s="489" t="s">
        <v>1514</v>
      </c>
      <c r="B499" s="490" t="s">
        <v>1319</v>
      </c>
      <c r="C499" s="490" t="s">
        <v>1320</v>
      </c>
      <c r="D499" s="490" t="s">
        <v>1383</v>
      </c>
      <c r="E499" s="490" t="s">
        <v>1384</v>
      </c>
      <c r="F499" s="494">
        <v>2</v>
      </c>
      <c r="G499" s="494">
        <v>32</v>
      </c>
      <c r="H499" s="494"/>
      <c r="I499" s="494">
        <v>16</v>
      </c>
      <c r="J499" s="494"/>
      <c r="K499" s="494"/>
      <c r="L499" s="494"/>
      <c r="M499" s="494"/>
      <c r="N499" s="494"/>
      <c r="O499" s="494"/>
      <c r="P499" s="545"/>
      <c r="Q499" s="495"/>
    </row>
    <row r="500" spans="1:17" ht="14.4" customHeight="1" x14ac:dyDescent="0.3">
      <c r="A500" s="489" t="s">
        <v>1514</v>
      </c>
      <c r="B500" s="490" t="s">
        <v>1319</v>
      </c>
      <c r="C500" s="490" t="s">
        <v>1320</v>
      </c>
      <c r="D500" s="490" t="s">
        <v>1391</v>
      </c>
      <c r="E500" s="490" t="s">
        <v>1392</v>
      </c>
      <c r="F500" s="494"/>
      <c r="G500" s="494"/>
      <c r="H500" s="494"/>
      <c r="I500" s="494"/>
      <c r="J500" s="494"/>
      <c r="K500" s="494"/>
      <c r="L500" s="494"/>
      <c r="M500" s="494"/>
      <c r="N500" s="494">
        <v>1</v>
      </c>
      <c r="O500" s="494">
        <v>149</v>
      </c>
      <c r="P500" s="545"/>
      <c r="Q500" s="495">
        <v>149</v>
      </c>
    </row>
    <row r="501" spans="1:17" ht="14.4" customHeight="1" x14ac:dyDescent="0.3">
      <c r="A501" s="489" t="s">
        <v>1514</v>
      </c>
      <c r="B501" s="490" t="s">
        <v>1319</v>
      </c>
      <c r="C501" s="490" t="s">
        <v>1320</v>
      </c>
      <c r="D501" s="490" t="s">
        <v>1397</v>
      </c>
      <c r="E501" s="490" t="s">
        <v>1398</v>
      </c>
      <c r="F501" s="494">
        <v>5</v>
      </c>
      <c r="G501" s="494">
        <v>1035</v>
      </c>
      <c r="H501" s="494">
        <v>4.9521531100478473</v>
      </c>
      <c r="I501" s="494">
        <v>207</v>
      </c>
      <c r="J501" s="494">
        <v>1</v>
      </c>
      <c r="K501" s="494">
        <v>209</v>
      </c>
      <c r="L501" s="494">
        <v>1</v>
      </c>
      <c r="M501" s="494">
        <v>209</v>
      </c>
      <c r="N501" s="494">
        <v>2</v>
      </c>
      <c r="O501" s="494">
        <v>418</v>
      </c>
      <c r="P501" s="545">
        <v>2</v>
      </c>
      <c r="Q501" s="495">
        <v>209</v>
      </c>
    </row>
    <row r="502" spans="1:17" ht="14.4" customHeight="1" x14ac:dyDescent="0.3">
      <c r="A502" s="489" t="s">
        <v>1514</v>
      </c>
      <c r="B502" s="490" t="s">
        <v>1319</v>
      </c>
      <c r="C502" s="490" t="s">
        <v>1320</v>
      </c>
      <c r="D502" s="490" t="s">
        <v>1403</v>
      </c>
      <c r="E502" s="490" t="s">
        <v>1404</v>
      </c>
      <c r="F502" s="494">
        <v>3</v>
      </c>
      <c r="G502" s="494">
        <v>510</v>
      </c>
      <c r="H502" s="494">
        <v>2.9824561403508771</v>
      </c>
      <c r="I502" s="494">
        <v>170</v>
      </c>
      <c r="J502" s="494">
        <v>1</v>
      </c>
      <c r="K502" s="494">
        <v>171</v>
      </c>
      <c r="L502" s="494">
        <v>1</v>
      </c>
      <c r="M502" s="494">
        <v>171</v>
      </c>
      <c r="N502" s="494">
        <v>1</v>
      </c>
      <c r="O502" s="494">
        <v>171</v>
      </c>
      <c r="P502" s="545">
        <v>1</v>
      </c>
      <c r="Q502" s="495">
        <v>171</v>
      </c>
    </row>
    <row r="503" spans="1:17" ht="14.4" customHeight="1" x14ac:dyDescent="0.3">
      <c r="A503" s="489" t="s">
        <v>1514</v>
      </c>
      <c r="B503" s="490" t="s">
        <v>1319</v>
      </c>
      <c r="C503" s="490" t="s">
        <v>1320</v>
      </c>
      <c r="D503" s="490" t="s">
        <v>1409</v>
      </c>
      <c r="E503" s="490" t="s">
        <v>1410</v>
      </c>
      <c r="F503" s="494">
        <v>3</v>
      </c>
      <c r="G503" s="494">
        <v>1044</v>
      </c>
      <c r="H503" s="494">
        <v>2.9828571428571427</v>
      </c>
      <c r="I503" s="494">
        <v>348</v>
      </c>
      <c r="J503" s="494">
        <v>1</v>
      </c>
      <c r="K503" s="494">
        <v>350</v>
      </c>
      <c r="L503" s="494">
        <v>1</v>
      </c>
      <c r="M503" s="494">
        <v>350</v>
      </c>
      <c r="N503" s="494">
        <v>1</v>
      </c>
      <c r="O503" s="494">
        <v>350</v>
      </c>
      <c r="P503" s="545">
        <v>1</v>
      </c>
      <c r="Q503" s="495">
        <v>350</v>
      </c>
    </row>
    <row r="504" spans="1:17" ht="14.4" customHeight="1" x14ac:dyDescent="0.3">
      <c r="A504" s="489" t="s">
        <v>1514</v>
      </c>
      <c r="B504" s="490" t="s">
        <v>1319</v>
      </c>
      <c r="C504" s="490" t="s">
        <v>1320</v>
      </c>
      <c r="D504" s="490" t="s">
        <v>1411</v>
      </c>
      <c r="E504" s="490" t="s">
        <v>1412</v>
      </c>
      <c r="F504" s="494">
        <v>3</v>
      </c>
      <c r="G504" s="494">
        <v>519</v>
      </c>
      <c r="H504" s="494">
        <v>2.9827586206896552</v>
      </c>
      <c r="I504" s="494">
        <v>173</v>
      </c>
      <c r="J504" s="494">
        <v>1</v>
      </c>
      <c r="K504" s="494">
        <v>174</v>
      </c>
      <c r="L504" s="494">
        <v>1</v>
      </c>
      <c r="M504" s="494">
        <v>174</v>
      </c>
      <c r="N504" s="494">
        <v>1</v>
      </c>
      <c r="O504" s="494">
        <v>174</v>
      </c>
      <c r="P504" s="545">
        <v>1</v>
      </c>
      <c r="Q504" s="495">
        <v>174</v>
      </c>
    </row>
    <row r="505" spans="1:17" ht="14.4" customHeight="1" x14ac:dyDescent="0.3">
      <c r="A505" s="489" t="s">
        <v>1514</v>
      </c>
      <c r="B505" s="490" t="s">
        <v>1319</v>
      </c>
      <c r="C505" s="490" t="s">
        <v>1320</v>
      </c>
      <c r="D505" s="490" t="s">
        <v>1413</v>
      </c>
      <c r="E505" s="490" t="s">
        <v>1414</v>
      </c>
      <c r="F505" s="494"/>
      <c r="G505" s="494"/>
      <c r="H505" s="494"/>
      <c r="I505" s="494"/>
      <c r="J505" s="494"/>
      <c r="K505" s="494"/>
      <c r="L505" s="494"/>
      <c r="M505" s="494"/>
      <c r="N505" s="494">
        <v>4</v>
      </c>
      <c r="O505" s="494">
        <v>1604</v>
      </c>
      <c r="P505" s="545"/>
      <c r="Q505" s="495">
        <v>401</v>
      </c>
    </row>
    <row r="506" spans="1:17" ht="14.4" customHeight="1" x14ac:dyDescent="0.3">
      <c r="A506" s="489" t="s">
        <v>1514</v>
      </c>
      <c r="B506" s="490" t="s">
        <v>1319</v>
      </c>
      <c r="C506" s="490" t="s">
        <v>1320</v>
      </c>
      <c r="D506" s="490" t="s">
        <v>1423</v>
      </c>
      <c r="E506" s="490" t="s">
        <v>1424</v>
      </c>
      <c r="F506" s="494"/>
      <c r="G506" s="494"/>
      <c r="H506" s="494"/>
      <c r="I506" s="494"/>
      <c r="J506" s="494"/>
      <c r="K506" s="494"/>
      <c r="L506" s="494"/>
      <c r="M506" s="494"/>
      <c r="N506" s="494">
        <v>1</v>
      </c>
      <c r="O506" s="494">
        <v>678</v>
      </c>
      <c r="P506" s="545"/>
      <c r="Q506" s="495">
        <v>678</v>
      </c>
    </row>
    <row r="507" spans="1:17" ht="14.4" customHeight="1" x14ac:dyDescent="0.3">
      <c r="A507" s="489" t="s">
        <v>1514</v>
      </c>
      <c r="B507" s="490" t="s">
        <v>1319</v>
      </c>
      <c r="C507" s="490" t="s">
        <v>1320</v>
      </c>
      <c r="D507" s="490" t="s">
        <v>1427</v>
      </c>
      <c r="E507" s="490" t="s">
        <v>1428</v>
      </c>
      <c r="F507" s="494">
        <v>4</v>
      </c>
      <c r="G507" s="494">
        <v>1156</v>
      </c>
      <c r="H507" s="494">
        <v>3.9725085910652922</v>
      </c>
      <c r="I507" s="494">
        <v>289</v>
      </c>
      <c r="J507" s="494">
        <v>1</v>
      </c>
      <c r="K507" s="494">
        <v>291</v>
      </c>
      <c r="L507" s="494">
        <v>1</v>
      </c>
      <c r="M507" s="494">
        <v>291</v>
      </c>
      <c r="N507" s="494">
        <v>2</v>
      </c>
      <c r="O507" s="494">
        <v>582</v>
      </c>
      <c r="P507" s="545">
        <v>2</v>
      </c>
      <c r="Q507" s="495">
        <v>291</v>
      </c>
    </row>
    <row r="508" spans="1:17" ht="14.4" customHeight="1" x14ac:dyDescent="0.3">
      <c r="A508" s="489" t="s">
        <v>1514</v>
      </c>
      <c r="B508" s="490" t="s">
        <v>1319</v>
      </c>
      <c r="C508" s="490" t="s">
        <v>1320</v>
      </c>
      <c r="D508" s="490" t="s">
        <v>1433</v>
      </c>
      <c r="E508" s="490" t="s">
        <v>1434</v>
      </c>
      <c r="F508" s="494">
        <v>3</v>
      </c>
      <c r="G508" s="494">
        <v>501</v>
      </c>
      <c r="H508" s="494">
        <v>2.9821428571428572</v>
      </c>
      <c r="I508" s="494">
        <v>167</v>
      </c>
      <c r="J508" s="494">
        <v>1</v>
      </c>
      <c r="K508" s="494">
        <v>168</v>
      </c>
      <c r="L508" s="494">
        <v>1</v>
      </c>
      <c r="M508" s="494">
        <v>168</v>
      </c>
      <c r="N508" s="494">
        <v>2</v>
      </c>
      <c r="O508" s="494">
        <v>336</v>
      </c>
      <c r="P508" s="545">
        <v>2</v>
      </c>
      <c r="Q508" s="495">
        <v>168</v>
      </c>
    </row>
    <row r="509" spans="1:17" ht="14.4" customHeight="1" x14ac:dyDescent="0.3">
      <c r="A509" s="489" t="s">
        <v>1514</v>
      </c>
      <c r="B509" s="490" t="s">
        <v>1319</v>
      </c>
      <c r="C509" s="490" t="s">
        <v>1320</v>
      </c>
      <c r="D509" s="490" t="s">
        <v>1437</v>
      </c>
      <c r="E509" s="490" t="s">
        <v>1438</v>
      </c>
      <c r="F509" s="494"/>
      <c r="G509" s="494"/>
      <c r="H509" s="494"/>
      <c r="I509" s="494"/>
      <c r="J509" s="494"/>
      <c r="K509" s="494"/>
      <c r="L509" s="494"/>
      <c r="M509" s="494"/>
      <c r="N509" s="494">
        <v>1</v>
      </c>
      <c r="O509" s="494">
        <v>574</v>
      </c>
      <c r="P509" s="545"/>
      <c r="Q509" s="495">
        <v>574</v>
      </c>
    </row>
    <row r="510" spans="1:17" ht="14.4" customHeight="1" x14ac:dyDescent="0.3">
      <c r="A510" s="489" t="s">
        <v>1514</v>
      </c>
      <c r="B510" s="490" t="s">
        <v>1319</v>
      </c>
      <c r="C510" s="490" t="s">
        <v>1320</v>
      </c>
      <c r="D510" s="490" t="s">
        <v>1443</v>
      </c>
      <c r="E510" s="490" t="s">
        <v>1444</v>
      </c>
      <c r="F510" s="494">
        <v>1</v>
      </c>
      <c r="G510" s="494">
        <v>575</v>
      </c>
      <c r="H510" s="494"/>
      <c r="I510" s="494">
        <v>575</v>
      </c>
      <c r="J510" s="494"/>
      <c r="K510" s="494"/>
      <c r="L510" s="494"/>
      <c r="M510" s="494"/>
      <c r="N510" s="494"/>
      <c r="O510" s="494"/>
      <c r="P510" s="545"/>
      <c r="Q510" s="495"/>
    </row>
    <row r="511" spans="1:17" ht="14.4" customHeight="1" x14ac:dyDescent="0.3">
      <c r="A511" s="489" t="s">
        <v>1514</v>
      </c>
      <c r="B511" s="490" t="s">
        <v>1319</v>
      </c>
      <c r="C511" s="490" t="s">
        <v>1320</v>
      </c>
      <c r="D511" s="490" t="s">
        <v>1451</v>
      </c>
      <c r="E511" s="490" t="s">
        <v>1452</v>
      </c>
      <c r="F511" s="494"/>
      <c r="G511" s="494"/>
      <c r="H511" s="494"/>
      <c r="I511" s="494"/>
      <c r="J511" s="494"/>
      <c r="K511" s="494"/>
      <c r="L511" s="494"/>
      <c r="M511" s="494"/>
      <c r="N511" s="494">
        <v>1</v>
      </c>
      <c r="O511" s="494">
        <v>190</v>
      </c>
      <c r="P511" s="545"/>
      <c r="Q511" s="495">
        <v>190</v>
      </c>
    </row>
    <row r="512" spans="1:17" ht="14.4" customHeight="1" x14ac:dyDescent="0.3">
      <c r="A512" s="489" t="s">
        <v>1515</v>
      </c>
      <c r="B512" s="490" t="s">
        <v>1319</v>
      </c>
      <c r="C512" s="490" t="s">
        <v>1320</v>
      </c>
      <c r="D512" s="490" t="s">
        <v>1321</v>
      </c>
      <c r="E512" s="490" t="s">
        <v>1322</v>
      </c>
      <c r="F512" s="494">
        <v>72</v>
      </c>
      <c r="G512" s="494">
        <v>85248</v>
      </c>
      <c r="H512" s="494">
        <v>0.71818028643639431</v>
      </c>
      <c r="I512" s="494">
        <v>1184</v>
      </c>
      <c r="J512" s="494">
        <v>100</v>
      </c>
      <c r="K512" s="494">
        <v>118700</v>
      </c>
      <c r="L512" s="494">
        <v>1</v>
      </c>
      <c r="M512" s="494">
        <v>1187</v>
      </c>
      <c r="N512" s="494">
        <v>97</v>
      </c>
      <c r="O512" s="494">
        <v>143851</v>
      </c>
      <c r="P512" s="545">
        <v>1.2118871103622577</v>
      </c>
      <c r="Q512" s="495">
        <v>1483</v>
      </c>
    </row>
    <row r="513" spans="1:17" ht="14.4" customHeight="1" x14ac:dyDescent="0.3">
      <c r="A513" s="489" t="s">
        <v>1515</v>
      </c>
      <c r="B513" s="490" t="s">
        <v>1319</v>
      </c>
      <c r="C513" s="490" t="s">
        <v>1320</v>
      </c>
      <c r="D513" s="490" t="s">
        <v>1323</v>
      </c>
      <c r="E513" s="490" t="s">
        <v>1324</v>
      </c>
      <c r="F513" s="494"/>
      <c r="G513" s="494"/>
      <c r="H513" s="494"/>
      <c r="I513" s="494"/>
      <c r="J513" s="494"/>
      <c r="K513" s="494"/>
      <c r="L513" s="494"/>
      <c r="M513" s="494"/>
      <c r="N513" s="494">
        <v>5</v>
      </c>
      <c r="O513" s="494">
        <v>19570</v>
      </c>
      <c r="P513" s="545"/>
      <c r="Q513" s="495">
        <v>3914</v>
      </c>
    </row>
    <row r="514" spans="1:17" ht="14.4" customHeight="1" x14ac:dyDescent="0.3">
      <c r="A514" s="489" t="s">
        <v>1515</v>
      </c>
      <c r="B514" s="490" t="s">
        <v>1319</v>
      </c>
      <c r="C514" s="490" t="s">
        <v>1320</v>
      </c>
      <c r="D514" s="490" t="s">
        <v>1325</v>
      </c>
      <c r="E514" s="490" t="s">
        <v>1326</v>
      </c>
      <c r="F514" s="494"/>
      <c r="G514" s="494"/>
      <c r="H514" s="494"/>
      <c r="I514" s="494"/>
      <c r="J514" s="494"/>
      <c r="K514" s="494"/>
      <c r="L514" s="494"/>
      <c r="M514" s="494"/>
      <c r="N514" s="494">
        <v>1</v>
      </c>
      <c r="O514" s="494">
        <v>658</v>
      </c>
      <c r="P514" s="545"/>
      <c r="Q514" s="495">
        <v>658</v>
      </c>
    </row>
    <row r="515" spans="1:17" ht="14.4" customHeight="1" x14ac:dyDescent="0.3">
      <c r="A515" s="489" t="s">
        <v>1515</v>
      </c>
      <c r="B515" s="490" t="s">
        <v>1319</v>
      </c>
      <c r="C515" s="490" t="s">
        <v>1320</v>
      </c>
      <c r="D515" s="490" t="s">
        <v>1329</v>
      </c>
      <c r="E515" s="490" t="s">
        <v>1330</v>
      </c>
      <c r="F515" s="494"/>
      <c r="G515" s="494"/>
      <c r="H515" s="494"/>
      <c r="I515" s="494"/>
      <c r="J515" s="494"/>
      <c r="K515" s="494"/>
      <c r="L515" s="494"/>
      <c r="M515" s="494"/>
      <c r="N515" s="494">
        <v>6</v>
      </c>
      <c r="O515" s="494">
        <v>6180</v>
      </c>
      <c r="P515" s="545"/>
      <c r="Q515" s="495">
        <v>1030</v>
      </c>
    </row>
    <row r="516" spans="1:17" ht="14.4" customHeight="1" x14ac:dyDescent="0.3">
      <c r="A516" s="489" t="s">
        <v>1515</v>
      </c>
      <c r="B516" s="490" t="s">
        <v>1319</v>
      </c>
      <c r="C516" s="490" t="s">
        <v>1320</v>
      </c>
      <c r="D516" s="490" t="s">
        <v>1333</v>
      </c>
      <c r="E516" s="490" t="s">
        <v>1334</v>
      </c>
      <c r="F516" s="494"/>
      <c r="G516" s="494"/>
      <c r="H516" s="494"/>
      <c r="I516" s="494"/>
      <c r="J516" s="494"/>
      <c r="K516" s="494"/>
      <c r="L516" s="494"/>
      <c r="M516" s="494"/>
      <c r="N516" s="494">
        <v>6</v>
      </c>
      <c r="O516" s="494">
        <v>5058</v>
      </c>
      <c r="P516" s="545"/>
      <c r="Q516" s="495">
        <v>843</v>
      </c>
    </row>
    <row r="517" spans="1:17" ht="14.4" customHeight="1" x14ac:dyDescent="0.3">
      <c r="A517" s="489" t="s">
        <v>1515</v>
      </c>
      <c r="B517" s="490" t="s">
        <v>1319</v>
      </c>
      <c r="C517" s="490" t="s">
        <v>1320</v>
      </c>
      <c r="D517" s="490" t="s">
        <v>1337</v>
      </c>
      <c r="E517" s="490" t="s">
        <v>1338</v>
      </c>
      <c r="F517" s="494"/>
      <c r="G517" s="494"/>
      <c r="H517" s="494"/>
      <c r="I517" s="494"/>
      <c r="J517" s="494">
        <v>1</v>
      </c>
      <c r="K517" s="494">
        <v>813</v>
      </c>
      <c r="L517" s="494">
        <v>1</v>
      </c>
      <c r="M517" s="494">
        <v>813</v>
      </c>
      <c r="N517" s="494">
        <v>16</v>
      </c>
      <c r="O517" s="494">
        <v>13024</v>
      </c>
      <c r="P517" s="545">
        <v>16.019680196801968</v>
      </c>
      <c r="Q517" s="495">
        <v>814</v>
      </c>
    </row>
    <row r="518" spans="1:17" ht="14.4" customHeight="1" x14ac:dyDescent="0.3">
      <c r="A518" s="489" t="s">
        <v>1515</v>
      </c>
      <c r="B518" s="490" t="s">
        <v>1319</v>
      </c>
      <c r="C518" s="490" t="s">
        <v>1320</v>
      </c>
      <c r="D518" s="490" t="s">
        <v>1339</v>
      </c>
      <c r="E518" s="490" t="s">
        <v>1340</v>
      </c>
      <c r="F518" s="494"/>
      <c r="G518" s="494"/>
      <c r="H518" s="494"/>
      <c r="I518" s="494"/>
      <c r="J518" s="494">
        <v>1</v>
      </c>
      <c r="K518" s="494">
        <v>813</v>
      </c>
      <c r="L518" s="494">
        <v>1</v>
      </c>
      <c r="M518" s="494">
        <v>813</v>
      </c>
      <c r="N518" s="494">
        <v>16</v>
      </c>
      <c r="O518" s="494">
        <v>13024</v>
      </c>
      <c r="P518" s="545">
        <v>16.019680196801968</v>
      </c>
      <c r="Q518" s="495">
        <v>814</v>
      </c>
    </row>
    <row r="519" spans="1:17" ht="14.4" customHeight="1" x14ac:dyDescent="0.3">
      <c r="A519" s="489" t="s">
        <v>1515</v>
      </c>
      <c r="B519" s="490" t="s">
        <v>1319</v>
      </c>
      <c r="C519" s="490" t="s">
        <v>1320</v>
      </c>
      <c r="D519" s="490" t="s">
        <v>1341</v>
      </c>
      <c r="E519" s="490" t="s">
        <v>1342</v>
      </c>
      <c r="F519" s="494">
        <v>81</v>
      </c>
      <c r="G519" s="494">
        <v>13527</v>
      </c>
      <c r="H519" s="494">
        <v>0.86578341013824889</v>
      </c>
      <c r="I519" s="494">
        <v>167</v>
      </c>
      <c r="J519" s="494">
        <v>93</v>
      </c>
      <c r="K519" s="494">
        <v>15624</v>
      </c>
      <c r="L519" s="494">
        <v>1</v>
      </c>
      <c r="M519" s="494">
        <v>168</v>
      </c>
      <c r="N519" s="494">
        <v>139</v>
      </c>
      <c r="O519" s="494">
        <v>23352</v>
      </c>
      <c r="P519" s="545">
        <v>1.4946236559139785</v>
      </c>
      <c r="Q519" s="495">
        <v>168</v>
      </c>
    </row>
    <row r="520" spans="1:17" ht="14.4" customHeight="1" x14ac:dyDescent="0.3">
      <c r="A520" s="489" t="s">
        <v>1515</v>
      </c>
      <c r="B520" s="490" t="s">
        <v>1319</v>
      </c>
      <c r="C520" s="490" t="s">
        <v>1320</v>
      </c>
      <c r="D520" s="490" t="s">
        <v>1343</v>
      </c>
      <c r="E520" s="490" t="s">
        <v>1344</v>
      </c>
      <c r="F520" s="494">
        <v>80</v>
      </c>
      <c r="G520" s="494">
        <v>13840</v>
      </c>
      <c r="H520" s="494">
        <v>0.85527128908663952</v>
      </c>
      <c r="I520" s="494">
        <v>173</v>
      </c>
      <c r="J520" s="494">
        <v>93</v>
      </c>
      <c r="K520" s="494">
        <v>16182</v>
      </c>
      <c r="L520" s="494">
        <v>1</v>
      </c>
      <c r="M520" s="494">
        <v>174</v>
      </c>
      <c r="N520" s="494">
        <v>128</v>
      </c>
      <c r="O520" s="494">
        <v>22272</v>
      </c>
      <c r="P520" s="545">
        <v>1.3763440860215055</v>
      </c>
      <c r="Q520" s="495">
        <v>174</v>
      </c>
    </row>
    <row r="521" spans="1:17" ht="14.4" customHeight="1" x14ac:dyDescent="0.3">
      <c r="A521" s="489" t="s">
        <v>1515</v>
      </c>
      <c r="B521" s="490" t="s">
        <v>1319</v>
      </c>
      <c r="C521" s="490" t="s">
        <v>1320</v>
      </c>
      <c r="D521" s="490" t="s">
        <v>1345</v>
      </c>
      <c r="E521" s="490" t="s">
        <v>1346</v>
      </c>
      <c r="F521" s="494">
        <v>4</v>
      </c>
      <c r="G521" s="494">
        <v>1404</v>
      </c>
      <c r="H521" s="494">
        <v>0.79772727272727273</v>
      </c>
      <c r="I521" s="494">
        <v>351</v>
      </c>
      <c r="J521" s="494">
        <v>5</v>
      </c>
      <c r="K521" s="494">
        <v>1760</v>
      </c>
      <c r="L521" s="494">
        <v>1</v>
      </c>
      <c r="M521" s="494">
        <v>352</v>
      </c>
      <c r="N521" s="494">
        <v>7</v>
      </c>
      <c r="O521" s="494">
        <v>2464</v>
      </c>
      <c r="P521" s="545">
        <v>1.4</v>
      </c>
      <c r="Q521" s="495">
        <v>352</v>
      </c>
    </row>
    <row r="522" spans="1:17" ht="14.4" customHeight="1" x14ac:dyDescent="0.3">
      <c r="A522" s="489" t="s">
        <v>1515</v>
      </c>
      <c r="B522" s="490" t="s">
        <v>1319</v>
      </c>
      <c r="C522" s="490" t="s">
        <v>1320</v>
      </c>
      <c r="D522" s="490" t="s">
        <v>1472</v>
      </c>
      <c r="E522" s="490" t="s">
        <v>1473</v>
      </c>
      <c r="F522" s="494">
        <v>82</v>
      </c>
      <c r="G522" s="494">
        <v>85034</v>
      </c>
      <c r="H522" s="494">
        <v>1.1377916934275316</v>
      </c>
      <c r="I522" s="494">
        <v>1037</v>
      </c>
      <c r="J522" s="494">
        <v>72</v>
      </c>
      <c r="K522" s="494">
        <v>74736</v>
      </c>
      <c r="L522" s="494">
        <v>1</v>
      </c>
      <c r="M522" s="494">
        <v>1038</v>
      </c>
      <c r="N522" s="494">
        <v>100</v>
      </c>
      <c r="O522" s="494">
        <v>103800</v>
      </c>
      <c r="P522" s="545">
        <v>1.3888888888888888</v>
      </c>
      <c r="Q522" s="495">
        <v>1038</v>
      </c>
    </row>
    <row r="523" spans="1:17" ht="14.4" customHeight="1" x14ac:dyDescent="0.3">
      <c r="A523" s="489" t="s">
        <v>1515</v>
      </c>
      <c r="B523" s="490" t="s">
        <v>1319</v>
      </c>
      <c r="C523" s="490" t="s">
        <v>1320</v>
      </c>
      <c r="D523" s="490" t="s">
        <v>1347</v>
      </c>
      <c r="E523" s="490" t="s">
        <v>1348</v>
      </c>
      <c r="F523" s="494"/>
      <c r="G523" s="494"/>
      <c r="H523" s="494"/>
      <c r="I523" s="494"/>
      <c r="J523" s="494"/>
      <c r="K523" s="494"/>
      <c r="L523" s="494"/>
      <c r="M523" s="494"/>
      <c r="N523" s="494">
        <v>1</v>
      </c>
      <c r="O523" s="494">
        <v>190</v>
      </c>
      <c r="P523" s="545"/>
      <c r="Q523" s="495">
        <v>190</v>
      </c>
    </row>
    <row r="524" spans="1:17" ht="14.4" customHeight="1" x14ac:dyDescent="0.3">
      <c r="A524" s="489" t="s">
        <v>1515</v>
      </c>
      <c r="B524" s="490" t="s">
        <v>1319</v>
      </c>
      <c r="C524" s="490" t="s">
        <v>1320</v>
      </c>
      <c r="D524" s="490" t="s">
        <v>1349</v>
      </c>
      <c r="E524" s="490" t="s">
        <v>1350</v>
      </c>
      <c r="F524" s="494">
        <v>4</v>
      </c>
      <c r="G524" s="494">
        <v>3288</v>
      </c>
      <c r="H524" s="494">
        <v>0.33292831105710813</v>
      </c>
      <c r="I524" s="494">
        <v>822</v>
      </c>
      <c r="J524" s="494">
        <v>12</v>
      </c>
      <c r="K524" s="494">
        <v>9876</v>
      </c>
      <c r="L524" s="494">
        <v>1</v>
      </c>
      <c r="M524" s="494">
        <v>823</v>
      </c>
      <c r="N524" s="494">
        <v>4</v>
      </c>
      <c r="O524" s="494">
        <v>3292</v>
      </c>
      <c r="P524" s="545">
        <v>0.33333333333333331</v>
      </c>
      <c r="Q524" s="495">
        <v>823</v>
      </c>
    </row>
    <row r="525" spans="1:17" ht="14.4" customHeight="1" x14ac:dyDescent="0.3">
      <c r="A525" s="489" t="s">
        <v>1515</v>
      </c>
      <c r="B525" s="490" t="s">
        <v>1319</v>
      </c>
      <c r="C525" s="490" t="s">
        <v>1320</v>
      </c>
      <c r="D525" s="490" t="s">
        <v>1353</v>
      </c>
      <c r="E525" s="490" t="s">
        <v>1354</v>
      </c>
      <c r="F525" s="494">
        <v>85</v>
      </c>
      <c r="G525" s="494">
        <v>46495</v>
      </c>
      <c r="H525" s="494">
        <v>0.9205472400411816</v>
      </c>
      <c r="I525" s="494">
        <v>547</v>
      </c>
      <c r="J525" s="494">
        <v>92</v>
      </c>
      <c r="K525" s="494">
        <v>50508</v>
      </c>
      <c r="L525" s="494">
        <v>1</v>
      </c>
      <c r="M525" s="494">
        <v>549</v>
      </c>
      <c r="N525" s="494">
        <v>121</v>
      </c>
      <c r="O525" s="494">
        <v>66429</v>
      </c>
      <c r="P525" s="545">
        <v>1.3152173913043479</v>
      </c>
      <c r="Q525" s="495">
        <v>549</v>
      </c>
    </row>
    <row r="526" spans="1:17" ht="14.4" customHeight="1" x14ac:dyDescent="0.3">
      <c r="A526" s="489" t="s">
        <v>1515</v>
      </c>
      <c r="B526" s="490" t="s">
        <v>1319</v>
      </c>
      <c r="C526" s="490" t="s">
        <v>1320</v>
      </c>
      <c r="D526" s="490" t="s">
        <v>1355</v>
      </c>
      <c r="E526" s="490" t="s">
        <v>1356</v>
      </c>
      <c r="F526" s="494">
        <v>10</v>
      </c>
      <c r="G526" s="494">
        <v>6520</v>
      </c>
      <c r="H526" s="494">
        <v>1.6615698267074415</v>
      </c>
      <c r="I526" s="494">
        <v>652</v>
      </c>
      <c r="J526" s="494">
        <v>6</v>
      </c>
      <c r="K526" s="494">
        <v>3924</v>
      </c>
      <c r="L526" s="494">
        <v>1</v>
      </c>
      <c r="M526" s="494">
        <v>654</v>
      </c>
      <c r="N526" s="494">
        <v>11</v>
      </c>
      <c r="O526" s="494">
        <v>7194</v>
      </c>
      <c r="P526" s="545">
        <v>1.8333333333333333</v>
      </c>
      <c r="Q526" s="495">
        <v>654</v>
      </c>
    </row>
    <row r="527" spans="1:17" ht="14.4" customHeight="1" x14ac:dyDescent="0.3">
      <c r="A527" s="489" t="s">
        <v>1515</v>
      </c>
      <c r="B527" s="490" t="s">
        <v>1319</v>
      </c>
      <c r="C527" s="490" t="s">
        <v>1320</v>
      </c>
      <c r="D527" s="490" t="s">
        <v>1357</v>
      </c>
      <c r="E527" s="490" t="s">
        <v>1358</v>
      </c>
      <c r="F527" s="494">
        <v>10</v>
      </c>
      <c r="G527" s="494">
        <v>6520</v>
      </c>
      <c r="H527" s="494">
        <v>1.6615698267074415</v>
      </c>
      <c r="I527" s="494">
        <v>652</v>
      </c>
      <c r="J527" s="494">
        <v>6</v>
      </c>
      <c r="K527" s="494">
        <v>3924</v>
      </c>
      <c r="L527" s="494">
        <v>1</v>
      </c>
      <c r="M527" s="494">
        <v>654</v>
      </c>
      <c r="N527" s="494">
        <v>11</v>
      </c>
      <c r="O527" s="494">
        <v>7194</v>
      </c>
      <c r="P527" s="545">
        <v>1.8333333333333333</v>
      </c>
      <c r="Q527" s="495">
        <v>654</v>
      </c>
    </row>
    <row r="528" spans="1:17" ht="14.4" customHeight="1" x14ac:dyDescent="0.3">
      <c r="A528" s="489" t="s">
        <v>1515</v>
      </c>
      <c r="B528" s="490" t="s">
        <v>1319</v>
      </c>
      <c r="C528" s="490" t="s">
        <v>1320</v>
      </c>
      <c r="D528" s="490" t="s">
        <v>1359</v>
      </c>
      <c r="E528" s="490" t="s">
        <v>1360</v>
      </c>
      <c r="F528" s="494">
        <v>25</v>
      </c>
      <c r="G528" s="494">
        <v>16900</v>
      </c>
      <c r="H528" s="494">
        <v>1.3119080888060861</v>
      </c>
      <c r="I528" s="494">
        <v>676</v>
      </c>
      <c r="J528" s="494">
        <v>19</v>
      </c>
      <c r="K528" s="494">
        <v>12882</v>
      </c>
      <c r="L528" s="494">
        <v>1</v>
      </c>
      <c r="M528" s="494">
        <v>678</v>
      </c>
      <c r="N528" s="494">
        <v>31</v>
      </c>
      <c r="O528" s="494">
        <v>21018</v>
      </c>
      <c r="P528" s="545">
        <v>1.631578947368421</v>
      </c>
      <c r="Q528" s="495">
        <v>678</v>
      </c>
    </row>
    <row r="529" spans="1:17" ht="14.4" customHeight="1" x14ac:dyDescent="0.3">
      <c r="A529" s="489" t="s">
        <v>1515</v>
      </c>
      <c r="B529" s="490" t="s">
        <v>1319</v>
      </c>
      <c r="C529" s="490" t="s">
        <v>1320</v>
      </c>
      <c r="D529" s="490" t="s">
        <v>1361</v>
      </c>
      <c r="E529" s="490" t="s">
        <v>1362</v>
      </c>
      <c r="F529" s="494">
        <v>18</v>
      </c>
      <c r="G529" s="494">
        <v>9198</v>
      </c>
      <c r="H529" s="494">
        <v>0.68960863697705799</v>
      </c>
      <c r="I529" s="494">
        <v>511</v>
      </c>
      <c r="J529" s="494">
        <v>26</v>
      </c>
      <c r="K529" s="494">
        <v>13338</v>
      </c>
      <c r="L529" s="494">
        <v>1</v>
      </c>
      <c r="M529" s="494">
        <v>513</v>
      </c>
      <c r="N529" s="494">
        <v>63</v>
      </c>
      <c r="O529" s="494">
        <v>32319</v>
      </c>
      <c r="P529" s="545">
        <v>2.4230769230769229</v>
      </c>
      <c r="Q529" s="495">
        <v>513</v>
      </c>
    </row>
    <row r="530" spans="1:17" ht="14.4" customHeight="1" x14ac:dyDescent="0.3">
      <c r="A530" s="489" t="s">
        <v>1515</v>
      </c>
      <c r="B530" s="490" t="s">
        <v>1319</v>
      </c>
      <c r="C530" s="490" t="s">
        <v>1320</v>
      </c>
      <c r="D530" s="490" t="s">
        <v>1363</v>
      </c>
      <c r="E530" s="490" t="s">
        <v>1364</v>
      </c>
      <c r="F530" s="494">
        <v>18</v>
      </c>
      <c r="G530" s="494">
        <v>7578</v>
      </c>
      <c r="H530" s="494">
        <v>0.68903436988543376</v>
      </c>
      <c r="I530" s="494">
        <v>421</v>
      </c>
      <c r="J530" s="494">
        <v>26</v>
      </c>
      <c r="K530" s="494">
        <v>10998</v>
      </c>
      <c r="L530" s="494">
        <v>1</v>
      </c>
      <c r="M530" s="494">
        <v>423</v>
      </c>
      <c r="N530" s="494">
        <v>63</v>
      </c>
      <c r="O530" s="494">
        <v>26649</v>
      </c>
      <c r="P530" s="545">
        <v>2.4230769230769229</v>
      </c>
      <c r="Q530" s="495">
        <v>423</v>
      </c>
    </row>
    <row r="531" spans="1:17" ht="14.4" customHeight="1" x14ac:dyDescent="0.3">
      <c r="A531" s="489" t="s">
        <v>1515</v>
      </c>
      <c r="B531" s="490" t="s">
        <v>1319</v>
      </c>
      <c r="C531" s="490" t="s">
        <v>1320</v>
      </c>
      <c r="D531" s="490" t="s">
        <v>1365</v>
      </c>
      <c r="E531" s="490" t="s">
        <v>1366</v>
      </c>
      <c r="F531" s="494">
        <v>85</v>
      </c>
      <c r="G531" s="494">
        <v>29495</v>
      </c>
      <c r="H531" s="494">
        <v>0.92871312069019807</v>
      </c>
      <c r="I531" s="494">
        <v>347</v>
      </c>
      <c r="J531" s="494">
        <v>91</v>
      </c>
      <c r="K531" s="494">
        <v>31759</v>
      </c>
      <c r="L531" s="494">
        <v>1</v>
      </c>
      <c r="M531" s="494">
        <v>349</v>
      </c>
      <c r="N531" s="494">
        <v>121</v>
      </c>
      <c r="O531" s="494">
        <v>42229</v>
      </c>
      <c r="P531" s="545">
        <v>1.3296703296703296</v>
      </c>
      <c r="Q531" s="495">
        <v>349</v>
      </c>
    </row>
    <row r="532" spans="1:17" ht="14.4" customHeight="1" x14ac:dyDescent="0.3">
      <c r="A532" s="489" t="s">
        <v>1515</v>
      </c>
      <c r="B532" s="490" t="s">
        <v>1319</v>
      </c>
      <c r="C532" s="490" t="s">
        <v>1320</v>
      </c>
      <c r="D532" s="490" t="s">
        <v>1367</v>
      </c>
      <c r="E532" s="490" t="s">
        <v>1368</v>
      </c>
      <c r="F532" s="494">
        <v>42</v>
      </c>
      <c r="G532" s="494">
        <v>9198</v>
      </c>
      <c r="H532" s="494">
        <v>1.124862418980066</v>
      </c>
      <c r="I532" s="494">
        <v>219</v>
      </c>
      <c r="J532" s="494">
        <v>37</v>
      </c>
      <c r="K532" s="494">
        <v>8177</v>
      </c>
      <c r="L532" s="494">
        <v>1</v>
      </c>
      <c r="M532" s="494">
        <v>221</v>
      </c>
      <c r="N532" s="494">
        <v>57</v>
      </c>
      <c r="O532" s="494">
        <v>12597</v>
      </c>
      <c r="P532" s="545">
        <v>1.5405405405405406</v>
      </c>
      <c r="Q532" s="495">
        <v>221</v>
      </c>
    </row>
    <row r="533" spans="1:17" ht="14.4" customHeight="1" x14ac:dyDescent="0.3">
      <c r="A533" s="489" t="s">
        <v>1515</v>
      </c>
      <c r="B533" s="490" t="s">
        <v>1319</v>
      </c>
      <c r="C533" s="490" t="s">
        <v>1320</v>
      </c>
      <c r="D533" s="490" t="s">
        <v>1369</v>
      </c>
      <c r="E533" s="490" t="s">
        <v>1370</v>
      </c>
      <c r="F533" s="494">
        <v>412</v>
      </c>
      <c r="G533" s="494">
        <v>207236</v>
      </c>
      <c r="H533" s="494">
        <v>1.2590891416350734</v>
      </c>
      <c r="I533" s="494">
        <v>503</v>
      </c>
      <c r="J533" s="494">
        <v>324</v>
      </c>
      <c r="K533" s="494">
        <v>164592</v>
      </c>
      <c r="L533" s="494">
        <v>1</v>
      </c>
      <c r="M533" s="494">
        <v>508</v>
      </c>
      <c r="N533" s="494">
        <v>494</v>
      </c>
      <c r="O533" s="494">
        <v>250952</v>
      </c>
      <c r="P533" s="545">
        <v>1.5246913580246915</v>
      </c>
      <c r="Q533" s="495">
        <v>508</v>
      </c>
    </row>
    <row r="534" spans="1:17" ht="14.4" customHeight="1" x14ac:dyDescent="0.3">
      <c r="A534" s="489" t="s">
        <v>1515</v>
      </c>
      <c r="B534" s="490" t="s">
        <v>1319</v>
      </c>
      <c r="C534" s="490" t="s">
        <v>1320</v>
      </c>
      <c r="D534" s="490" t="s">
        <v>1373</v>
      </c>
      <c r="E534" s="490" t="s">
        <v>1374</v>
      </c>
      <c r="F534" s="494"/>
      <c r="G534" s="494"/>
      <c r="H534" s="494"/>
      <c r="I534" s="494"/>
      <c r="J534" s="494">
        <v>1</v>
      </c>
      <c r="K534" s="494">
        <v>239</v>
      </c>
      <c r="L534" s="494">
        <v>1</v>
      </c>
      <c r="M534" s="494">
        <v>239</v>
      </c>
      <c r="N534" s="494">
        <v>1</v>
      </c>
      <c r="O534" s="494">
        <v>239</v>
      </c>
      <c r="P534" s="545">
        <v>1</v>
      </c>
      <c r="Q534" s="495">
        <v>239</v>
      </c>
    </row>
    <row r="535" spans="1:17" ht="14.4" customHeight="1" x14ac:dyDescent="0.3">
      <c r="A535" s="489" t="s">
        <v>1515</v>
      </c>
      <c r="B535" s="490" t="s">
        <v>1319</v>
      </c>
      <c r="C535" s="490" t="s">
        <v>1320</v>
      </c>
      <c r="D535" s="490" t="s">
        <v>1375</v>
      </c>
      <c r="E535" s="490" t="s">
        <v>1376</v>
      </c>
      <c r="F535" s="494">
        <v>62</v>
      </c>
      <c r="G535" s="494">
        <v>6882</v>
      </c>
      <c r="H535" s="494">
        <v>0.91176470588235292</v>
      </c>
      <c r="I535" s="494">
        <v>111</v>
      </c>
      <c r="J535" s="494">
        <v>68</v>
      </c>
      <c r="K535" s="494">
        <v>7548</v>
      </c>
      <c r="L535" s="494">
        <v>1</v>
      </c>
      <c r="M535" s="494">
        <v>111</v>
      </c>
      <c r="N535" s="494">
        <v>58</v>
      </c>
      <c r="O535" s="494">
        <v>6438</v>
      </c>
      <c r="P535" s="545">
        <v>0.8529411764705882</v>
      </c>
      <c r="Q535" s="495">
        <v>111</v>
      </c>
    </row>
    <row r="536" spans="1:17" ht="14.4" customHeight="1" x14ac:dyDescent="0.3">
      <c r="A536" s="489" t="s">
        <v>1515</v>
      </c>
      <c r="B536" s="490" t="s">
        <v>1319</v>
      </c>
      <c r="C536" s="490" t="s">
        <v>1320</v>
      </c>
      <c r="D536" s="490" t="s">
        <v>1377</v>
      </c>
      <c r="E536" s="490" t="s">
        <v>1378</v>
      </c>
      <c r="F536" s="494"/>
      <c r="G536" s="494"/>
      <c r="H536" s="494"/>
      <c r="I536" s="494"/>
      <c r="J536" s="494"/>
      <c r="K536" s="494"/>
      <c r="L536" s="494"/>
      <c r="M536" s="494"/>
      <c r="N536" s="494">
        <v>19</v>
      </c>
      <c r="O536" s="494">
        <v>6289</v>
      </c>
      <c r="P536" s="545"/>
      <c r="Q536" s="495">
        <v>331</v>
      </c>
    </row>
    <row r="537" spans="1:17" ht="14.4" customHeight="1" x14ac:dyDescent="0.3">
      <c r="A537" s="489" t="s">
        <v>1515</v>
      </c>
      <c r="B537" s="490" t="s">
        <v>1319</v>
      </c>
      <c r="C537" s="490" t="s">
        <v>1320</v>
      </c>
      <c r="D537" s="490" t="s">
        <v>1379</v>
      </c>
      <c r="E537" s="490" t="s">
        <v>1380</v>
      </c>
      <c r="F537" s="494">
        <v>32</v>
      </c>
      <c r="G537" s="494">
        <v>9952</v>
      </c>
      <c r="H537" s="494">
        <v>4.5567765567765566</v>
      </c>
      <c r="I537" s="494">
        <v>311</v>
      </c>
      <c r="J537" s="494">
        <v>7</v>
      </c>
      <c r="K537" s="494">
        <v>2184</v>
      </c>
      <c r="L537" s="494">
        <v>1</v>
      </c>
      <c r="M537" s="494">
        <v>312</v>
      </c>
      <c r="N537" s="494">
        <v>25</v>
      </c>
      <c r="O537" s="494">
        <v>7800</v>
      </c>
      <c r="P537" s="545">
        <v>3.5714285714285716</v>
      </c>
      <c r="Q537" s="495">
        <v>312</v>
      </c>
    </row>
    <row r="538" spans="1:17" ht="14.4" customHeight="1" x14ac:dyDescent="0.3">
      <c r="A538" s="489" t="s">
        <v>1515</v>
      </c>
      <c r="B538" s="490" t="s">
        <v>1319</v>
      </c>
      <c r="C538" s="490" t="s">
        <v>1320</v>
      </c>
      <c r="D538" s="490" t="s">
        <v>1381</v>
      </c>
      <c r="E538" s="490" t="s">
        <v>1382</v>
      </c>
      <c r="F538" s="494"/>
      <c r="G538" s="494"/>
      <c r="H538" s="494"/>
      <c r="I538" s="494"/>
      <c r="J538" s="494"/>
      <c r="K538" s="494"/>
      <c r="L538" s="494"/>
      <c r="M538" s="494"/>
      <c r="N538" s="494">
        <v>8</v>
      </c>
      <c r="O538" s="494">
        <v>184</v>
      </c>
      <c r="P538" s="545"/>
      <c r="Q538" s="495">
        <v>23</v>
      </c>
    </row>
    <row r="539" spans="1:17" ht="14.4" customHeight="1" x14ac:dyDescent="0.3">
      <c r="A539" s="489" t="s">
        <v>1515</v>
      </c>
      <c r="B539" s="490" t="s">
        <v>1319</v>
      </c>
      <c r="C539" s="490" t="s">
        <v>1320</v>
      </c>
      <c r="D539" s="490" t="s">
        <v>1383</v>
      </c>
      <c r="E539" s="490" t="s">
        <v>1384</v>
      </c>
      <c r="F539" s="494">
        <v>6</v>
      </c>
      <c r="G539" s="494">
        <v>96</v>
      </c>
      <c r="H539" s="494">
        <v>0.62745098039215685</v>
      </c>
      <c r="I539" s="494">
        <v>16</v>
      </c>
      <c r="J539" s="494">
        <v>9</v>
      </c>
      <c r="K539" s="494">
        <v>153</v>
      </c>
      <c r="L539" s="494">
        <v>1</v>
      </c>
      <c r="M539" s="494">
        <v>17</v>
      </c>
      <c r="N539" s="494">
        <v>18</v>
      </c>
      <c r="O539" s="494">
        <v>306</v>
      </c>
      <c r="P539" s="545">
        <v>2</v>
      </c>
      <c r="Q539" s="495">
        <v>17</v>
      </c>
    </row>
    <row r="540" spans="1:17" ht="14.4" customHeight="1" x14ac:dyDescent="0.3">
      <c r="A540" s="489" t="s">
        <v>1515</v>
      </c>
      <c r="B540" s="490" t="s">
        <v>1319</v>
      </c>
      <c r="C540" s="490" t="s">
        <v>1320</v>
      </c>
      <c r="D540" s="490" t="s">
        <v>1387</v>
      </c>
      <c r="E540" s="490" t="s">
        <v>1388</v>
      </c>
      <c r="F540" s="494">
        <v>679</v>
      </c>
      <c r="G540" s="494">
        <v>236971</v>
      </c>
      <c r="H540" s="494">
        <v>1.3223828124999999</v>
      </c>
      <c r="I540" s="494">
        <v>349</v>
      </c>
      <c r="J540" s="494">
        <v>512</v>
      </c>
      <c r="K540" s="494">
        <v>179200</v>
      </c>
      <c r="L540" s="494">
        <v>1</v>
      </c>
      <c r="M540" s="494">
        <v>350</v>
      </c>
      <c r="N540" s="494">
        <v>908</v>
      </c>
      <c r="O540" s="494">
        <v>317800</v>
      </c>
      <c r="P540" s="545">
        <v>1.7734375</v>
      </c>
      <c r="Q540" s="495">
        <v>350</v>
      </c>
    </row>
    <row r="541" spans="1:17" ht="14.4" customHeight="1" x14ac:dyDescent="0.3">
      <c r="A541" s="489" t="s">
        <v>1515</v>
      </c>
      <c r="B541" s="490" t="s">
        <v>1319</v>
      </c>
      <c r="C541" s="490" t="s">
        <v>1320</v>
      </c>
      <c r="D541" s="490" t="s">
        <v>1389</v>
      </c>
      <c r="E541" s="490" t="s">
        <v>1390</v>
      </c>
      <c r="F541" s="494">
        <v>3</v>
      </c>
      <c r="G541" s="494">
        <v>3804</v>
      </c>
      <c r="H541" s="494">
        <v>1.4824629773967264</v>
      </c>
      <c r="I541" s="494">
        <v>1268</v>
      </c>
      <c r="J541" s="494">
        <v>2</v>
      </c>
      <c r="K541" s="494">
        <v>2566</v>
      </c>
      <c r="L541" s="494">
        <v>1</v>
      </c>
      <c r="M541" s="494">
        <v>1283</v>
      </c>
      <c r="N541" s="494"/>
      <c r="O541" s="494"/>
      <c r="P541" s="545"/>
      <c r="Q541" s="495"/>
    </row>
    <row r="542" spans="1:17" ht="14.4" customHeight="1" x14ac:dyDescent="0.3">
      <c r="A542" s="489" t="s">
        <v>1515</v>
      </c>
      <c r="B542" s="490" t="s">
        <v>1319</v>
      </c>
      <c r="C542" s="490" t="s">
        <v>1320</v>
      </c>
      <c r="D542" s="490" t="s">
        <v>1391</v>
      </c>
      <c r="E542" s="490" t="s">
        <v>1392</v>
      </c>
      <c r="F542" s="494">
        <v>1</v>
      </c>
      <c r="G542" s="494">
        <v>148</v>
      </c>
      <c r="H542" s="494">
        <v>0.99328859060402686</v>
      </c>
      <c r="I542" s="494">
        <v>148</v>
      </c>
      <c r="J542" s="494">
        <v>1</v>
      </c>
      <c r="K542" s="494">
        <v>149</v>
      </c>
      <c r="L542" s="494">
        <v>1</v>
      </c>
      <c r="M542" s="494">
        <v>149</v>
      </c>
      <c r="N542" s="494">
        <v>4</v>
      </c>
      <c r="O542" s="494">
        <v>596</v>
      </c>
      <c r="P542" s="545">
        <v>4</v>
      </c>
      <c r="Q542" s="495">
        <v>149</v>
      </c>
    </row>
    <row r="543" spans="1:17" ht="14.4" customHeight="1" x14ac:dyDescent="0.3">
      <c r="A543" s="489" t="s">
        <v>1515</v>
      </c>
      <c r="B543" s="490" t="s">
        <v>1319</v>
      </c>
      <c r="C543" s="490" t="s">
        <v>1320</v>
      </c>
      <c r="D543" s="490" t="s">
        <v>1395</v>
      </c>
      <c r="E543" s="490" t="s">
        <v>1396</v>
      </c>
      <c r="F543" s="494"/>
      <c r="G543" s="494"/>
      <c r="H543" s="494"/>
      <c r="I543" s="494"/>
      <c r="J543" s="494"/>
      <c r="K543" s="494"/>
      <c r="L543" s="494"/>
      <c r="M543" s="494"/>
      <c r="N543" s="494">
        <v>1</v>
      </c>
      <c r="O543" s="494">
        <v>295</v>
      </c>
      <c r="P543" s="545"/>
      <c r="Q543" s="495">
        <v>295</v>
      </c>
    </row>
    <row r="544" spans="1:17" ht="14.4" customHeight="1" x14ac:dyDescent="0.3">
      <c r="A544" s="489" t="s">
        <v>1515</v>
      </c>
      <c r="B544" s="490" t="s">
        <v>1319</v>
      </c>
      <c r="C544" s="490" t="s">
        <v>1320</v>
      </c>
      <c r="D544" s="490" t="s">
        <v>1397</v>
      </c>
      <c r="E544" s="490" t="s">
        <v>1398</v>
      </c>
      <c r="F544" s="494">
        <v>83</v>
      </c>
      <c r="G544" s="494">
        <v>17181</v>
      </c>
      <c r="H544" s="494">
        <v>0.8935406698564593</v>
      </c>
      <c r="I544" s="494">
        <v>207</v>
      </c>
      <c r="J544" s="494">
        <v>92</v>
      </c>
      <c r="K544" s="494">
        <v>19228</v>
      </c>
      <c r="L544" s="494">
        <v>1</v>
      </c>
      <c r="M544" s="494">
        <v>209</v>
      </c>
      <c r="N544" s="494">
        <v>126</v>
      </c>
      <c r="O544" s="494">
        <v>26334</v>
      </c>
      <c r="P544" s="545">
        <v>1.3695652173913044</v>
      </c>
      <c r="Q544" s="495">
        <v>209</v>
      </c>
    </row>
    <row r="545" spans="1:17" ht="14.4" customHeight="1" x14ac:dyDescent="0.3">
      <c r="A545" s="489" t="s">
        <v>1515</v>
      </c>
      <c r="B545" s="490" t="s">
        <v>1319</v>
      </c>
      <c r="C545" s="490" t="s">
        <v>1320</v>
      </c>
      <c r="D545" s="490" t="s">
        <v>1399</v>
      </c>
      <c r="E545" s="490" t="s">
        <v>1400</v>
      </c>
      <c r="F545" s="494">
        <v>83</v>
      </c>
      <c r="G545" s="494">
        <v>3237</v>
      </c>
      <c r="H545" s="494">
        <v>0.87961956521739126</v>
      </c>
      <c r="I545" s="494">
        <v>39</v>
      </c>
      <c r="J545" s="494">
        <v>92</v>
      </c>
      <c r="K545" s="494">
        <v>3680</v>
      </c>
      <c r="L545" s="494">
        <v>1</v>
      </c>
      <c r="M545" s="494">
        <v>40</v>
      </c>
      <c r="N545" s="494">
        <v>124</v>
      </c>
      <c r="O545" s="494">
        <v>4960</v>
      </c>
      <c r="P545" s="545">
        <v>1.3478260869565217</v>
      </c>
      <c r="Q545" s="495">
        <v>40</v>
      </c>
    </row>
    <row r="546" spans="1:17" ht="14.4" customHeight="1" x14ac:dyDescent="0.3">
      <c r="A546" s="489" t="s">
        <v>1515</v>
      </c>
      <c r="B546" s="490" t="s">
        <v>1319</v>
      </c>
      <c r="C546" s="490" t="s">
        <v>1320</v>
      </c>
      <c r="D546" s="490" t="s">
        <v>1401</v>
      </c>
      <c r="E546" s="490" t="s">
        <v>1402</v>
      </c>
      <c r="F546" s="494">
        <v>3</v>
      </c>
      <c r="G546" s="494">
        <v>15009</v>
      </c>
      <c r="H546" s="494">
        <v>0.74716248506571092</v>
      </c>
      <c r="I546" s="494">
        <v>5003</v>
      </c>
      <c r="J546" s="494">
        <v>4</v>
      </c>
      <c r="K546" s="494">
        <v>20088</v>
      </c>
      <c r="L546" s="494">
        <v>1</v>
      </c>
      <c r="M546" s="494">
        <v>5022</v>
      </c>
      <c r="N546" s="494"/>
      <c r="O546" s="494"/>
      <c r="P546" s="545"/>
      <c r="Q546" s="495"/>
    </row>
    <row r="547" spans="1:17" ht="14.4" customHeight="1" x14ac:dyDescent="0.3">
      <c r="A547" s="489" t="s">
        <v>1515</v>
      </c>
      <c r="B547" s="490" t="s">
        <v>1319</v>
      </c>
      <c r="C547" s="490" t="s">
        <v>1320</v>
      </c>
      <c r="D547" s="490" t="s">
        <v>1403</v>
      </c>
      <c r="E547" s="490" t="s">
        <v>1404</v>
      </c>
      <c r="F547" s="494">
        <v>81</v>
      </c>
      <c r="G547" s="494">
        <v>13770</v>
      </c>
      <c r="H547" s="494">
        <v>0.86587436332767398</v>
      </c>
      <c r="I547" s="494">
        <v>170</v>
      </c>
      <c r="J547" s="494">
        <v>93</v>
      </c>
      <c r="K547" s="494">
        <v>15903</v>
      </c>
      <c r="L547" s="494">
        <v>1</v>
      </c>
      <c r="M547" s="494">
        <v>171</v>
      </c>
      <c r="N547" s="494">
        <v>138</v>
      </c>
      <c r="O547" s="494">
        <v>23598</v>
      </c>
      <c r="P547" s="545">
        <v>1.4838709677419355</v>
      </c>
      <c r="Q547" s="495">
        <v>171</v>
      </c>
    </row>
    <row r="548" spans="1:17" ht="14.4" customHeight="1" x14ac:dyDescent="0.3">
      <c r="A548" s="489" t="s">
        <v>1515</v>
      </c>
      <c r="B548" s="490" t="s">
        <v>1319</v>
      </c>
      <c r="C548" s="490" t="s">
        <v>1320</v>
      </c>
      <c r="D548" s="490" t="s">
        <v>1405</v>
      </c>
      <c r="E548" s="490" t="s">
        <v>1406</v>
      </c>
      <c r="F548" s="494"/>
      <c r="G548" s="494"/>
      <c r="H548" s="494"/>
      <c r="I548" s="494"/>
      <c r="J548" s="494">
        <v>1</v>
      </c>
      <c r="K548" s="494">
        <v>327</v>
      </c>
      <c r="L548" s="494">
        <v>1</v>
      </c>
      <c r="M548" s="494">
        <v>327</v>
      </c>
      <c r="N548" s="494">
        <v>1</v>
      </c>
      <c r="O548" s="494">
        <v>327</v>
      </c>
      <c r="P548" s="545">
        <v>1</v>
      </c>
      <c r="Q548" s="495">
        <v>327</v>
      </c>
    </row>
    <row r="549" spans="1:17" ht="14.4" customHeight="1" x14ac:dyDescent="0.3">
      <c r="A549" s="489" t="s">
        <v>1515</v>
      </c>
      <c r="B549" s="490" t="s">
        <v>1319</v>
      </c>
      <c r="C549" s="490" t="s">
        <v>1320</v>
      </c>
      <c r="D549" s="490" t="s">
        <v>1407</v>
      </c>
      <c r="E549" s="490" t="s">
        <v>1408</v>
      </c>
      <c r="F549" s="494">
        <v>13</v>
      </c>
      <c r="G549" s="494">
        <v>8944</v>
      </c>
      <c r="H549" s="494">
        <v>1.85175983436853</v>
      </c>
      <c r="I549" s="494">
        <v>688</v>
      </c>
      <c r="J549" s="494">
        <v>7</v>
      </c>
      <c r="K549" s="494">
        <v>4830</v>
      </c>
      <c r="L549" s="494">
        <v>1</v>
      </c>
      <c r="M549" s="494">
        <v>690</v>
      </c>
      <c r="N549" s="494">
        <v>13</v>
      </c>
      <c r="O549" s="494">
        <v>8970</v>
      </c>
      <c r="P549" s="545">
        <v>1.8571428571428572</v>
      </c>
      <c r="Q549" s="495">
        <v>690</v>
      </c>
    </row>
    <row r="550" spans="1:17" ht="14.4" customHeight="1" x14ac:dyDescent="0.3">
      <c r="A550" s="489" t="s">
        <v>1515</v>
      </c>
      <c r="B550" s="490" t="s">
        <v>1319</v>
      </c>
      <c r="C550" s="490" t="s">
        <v>1320</v>
      </c>
      <c r="D550" s="490" t="s">
        <v>1409</v>
      </c>
      <c r="E550" s="490" t="s">
        <v>1410</v>
      </c>
      <c r="F550" s="494">
        <v>98</v>
      </c>
      <c r="G550" s="494">
        <v>34104</v>
      </c>
      <c r="H550" s="494">
        <v>0.94601941747572815</v>
      </c>
      <c r="I550" s="494">
        <v>348</v>
      </c>
      <c r="J550" s="494">
        <v>103</v>
      </c>
      <c r="K550" s="494">
        <v>36050</v>
      </c>
      <c r="L550" s="494">
        <v>1</v>
      </c>
      <c r="M550" s="494">
        <v>350</v>
      </c>
      <c r="N550" s="494">
        <v>147</v>
      </c>
      <c r="O550" s="494">
        <v>51450</v>
      </c>
      <c r="P550" s="545">
        <v>1.4271844660194175</v>
      </c>
      <c r="Q550" s="495">
        <v>350</v>
      </c>
    </row>
    <row r="551" spans="1:17" ht="14.4" customHeight="1" x14ac:dyDescent="0.3">
      <c r="A551" s="489" t="s">
        <v>1515</v>
      </c>
      <c r="B551" s="490" t="s">
        <v>1319</v>
      </c>
      <c r="C551" s="490" t="s">
        <v>1320</v>
      </c>
      <c r="D551" s="490" t="s">
        <v>1411</v>
      </c>
      <c r="E551" s="490" t="s">
        <v>1412</v>
      </c>
      <c r="F551" s="494">
        <v>80</v>
      </c>
      <c r="G551" s="494">
        <v>13840</v>
      </c>
      <c r="H551" s="494">
        <v>0.85527128908663952</v>
      </c>
      <c r="I551" s="494">
        <v>173</v>
      </c>
      <c r="J551" s="494">
        <v>93</v>
      </c>
      <c r="K551" s="494">
        <v>16182</v>
      </c>
      <c r="L551" s="494">
        <v>1</v>
      </c>
      <c r="M551" s="494">
        <v>174</v>
      </c>
      <c r="N551" s="494">
        <v>136</v>
      </c>
      <c r="O551" s="494">
        <v>23664</v>
      </c>
      <c r="P551" s="545">
        <v>1.4623655913978495</v>
      </c>
      <c r="Q551" s="495">
        <v>174</v>
      </c>
    </row>
    <row r="552" spans="1:17" ht="14.4" customHeight="1" x14ac:dyDescent="0.3">
      <c r="A552" s="489" t="s">
        <v>1515</v>
      </c>
      <c r="B552" s="490" t="s">
        <v>1319</v>
      </c>
      <c r="C552" s="490" t="s">
        <v>1320</v>
      </c>
      <c r="D552" s="490" t="s">
        <v>1413</v>
      </c>
      <c r="E552" s="490" t="s">
        <v>1414</v>
      </c>
      <c r="F552" s="494"/>
      <c r="G552" s="494"/>
      <c r="H552" s="494"/>
      <c r="I552" s="494"/>
      <c r="J552" s="494">
        <v>8</v>
      </c>
      <c r="K552" s="494">
        <v>3208</v>
      </c>
      <c r="L552" s="494">
        <v>1</v>
      </c>
      <c r="M552" s="494">
        <v>401</v>
      </c>
      <c r="N552" s="494">
        <v>20</v>
      </c>
      <c r="O552" s="494">
        <v>8020</v>
      </c>
      <c r="P552" s="545">
        <v>2.5</v>
      </c>
      <c r="Q552" s="495">
        <v>401</v>
      </c>
    </row>
    <row r="553" spans="1:17" ht="14.4" customHeight="1" x14ac:dyDescent="0.3">
      <c r="A553" s="489" t="s">
        <v>1515</v>
      </c>
      <c r="B553" s="490" t="s">
        <v>1319</v>
      </c>
      <c r="C553" s="490" t="s">
        <v>1320</v>
      </c>
      <c r="D553" s="490" t="s">
        <v>1415</v>
      </c>
      <c r="E553" s="490" t="s">
        <v>1416</v>
      </c>
      <c r="F553" s="494">
        <v>10</v>
      </c>
      <c r="G553" s="494">
        <v>6520</v>
      </c>
      <c r="H553" s="494">
        <v>1.6615698267074415</v>
      </c>
      <c r="I553" s="494">
        <v>652</v>
      </c>
      <c r="J553" s="494">
        <v>6</v>
      </c>
      <c r="K553" s="494">
        <v>3924</v>
      </c>
      <c r="L553" s="494">
        <v>1</v>
      </c>
      <c r="M553" s="494">
        <v>654</v>
      </c>
      <c r="N553" s="494">
        <v>11</v>
      </c>
      <c r="O553" s="494">
        <v>7194</v>
      </c>
      <c r="P553" s="545">
        <v>1.8333333333333333</v>
      </c>
      <c r="Q553" s="495">
        <v>654</v>
      </c>
    </row>
    <row r="554" spans="1:17" ht="14.4" customHeight="1" x14ac:dyDescent="0.3">
      <c r="A554" s="489" t="s">
        <v>1515</v>
      </c>
      <c r="B554" s="490" t="s">
        <v>1319</v>
      </c>
      <c r="C554" s="490" t="s">
        <v>1320</v>
      </c>
      <c r="D554" s="490" t="s">
        <v>1417</v>
      </c>
      <c r="E554" s="490" t="s">
        <v>1418</v>
      </c>
      <c r="F554" s="494">
        <v>10</v>
      </c>
      <c r="G554" s="494">
        <v>6520</v>
      </c>
      <c r="H554" s="494">
        <v>1.6615698267074415</v>
      </c>
      <c r="I554" s="494">
        <v>652</v>
      </c>
      <c r="J554" s="494">
        <v>6</v>
      </c>
      <c r="K554" s="494">
        <v>3924</v>
      </c>
      <c r="L554" s="494">
        <v>1</v>
      </c>
      <c r="M554" s="494">
        <v>654</v>
      </c>
      <c r="N554" s="494">
        <v>11</v>
      </c>
      <c r="O554" s="494">
        <v>7194</v>
      </c>
      <c r="P554" s="545">
        <v>1.8333333333333333</v>
      </c>
      <c r="Q554" s="495">
        <v>654</v>
      </c>
    </row>
    <row r="555" spans="1:17" ht="14.4" customHeight="1" x14ac:dyDescent="0.3">
      <c r="A555" s="489" t="s">
        <v>1515</v>
      </c>
      <c r="B555" s="490" t="s">
        <v>1319</v>
      </c>
      <c r="C555" s="490" t="s">
        <v>1320</v>
      </c>
      <c r="D555" s="490" t="s">
        <v>1421</v>
      </c>
      <c r="E555" s="490" t="s">
        <v>1422</v>
      </c>
      <c r="F555" s="494">
        <v>2</v>
      </c>
      <c r="G555" s="494">
        <v>1384</v>
      </c>
      <c r="H555" s="494">
        <v>0.49855907780979825</v>
      </c>
      <c r="I555" s="494">
        <v>692</v>
      </c>
      <c r="J555" s="494">
        <v>4</v>
      </c>
      <c r="K555" s="494">
        <v>2776</v>
      </c>
      <c r="L555" s="494">
        <v>1</v>
      </c>
      <c r="M555" s="494">
        <v>694</v>
      </c>
      <c r="N555" s="494">
        <v>3</v>
      </c>
      <c r="O555" s="494">
        <v>2082</v>
      </c>
      <c r="P555" s="545">
        <v>0.75</v>
      </c>
      <c r="Q555" s="495">
        <v>694</v>
      </c>
    </row>
    <row r="556" spans="1:17" ht="14.4" customHeight="1" x14ac:dyDescent="0.3">
      <c r="A556" s="489" t="s">
        <v>1515</v>
      </c>
      <c r="B556" s="490" t="s">
        <v>1319</v>
      </c>
      <c r="C556" s="490" t="s">
        <v>1320</v>
      </c>
      <c r="D556" s="490" t="s">
        <v>1423</v>
      </c>
      <c r="E556" s="490" t="s">
        <v>1424</v>
      </c>
      <c r="F556" s="494">
        <v>25</v>
      </c>
      <c r="G556" s="494">
        <v>16900</v>
      </c>
      <c r="H556" s="494">
        <v>1.3119080888060861</v>
      </c>
      <c r="I556" s="494">
        <v>676</v>
      </c>
      <c r="J556" s="494">
        <v>19</v>
      </c>
      <c r="K556" s="494">
        <v>12882</v>
      </c>
      <c r="L556" s="494">
        <v>1</v>
      </c>
      <c r="M556" s="494">
        <v>678</v>
      </c>
      <c r="N556" s="494">
        <v>31</v>
      </c>
      <c r="O556" s="494">
        <v>21018</v>
      </c>
      <c r="P556" s="545">
        <v>1.631578947368421</v>
      </c>
      <c r="Q556" s="495">
        <v>678</v>
      </c>
    </row>
    <row r="557" spans="1:17" ht="14.4" customHeight="1" x14ac:dyDescent="0.3">
      <c r="A557" s="489" t="s">
        <v>1515</v>
      </c>
      <c r="B557" s="490" t="s">
        <v>1319</v>
      </c>
      <c r="C557" s="490" t="s">
        <v>1320</v>
      </c>
      <c r="D557" s="490" t="s">
        <v>1425</v>
      </c>
      <c r="E557" s="490" t="s">
        <v>1426</v>
      </c>
      <c r="F557" s="494">
        <v>16</v>
      </c>
      <c r="G557" s="494">
        <v>7600</v>
      </c>
      <c r="H557" s="494">
        <v>1.225608772778584</v>
      </c>
      <c r="I557" s="494">
        <v>475</v>
      </c>
      <c r="J557" s="494">
        <v>13</v>
      </c>
      <c r="K557" s="494">
        <v>6201</v>
      </c>
      <c r="L557" s="494">
        <v>1</v>
      </c>
      <c r="M557" s="494">
        <v>477</v>
      </c>
      <c r="N557" s="494">
        <v>7</v>
      </c>
      <c r="O557" s="494">
        <v>3339</v>
      </c>
      <c r="P557" s="545">
        <v>0.53846153846153844</v>
      </c>
      <c r="Q557" s="495">
        <v>477</v>
      </c>
    </row>
    <row r="558" spans="1:17" ht="14.4" customHeight="1" x14ac:dyDescent="0.3">
      <c r="A558" s="489" t="s">
        <v>1515</v>
      </c>
      <c r="B558" s="490" t="s">
        <v>1319</v>
      </c>
      <c r="C558" s="490" t="s">
        <v>1320</v>
      </c>
      <c r="D558" s="490" t="s">
        <v>1427</v>
      </c>
      <c r="E558" s="490" t="s">
        <v>1428</v>
      </c>
      <c r="F558" s="494">
        <v>18</v>
      </c>
      <c r="G558" s="494">
        <v>5202</v>
      </c>
      <c r="H558" s="494">
        <v>0.68754956383822363</v>
      </c>
      <c r="I558" s="494">
        <v>289</v>
      </c>
      <c r="J558" s="494">
        <v>26</v>
      </c>
      <c r="K558" s="494">
        <v>7566</v>
      </c>
      <c r="L558" s="494">
        <v>1</v>
      </c>
      <c r="M558" s="494">
        <v>291</v>
      </c>
      <c r="N558" s="494">
        <v>63</v>
      </c>
      <c r="O558" s="494">
        <v>18333</v>
      </c>
      <c r="P558" s="545">
        <v>2.4230769230769229</v>
      </c>
      <c r="Q558" s="495">
        <v>291</v>
      </c>
    </row>
    <row r="559" spans="1:17" ht="14.4" customHeight="1" x14ac:dyDescent="0.3">
      <c r="A559" s="489" t="s">
        <v>1515</v>
      </c>
      <c r="B559" s="490" t="s">
        <v>1319</v>
      </c>
      <c r="C559" s="490" t="s">
        <v>1320</v>
      </c>
      <c r="D559" s="490" t="s">
        <v>1429</v>
      </c>
      <c r="E559" s="490" t="s">
        <v>1430</v>
      </c>
      <c r="F559" s="494"/>
      <c r="G559" s="494"/>
      <c r="H559" s="494"/>
      <c r="I559" s="494"/>
      <c r="J559" s="494">
        <v>1</v>
      </c>
      <c r="K559" s="494">
        <v>813</v>
      </c>
      <c r="L559" s="494">
        <v>1</v>
      </c>
      <c r="M559" s="494">
        <v>813</v>
      </c>
      <c r="N559" s="494">
        <v>16</v>
      </c>
      <c r="O559" s="494">
        <v>13024</v>
      </c>
      <c r="P559" s="545">
        <v>16.019680196801968</v>
      </c>
      <c r="Q559" s="495">
        <v>814</v>
      </c>
    </row>
    <row r="560" spans="1:17" ht="14.4" customHeight="1" x14ac:dyDescent="0.3">
      <c r="A560" s="489" t="s">
        <v>1515</v>
      </c>
      <c r="B560" s="490" t="s">
        <v>1319</v>
      </c>
      <c r="C560" s="490" t="s">
        <v>1320</v>
      </c>
      <c r="D560" s="490" t="s">
        <v>1433</v>
      </c>
      <c r="E560" s="490" t="s">
        <v>1434</v>
      </c>
      <c r="F560" s="494">
        <v>80</v>
      </c>
      <c r="G560" s="494">
        <v>13360</v>
      </c>
      <c r="H560" s="494">
        <v>0.85509472606246795</v>
      </c>
      <c r="I560" s="494">
        <v>167</v>
      </c>
      <c r="J560" s="494">
        <v>93</v>
      </c>
      <c r="K560" s="494">
        <v>15624</v>
      </c>
      <c r="L560" s="494">
        <v>1</v>
      </c>
      <c r="M560" s="494">
        <v>168</v>
      </c>
      <c r="N560" s="494">
        <v>128</v>
      </c>
      <c r="O560" s="494">
        <v>21504</v>
      </c>
      <c r="P560" s="545">
        <v>1.3763440860215055</v>
      </c>
      <c r="Q560" s="495">
        <v>168</v>
      </c>
    </row>
    <row r="561" spans="1:17" ht="14.4" customHeight="1" x14ac:dyDescent="0.3">
      <c r="A561" s="489" t="s">
        <v>1515</v>
      </c>
      <c r="B561" s="490" t="s">
        <v>1319</v>
      </c>
      <c r="C561" s="490" t="s">
        <v>1320</v>
      </c>
      <c r="D561" s="490" t="s">
        <v>1435</v>
      </c>
      <c r="E561" s="490" t="s">
        <v>1436</v>
      </c>
      <c r="F561" s="494">
        <v>1</v>
      </c>
      <c r="G561" s="494">
        <v>853</v>
      </c>
      <c r="H561" s="494"/>
      <c r="I561" s="494">
        <v>853</v>
      </c>
      <c r="J561" s="494"/>
      <c r="K561" s="494"/>
      <c r="L561" s="494"/>
      <c r="M561" s="494"/>
      <c r="N561" s="494"/>
      <c r="O561" s="494"/>
      <c r="P561" s="545"/>
      <c r="Q561" s="495"/>
    </row>
    <row r="562" spans="1:17" ht="14.4" customHeight="1" x14ac:dyDescent="0.3">
      <c r="A562" s="489" t="s">
        <v>1515</v>
      </c>
      <c r="B562" s="490" t="s">
        <v>1319</v>
      </c>
      <c r="C562" s="490" t="s">
        <v>1320</v>
      </c>
      <c r="D562" s="490" t="s">
        <v>1437</v>
      </c>
      <c r="E562" s="490" t="s">
        <v>1438</v>
      </c>
      <c r="F562" s="494"/>
      <c r="G562" s="494"/>
      <c r="H562" s="494"/>
      <c r="I562" s="494"/>
      <c r="J562" s="494">
        <v>2</v>
      </c>
      <c r="K562" s="494">
        <v>1148</v>
      </c>
      <c r="L562" s="494">
        <v>1</v>
      </c>
      <c r="M562" s="494">
        <v>574</v>
      </c>
      <c r="N562" s="494">
        <v>5</v>
      </c>
      <c r="O562" s="494">
        <v>2870</v>
      </c>
      <c r="P562" s="545">
        <v>2.5</v>
      </c>
      <c r="Q562" s="495">
        <v>574</v>
      </c>
    </row>
    <row r="563" spans="1:17" ht="14.4" customHeight="1" x14ac:dyDescent="0.3">
      <c r="A563" s="489" t="s">
        <v>1515</v>
      </c>
      <c r="B563" s="490" t="s">
        <v>1319</v>
      </c>
      <c r="C563" s="490" t="s">
        <v>1320</v>
      </c>
      <c r="D563" s="490" t="s">
        <v>1439</v>
      </c>
      <c r="E563" s="490" t="s">
        <v>1440</v>
      </c>
      <c r="F563" s="494">
        <v>9</v>
      </c>
      <c r="G563" s="494">
        <v>20376</v>
      </c>
      <c r="H563" s="494">
        <v>1.4803836094158676</v>
      </c>
      <c r="I563" s="494">
        <v>2264</v>
      </c>
      <c r="J563" s="494">
        <v>6</v>
      </c>
      <c r="K563" s="494">
        <v>13764</v>
      </c>
      <c r="L563" s="494">
        <v>1</v>
      </c>
      <c r="M563" s="494">
        <v>2294</v>
      </c>
      <c r="N563" s="494"/>
      <c r="O563" s="494"/>
      <c r="P563" s="545"/>
      <c r="Q563" s="495"/>
    </row>
    <row r="564" spans="1:17" ht="14.4" customHeight="1" x14ac:dyDescent="0.3">
      <c r="A564" s="489" t="s">
        <v>1515</v>
      </c>
      <c r="B564" s="490" t="s">
        <v>1319</v>
      </c>
      <c r="C564" s="490" t="s">
        <v>1320</v>
      </c>
      <c r="D564" s="490" t="s">
        <v>1441</v>
      </c>
      <c r="E564" s="490" t="s">
        <v>1442</v>
      </c>
      <c r="F564" s="494"/>
      <c r="G564" s="494"/>
      <c r="H564" s="494"/>
      <c r="I564" s="494"/>
      <c r="J564" s="494"/>
      <c r="K564" s="494"/>
      <c r="L564" s="494"/>
      <c r="M564" s="494"/>
      <c r="N564" s="494">
        <v>1</v>
      </c>
      <c r="O564" s="494">
        <v>187</v>
      </c>
      <c r="P564" s="545"/>
      <c r="Q564" s="495">
        <v>187</v>
      </c>
    </row>
    <row r="565" spans="1:17" ht="14.4" customHeight="1" x14ac:dyDescent="0.3">
      <c r="A565" s="489" t="s">
        <v>1515</v>
      </c>
      <c r="B565" s="490" t="s">
        <v>1319</v>
      </c>
      <c r="C565" s="490" t="s">
        <v>1320</v>
      </c>
      <c r="D565" s="490" t="s">
        <v>1443</v>
      </c>
      <c r="E565" s="490" t="s">
        <v>1444</v>
      </c>
      <c r="F565" s="494">
        <v>36</v>
      </c>
      <c r="G565" s="494">
        <v>20700</v>
      </c>
      <c r="H565" s="494">
        <v>0.69110576923076927</v>
      </c>
      <c r="I565" s="494">
        <v>575</v>
      </c>
      <c r="J565" s="494">
        <v>52</v>
      </c>
      <c r="K565" s="494">
        <v>29952</v>
      </c>
      <c r="L565" s="494">
        <v>1</v>
      </c>
      <c r="M565" s="494">
        <v>576</v>
      </c>
      <c r="N565" s="494">
        <v>52</v>
      </c>
      <c r="O565" s="494">
        <v>29952</v>
      </c>
      <c r="P565" s="545">
        <v>1</v>
      </c>
      <c r="Q565" s="495">
        <v>576</v>
      </c>
    </row>
    <row r="566" spans="1:17" ht="14.4" customHeight="1" x14ac:dyDescent="0.3">
      <c r="A566" s="489" t="s">
        <v>1515</v>
      </c>
      <c r="B566" s="490" t="s">
        <v>1319</v>
      </c>
      <c r="C566" s="490" t="s">
        <v>1320</v>
      </c>
      <c r="D566" s="490" t="s">
        <v>1445</v>
      </c>
      <c r="E566" s="490" t="s">
        <v>1446</v>
      </c>
      <c r="F566" s="494">
        <v>6</v>
      </c>
      <c r="G566" s="494">
        <v>1038</v>
      </c>
      <c r="H566" s="494">
        <v>1.4497206703910615</v>
      </c>
      <c r="I566" s="494">
        <v>173</v>
      </c>
      <c r="J566" s="494">
        <v>4</v>
      </c>
      <c r="K566" s="494">
        <v>716</v>
      </c>
      <c r="L566" s="494">
        <v>1</v>
      </c>
      <c r="M566" s="494">
        <v>179</v>
      </c>
      <c r="N566" s="494"/>
      <c r="O566" s="494"/>
      <c r="P566" s="545"/>
      <c r="Q566" s="495"/>
    </row>
    <row r="567" spans="1:17" ht="14.4" customHeight="1" x14ac:dyDescent="0.3">
      <c r="A567" s="489" t="s">
        <v>1515</v>
      </c>
      <c r="B567" s="490" t="s">
        <v>1319</v>
      </c>
      <c r="C567" s="490" t="s">
        <v>1320</v>
      </c>
      <c r="D567" s="490" t="s">
        <v>1447</v>
      </c>
      <c r="E567" s="490" t="s">
        <v>1448</v>
      </c>
      <c r="F567" s="494">
        <v>10</v>
      </c>
      <c r="G567" s="494">
        <v>13970</v>
      </c>
      <c r="H567" s="494">
        <v>1.6642840123898022</v>
      </c>
      <c r="I567" s="494">
        <v>1397</v>
      </c>
      <c r="J567" s="494">
        <v>6</v>
      </c>
      <c r="K567" s="494">
        <v>8394</v>
      </c>
      <c r="L567" s="494">
        <v>1</v>
      </c>
      <c r="M567" s="494">
        <v>1399</v>
      </c>
      <c r="N567" s="494">
        <v>11</v>
      </c>
      <c r="O567" s="494">
        <v>15389</v>
      </c>
      <c r="P567" s="545">
        <v>1.8333333333333333</v>
      </c>
      <c r="Q567" s="495">
        <v>1399</v>
      </c>
    </row>
    <row r="568" spans="1:17" ht="14.4" customHeight="1" x14ac:dyDescent="0.3">
      <c r="A568" s="489" t="s">
        <v>1515</v>
      </c>
      <c r="B568" s="490" t="s">
        <v>1319</v>
      </c>
      <c r="C568" s="490" t="s">
        <v>1320</v>
      </c>
      <c r="D568" s="490" t="s">
        <v>1451</v>
      </c>
      <c r="E568" s="490" t="s">
        <v>1452</v>
      </c>
      <c r="F568" s="494">
        <v>40</v>
      </c>
      <c r="G568" s="494">
        <v>7560</v>
      </c>
      <c r="H568" s="494">
        <v>0.6417657045840407</v>
      </c>
      <c r="I568" s="494">
        <v>189</v>
      </c>
      <c r="J568" s="494">
        <v>62</v>
      </c>
      <c r="K568" s="494">
        <v>11780</v>
      </c>
      <c r="L568" s="494">
        <v>1</v>
      </c>
      <c r="M568" s="494">
        <v>190</v>
      </c>
      <c r="N568" s="494">
        <v>121</v>
      </c>
      <c r="O568" s="494">
        <v>22990</v>
      </c>
      <c r="P568" s="545">
        <v>1.9516129032258065</v>
      </c>
      <c r="Q568" s="495">
        <v>190</v>
      </c>
    </row>
    <row r="569" spans="1:17" ht="14.4" customHeight="1" x14ac:dyDescent="0.3">
      <c r="A569" s="489" t="s">
        <v>1515</v>
      </c>
      <c r="B569" s="490" t="s">
        <v>1319</v>
      </c>
      <c r="C569" s="490" t="s">
        <v>1320</v>
      </c>
      <c r="D569" s="490" t="s">
        <v>1453</v>
      </c>
      <c r="E569" s="490" t="s">
        <v>1454</v>
      </c>
      <c r="F569" s="494"/>
      <c r="G569" s="494"/>
      <c r="H569" s="494"/>
      <c r="I569" s="494"/>
      <c r="J569" s="494">
        <v>1</v>
      </c>
      <c r="K569" s="494">
        <v>813</v>
      </c>
      <c r="L569" s="494">
        <v>1</v>
      </c>
      <c r="M569" s="494">
        <v>813</v>
      </c>
      <c r="N569" s="494">
        <v>16</v>
      </c>
      <c r="O569" s="494">
        <v>13024</v>
      </c>
      <c r="P569" s="545">
        <v>16.019680196801968</v>
      </c>
      <c r="Q569" s="495">
        <v>814</v>
      </c>
    </row>
    <row r="570" spans="1:17" ht="14.4" customHeight="1" x14ac:dyDescent="0.3">
      <c r="A570" s="489" t="s">
        <v>1515</v>
      </c>
      <c r="B570" s="490" t="s">
        <v>1319</v>
      </c>
      <c r="C570" s="490" t="s">
        <v>1320</v>
      </c>
      <c r="D570" s="490" t="s">
        <v>1457</v>
      </c>
      <c r="E570" s="490" t="s">
        <v>1458</v>
      </c>
      <c r="F570" s="494">
        <v>4</v>
      </c>
      <c r="G570" s="494">
        <v>1032</v>
      </c>
      <c r="H570" s="494">
        <v>1.9846153846153847</v>
      </c>
      <c r="I570" s="494">
        <v>258</v>
      </c>
      <c r="J570" s="494">
        <v>2</v>
      </c>
      <c r="K570" s="494">
        <v>520</v>
      </c>
      <c r="L570" s="494">
        <v>1</v>
      </c>
      <c r="M570" s="494">
        <v>260</v>
      </c>
      <c r="N570" s="494">
        <v>7</v>
      </c>
      <c r="O570" s="494">
        <v>1820</v>
      </c>
      <c r="P570" s="545">
        <v>3.5</v>
      </c>
      <c r="Q570" s="495">
        <v>260</v>
      </c>
    </row>
    <row r="571" spans="1:17" ht="14.4" customHeight="1" x14ac:dyDescent="0.3">
      <c r="A571" s="489" t="s">
        <v>1515</v>
      </c>
      <c r="B571" s="490" t="s">
        <v>1319</v>
      </c>
      <c r="C571" s="490" t="s">
        <v>1320</v>
      </c>
      <c r="D571" s="490" t="s">
        <v>1459</v>
      </c>
      <c r="E571" s="490" t="s">
        <v>1378</v>
      </c>
      <c r="F571" s="494"/>
      <c r="G571" s="494"/>
      <c r="H571" s="494"/>
      <c r="I571" s="494"/>
      <c r="J571" s="494"/>
      <c r="K571" s="494"/>
      <c r="L571" s="494"/>
      <c r="M571" s="494"/>
      <c r="N571" s="494">
        <v>4</v>
      </c>
      <c r="O571" s="494">
        <v>9708</v>
      </c>
      <c r="P571" s="545"/>
      <c r="Q571" s="495">
        <v>2427</v>
      </c>
    </row>
    <row r="572" spans="1:17" ht="14.4" customHeight="1" x14ac:dyDescent="0.3">
      <c r="A572" s="489" t="s">
        <v>1515</v>
      </c>
      <c r="B572" s="490" t="s">
        <v>1319</v>
      </c>
      <c r="C572" s="490" t="s">
        <v>1320</v>
      </c>
      <c r="D572" s="490" t="s">
        <v>1464</v>
      </c>
      <c r="E572" s="490" t="s">
        <v>1465</v>
      </c>
      <c r="F572" s="494"/>
      <c r="G572" s="494"/>
      <c r="H572" s="494"/>
      <c r="I572" s="494"/>
      <c r="J572" s="494"/>
      <c r="K572" s="494"/>
      <c r="L572" s="494"/>
      <c r="M572" s="494"/>
      <c r="N572" s="494">
        <v>1</v>
      </c>
      <c r="O572" s="494">
        <v>253</v>
      </c>
      <c r="P572" s="545"/>
      <c r="Q572" s="495">
        <v>253</v>
      </c>
    </row>
    <row r="573" spans="1:17" ht="14.4" customHeight="1" x14ac:dyDescent="0.3">
      <c r="A573" s="489" t="s">
        <v>1515</v>
      </c>
      <c r="B573" s="490" t="s">
        <v>1319</v>
      </c>
      <c r="C573" s="490" t="s">
        <v>1320</v>
      </c>
      <c r="D573" s="490" t="s">
        <v>1466</v>
      </c>
      <c r="E573" s="490" t="s">
        <v>1467</v>
      </c>
      <c r="F573" s="494"/>
      <c r="G573" s="494"/>
      <c r="H573" s="494"/>
      <c r="I573" s="494"/>
      <c r="J573" s="494"/>
      <c r="K573" s="494"/>
      <c r="L573" s="494"/>
      <c r="M573" s="494"/>
      <c r="N573" s="494">
        <v>1</v>
      </c>
      <c r="O573" s="494">
        <v>424</v>
      </c>
      <c r="P573" s="545"/>
      <c r="Q573" s="495">
        <v>424</v>
      </c>
    </row>
    <row r="574" spans="1:17" ht="14.4" customHeight="1" x14ac:dyDescent="0.3">
      <c r="A574" s="489" t="s">
        <v>1515</v>
      </c>
      <c r="B574" s="490" t="s">
        <v>1319</v>
      </c>
      <c r="C574" s="490" t="s">
        <v>1320</v>
      </c>
      <c r="D574" s="490" t="s">
        <v>1468</v>
      </c>
      <c r="E574" s="490" t="s">
        <v>1469</v>
      </c>
      <c r="F574" s="494"/>
      <c r="G574" s="494"/>
      <c r="H574" s="494"/>
      <c r="I574" s="494"/>
      <c r="J574" s="494"/>
      <c r="K574" s="494"/>
      <c r="L574" s="494"/>
      <c r="M574" s="494"/>
      <c r="N574" s="494">
        <v>9</v>
      </c>
      <c r="O574" s="494">
        <v>69012</v>
      </c>
      <c r="P574" s="545"/>
      <c r="Q574" s="495">
        <v>7668</v>
      </c>
    </row>
    <row r="575" spans="1:17" ht="14.4" customHeight="1" x14ac:dyDescent="0.3">
      <c r="A575" s="489" t="s">
        <v>1516</v>
      </c>
      <c r="B575" s="490" t="s">
        <v>1319</v>
      </c>
      <c r="C575" s="490" t="s">
        <v>1320</v>
      </c>
      <c r="D575" s="490" t="s">
        <v>1321</v>
      </c>
      <c r="E575" s="490" t="s">
        <v>1322</v>
      </c>
      <c r="F575" s="494">
        <v>1</v>
      </c>
      <c r="G575" s="494">
        <v>1184</v>
      </c>
      <c r="H575" s="494">
        <v>0.4987363100252738</v>
      </c>
      <c r="I575" s="494">
        <v>1184</v>
      </c>
      <c r="J575" s="494">
        <v>2</v>
      </c>
      <c r="K575" s="494">
        <v>2374</v>
      </c>
      <c r="L575" s="494">
        <v>1</v>
      </c>
      <c r="M575" s="494">
        <v>1187</v>
      </c>
      <c r="N575" s="494">
        <v>2</v>
      </c>
      <c r="O575" s="494">
        <v>2966</v>
      </c>
      <c r="P575" s="545">
        <v>1.249368155012637</v>
      </c>
      <c r="Q575" s="495">
        <v>1483</v>
      </c>
    </row>
    <row r="576" spans="1:17" ht="14.4" customHeight="1" x14ac:dyDescent="0.3">
      <c r="A576" s="489" t="s">
        <v>1516</v>
      </c>
      <c r="B576" s="490" t="s">
        <v>1319</v>
      </c>
      <c r="C576" s="490" t="s">
        <v>1320</v>
      </c>
      <c r="D576" s="490" t="s">
        <v>1323</v>
      </c>
      <c r="E576" s="490" t="s">
        <v>1324</v>
      </c>
      <c r="F576" s="494"/>
      <c r="G576" s="494"/>
      <c r="H576" s="494"/>
      <c r="I576" s="494"/>
      <c r="J576" s="494">
        <v>2</v>
      </c>
      <c r="K576" s="494">
        <v>7824</v>
      </c>
      <c r="L576" s="494">
        <v>1</v>
      </c>
      <c r="M576" s="494">
        <v>3912</v>
      </c>
      <c r="N576" s="494"/>
      <c r="O576" s="494"/>
      <c r="P576" s="545"/>
      <c r="Q576" s="495"/>
    </row>
    <row r="577" spans="1:17" ht="14.4" customHeight="1" x14ac:dyDescent="0.3">
      <c r="A577" s="489" t="s">
        <v>1516</v>
      </c>
      <c r="B577" s="490" t="s">
        <v>1319</v>
      </c>
      <c r="C577" s="490" t="s">
        <v>1320</v>
      </c>
      <c r="D577" s="490" t="s">
        <v>1325</v>
      </c>
      <c r="E577" s="490" t="s">
        <v>1326</v>
      </c>
      <c r="F577" s="494">
        <v>15</v>
      </c>
      <c r="G577" s="494">
        <v>9810</v>
      </c>
      <c r="H577" s="494">
        <v>0.29277464410421705</v>
      </c>
      <c r="I577" s="494">
        <v>654</v>
      </c>
      <c r="J577" s="494">
        <v>51</v>
      </c>
      <c r="K577" s="494">
        <v>33507</v>
      </c>
      <c r="L577" s="494">
        <v>1</v>
      </c>
      <c r="M577" s="494">
        <v>657</v>
      </c>
      <c r="N577" s="494">
        <v>10</v>
      </c>
      <c r="O577" s="494">
        <v>6580</v>
      </c>
      <c r="P577" s="545">
        <v>0.19637687647357269</v>
      </c>
      <c r="Q577" s="495">
        <v>658</v>
      </c>
    </row>
    <row r="578" spans="1:17" ht="14.4" customHeight="1" x14ac:dyDescent="0.3">
      <c r="A578" s="489" t="s">
        <v>1516</v>
      </c>
      <c r="B578" s="490" t="s">
        <v>1319</v>
      </c>
      <c r="C578" s="490" t="s">
        <v>1320</v>
      </c>
      <c r="D578" s="490" t="s">
        <v>1329</v>
      </c>
      <c r="E578" s="490" t="s">
        <v>1330</v>
      </c>
      <c r="F578" s="494"/>
      <c r="G578" s="494"/>
      <c r="H578" s="494"/>
      <c r="I578" s="494"/>
      <c r="J578" s="494">
        <v>1</v>
      </c>
      <c r="K578" s="494">
        <v>1028</v>
      </c>
      <c r="L578" s="494">
        <v>1</v>
      </c>
      <c r="M578" s="494">
        <v>1028</v>
      </c>
      <c r="N578" s="494"/>
      <c r="O578" s="494"/>
      <c r="P578" s="545"/>
      <c r="Q578" s="495"/>
    </row>
    <row r="579" spans="1:17" ht="14.4" customHeight="1" x14ac:dyDescent="0.3">
      <c r="A579" s="489" t="s">
        <v>1516</v>
      </c>
      <c r="B579" s="490" t="s">
        <v>1319</v>
      </c>
      <c r="C579" s="490" t="s">
        <v>1320</v>
      </c>
      <c r="D579" s="490" t="s">
        <v>1333</v>
      </c>
      <c r="E579" s="490" t="s">
        <v>1334</v>
      </c>
      <c r="F579" s="494"/>
      <c r="G579" s="494"/>
      <c r="H579" s="494"/>
      <c r="I579" s="494"/>
      <c r="J579" s="494">
        <v>1</v>
      </c>
      <c r="K579" s="494">
        <v>842</v>
      </c>
      <c r="L579" s="494">
        <v>1</v>
      </c>
      <c r="M579" s="494">
        <v>842</v>
      </c>
      <c r="N579" s="494"/>
      <c r="O579" s="494"/>
      <c r="P579" s="545"/>
      <c r="Q579" s="495"/>
    </row>
    <row r="580" spans="1:17" ht="14.4" customHeight="1" x14ac:dyDescent="0.3">
      <c r="A580" s="489" t="s">
        <v>1516</v>
      </c>
      <c r="B580" s="490" t="s">
        <v>1319</v>
      </c>
      <c r="C580" s="490" t="s">
        <v>1320</v>
      </c>
      <c r="D580" s="490" t="s">
        <v>1337</v>
      </c>
      <c r="E580" s="490" t="s">
        <v>1338</v>
      </c>
      <c r="F580" s="494">
        <v>1</v>
      </c>
      <c r="G580" s="494">
        <v>812</v>
      </c>
      <c r="H580" s="494">
        <v>0.49938499384993851</v>
      </c>
      <c r="I580" s="494">
        <v>812</v>
      </c>
      <c r="J580" s="494">
        <v>2</v>
      </c>
      <c r="K580" s="494">
        <v>1626</v>
      </c>
      <c r="L580" s="494">
        <v>1</v>
      </c>
      <c r="M580" s="494">
        <v>813</v>
      </c>
      <c r="N580" s="494">
        <v>4</v>
      </c>
      <c r="O580" s="494">
        <v>3256</v>
      </c>
      <c r="P580" s="545">
        <v>2.002460024600246</v>
      </c>
      <c r="Q580" s="495">
        <v>814</v>
      </c>
    </row>
    <row r="581" spans="1:17" ht="14.4" customHeight="1" x14ac:dyDescent="0.3">
      <c r="A581" s="489" t="s">
        <v>1516</v>
      </c>
      <c r="B581" s="490" t="s">
        <v>1319</v>
      </c>
      <c r="C581" s="490" t="s">
        <v>1320</v>
      </c>
      <c r="D581" s="490" t="s">
        <v>1339</v>
      </c>
      <c r="E581" s="490" t="s">
        <v>1340</v>
      </c>
      <c r="F581" s="494">
        <v>1</v>
      </c>
      <c r="G581" s="494">
        <v>812</v>
      </c>
      <c r="H581" s="494">
        <v>0.49938499384993851</v>
      </c>
      <c r="I581" s="494">
        <v>812</v>
      </c>
      <c r="J581" s="494">
        <v>2</v>
      </c>
      <c r="K581" s="494">
        <v>1626</v>
      </c>
      <c r="L581" s="494">
        <v>1</v>
      </c>
      <c r="M581" s="494">
        <v>813</v>
      </c>
      <c r="N581" s="494">
        <v>4</v>
      </c>
      <c r="O581" s="494">
        <v>3256</v>
      </c>
      <c r="P581" s="545">
        <v>2.002460024600246</v>
      </c>
      <c r="Q581" s="495">
        <v>814</v>
      </c>
    </row>
    <row r="582" spans="1:17" ht="14.4" customHeight="1" x14ac:dyDescent="0.3">
      <c r="A582" s="489" t="s">
        <v>1516</v>
      </c>
      <c r="B582" s="490" t="s">
        <v>1319</v>
      </c>
      <c r="C582" s="490" t="s">
        <v>1320</v>
      </c>
      <c r="D582" s="490" t="s">
        <v>1341</v>
      </c>
      <c r="E582" s="490" t="s">
        <v>1342</v>
      </c>
      <c r="F582" s="494">
        <v>69</v>
      </c>
      <c r="G582" s="494">
        <v>11523</v>
      </c>
      <c r="H582" s="494">
        <v>1.3717857142857144</v>
      </c>
      <c r="I582" s="494">
        <v>167</v>
      </c>
      <c r="J582" s="494">
        <v>50</v>
      </c>
      <c r="K582" s="494">
        <v>8400</v>
      </c>
      <c r="L582" s="494">
        <v>1</v>
      </c>
      <c r="M582" s="494">
        <v>168</v>
      </c>
      <c r="N582" s="494">
        <v>83</v>
      </c>
      <c r="O582" s="494">
        <v>13944</v>
      </c>
      <c r="P582" s="545">
        <v>1.66</v>
      </c>
      <c r="Q582" s="495">
        <v>168</v>
      </c>
    </row>
    <row r="583" spans="1:17" ht="14.4" customHeight="1" x14ac:dyDescent="0.3">
      <c r="A583" s="489" t="s">
        <v>1516</v>
      </c>
      <c r="B583" s="490" t="s">
        <v>1319</v>
      </c>
      <c r="C583" s="490" t="s">
        <v>1320</v>
      </c>
      <c r="D583" s="490" t="s">
        <v>1343</v>
      </c>
      <c r="E583" s="490" t="s">
        <v>1344</v>
      </c>
      <c r="F583" s="494">
        <v>121</v>
      </c>
      <c r="G583" s="494">
        <v>20933</v>
      </c>
      <c r="H583" s="494">
        <v>1.1567749778956675</v>
      </c>
      <c r="I583" s="494">
        <v>173</v>
      </c>
      <c r="J583" s="494">
        <v>104</v>
      </c>
      <c r="K583" s="494">
        <v>18096</v>
      </c>
      <c r="L583" s="494">
        <v>1</v>
      </c>
      <c r="M583" s="494">
        <v>174</v>
      </c>
      <c r="N583" s="494">
        <v>168</v>
      </c>
      <c r="O583" s="494">
        <v>29232</v>
      </c>
      <c r="P583" s="545">
        <v>1.6153846153846154</v>
      </c>
      <c r="Q583" s="495">
        <v>174</v>
      </c>
    </row>
    <row r="584" spans="1:17" ht="14.4" customHeight="1" x14ac:dyDescent="0.3">
      <c r="A584" s="489" t="s">
        <v>1516</v>
      </c>
      <c r="B584" s="490" t="s">
        <v>1319</v>
      </c>
      <c r="C584" s="490" t="s">
        <v>1320</v>
      </c>
      <c r="D584" s="490" t="s">
        <v>1345</v>
      </c>
      <c r="E584" s="490" t="s">
        <v>1346</v>
      </c>
      <c r="F584" s="494">
        <v>36</v>
      </c>
      <c r="G584" s="494">
        <v>12636</v>
      </c>
      <c r="H584" s="494">
        <v>1.7948863636363637</v>
      </c>
      <c r="I584" s="494">
        <v>351</v>
      </c>
      <c r="J584" s="494">
        <v>20</v>
      </c>
      <c r="K584" s="494">
        <v>7040</v>
      </c>
      <c r="L584" s="494">
        <v>1</v>
      </c>
      <c r="M584" s="494">
        <v>352</v>
      </c>
      <c r="N584" s="494">
        <v>10</v>
      </c>
      <c r="O584" s="494">
        <v>3520</v>
      </c>
      <c r="P584" s="545">
        <v>0.5</v>
      </c>
      <c r="Q584" s="495">
        <v>352</v>
      </c>
    </row>
    <row r="585" spans="1:17" ht="14.4" customHeight="1" x14ac:dyDescent="0.3">
      <c r="A585" s="489" t="s">
        <v>1516</v>
      </c>
      <c r="B585" s="490" t="s">
        <v>1319</v>
      </c>
      <c r="C585" s="490" t="s">
        <v>1320</v>
      </c>
      <c r="D585" s="490" t="s">
        <v>1347</v>
      </c>
      <c r="E585" s="490" t="s">
        <v>1348</v>
      </c>
      <c r="F585" s="494">
        <v>1</v>
      </c>
      <c r="G585" s="494">
        <v>189</v>
      </c>
      <c r="H585" s="494">
        <v>0.49736842105263157</v>
      </c>
      <c r="I585" s="494">
        <v>189</v>
      </c>
      <c r="J585" s="494">
        <v>2</v>
      </c>
      <c r="K585" s="494">
        <v>380</v>
      </c>
      <c r="L585" s="494">
        <v>1</v>
      </c>
      <c r="M585" s="494">
        <v>190</v>
      </c>
      <c r="N585" s="494">
        <v>8</v>
      </c>
      <c r="O585" s="494">
        <v>1520</v>
      </c>
      <c r="P585" s="545">
        <v>4</v>
      </c>
      <c r="Q585" s="495">
        <v>190</v>
      </c>
    </row>
    <row r="586" spans="1:17" ht="14.4" customHeight="1" x14ac:dyDescent="0.3">
      <c r="A586" s="489" t="s">
        <v>1516</v>
      </c>
      <c r="B586" s="490" t="s">
        <v>1319</v>
      </c>
      <c r="C586" s="490" t="s">
        <v>1320</v>
      </c>
      <c r="D586" s="490" t="s">
        <v>1349</v>
      </c>
      <c r="E586" s="490" t="s">
        <v>1350</v>
      </c>
      <c r="F586" s="494"/>
      <c r="G586" s="494"/>
      <c r="H586" s="494"/>
      <c r="I586" s="494"/>
      <c r="J586" s="494"/>
      <c r="K586" s="494"/>
      <c r="L586" s="494"/>
      <c r="M586" s="494"/>
      <c r="N586" s="494">
        <v>3</v>
      </c>
      <c r="O586" s="494">
        <v>2469</v>
      </c>
      <c r="P586" s="545"/>
      <c r="Q586" s="495">
        <v>823</v>
      </c>
    </row>
    <row r="587" spans="1:17" ht="14.4" customHeight="1" x14ac:dyDescent="0.3">
      <c r="A587" s="489" t="s">
        <v>1516</v>
      </c>
      <c r="B587" s="490" t="s">
        <v>1319</v>
      </c>
      <c r="C587" s="490" t="s">
        <v>1320</v>
      </c>
      <c r="D587" s="490" t="s">
        <v>1353</v>
      </c>
      <c r="E587" s="490" t="s">
        <v>1354</v>
      </c>
      <c r="F587" s="494">
        <v>106</v>
      </c>
      <c r="G587" s="494">
        <v>57982</v>
      </c>
      <c r="H587" s="494">
        <v>0.82510815118397085</v>
      </c>
      <c r="I587" s="494">
        <v>547</v>
      </c>
      <c r="J587" s="494">
        <v>128</v>
      </c>
      <c r="K587" s="494">
        <v>70272</v>
      </c>
      <c r="L587" s="494">
        <v>1</v>
      </c>
      <c r="M587" s="494">
        <v>549</v>
      </c>
      <c r="N587" s="494">
        <v>167</v>
      </c>
      <c r="O587" s="494">
        <v>91683</v>
      </c>
      <c r="P587" s="545">
        <v>1.3046875</v>
      </c>
      <c r="Q587" s="495">
        <v>549</v>
      </c>
    </row>
    <row r="588" spans="1:17" ht="14.4" customHeight="1" x14ac:dyDescent="0.3">
      <c r="A588" s="489" t="s">
        <v>1516</v>
      </c>
      <c r="B588" s="490" t="s">
        <v>1319</v>
      </c>
      <c r="C588" s="490" t="s">
        <v>1320</v>
      </c>
      <c r="D588" s="490" t="s">
        <v>1355</v>
      </c>
      <c r="E588" s="490" t="s">
        <v>1356</v>
      </c>
      <c r="F588" s="494">
        <v>12</v>
      </c>
      <c r="G588" s="494">
        <v>7824</v>
      </c>
      <c r="H588" s="494">
        <v>2.9908256880733943</v>
      </c>
      <c r="I588" s="494">
        <v>652</v>
      </c>
      <c r="J588" s="494">
        <v>4</v>
      </c>
      <c r="K588" s="494">
        <v>2616</v>
      </c>
      <c r="L588" s="494">
        <v>1</v>
      </c>
      <c r="M588" s="494">
        <v>654</v>
      </c>
      <c r="N588" s="494">
        <v>11</v>
      </c>
      <c r="O588" s="494">
        <v>7194</v>
      </c>
      <c r="P588" s="545">
        <v>2.75</v>
      </c>
      <c r="Q588" s="495">
        <v>654</v>
      </c>
    </row>
    <row r="589" spans="1:17" ht="14.4" customHeight="1" x14ac:dyDescent="0.3">
      <c r="A589" s="489" t="s">
        <v>1516</v>
      </c>
      <c r="B589" s="490" t="s">
        <v>1319</v>
      </c>
      <c r="C589" s="490" t="s">
        <v>1320</v>
      </c>
      <c r="D589" s="490" t="s">
        <v>1357</v>
      </c>
      <c r="E589" s="490" t="s">
        <v>1358</v>
      </c>
      <c r="F589" s="494">
        <v>12</v>
      </c>
      <c r="G589" s="494">
        <v>7824</v>
      </c>
      <c r="H589" s="494">
        <v>2.9908256880733943</v>
      </c>
      <c r="I589" s="494">
        <v>652</v>
      </c>
      <c r="J589" s="494">
        <v>4</v>
      </c>
      <c r="K589" s="494">
        <v>2616</v>
      </c>
      <c r="L589" s="494">
        <v>1</v>
      </c>
      <c r="M589" s="494">
        <v>654</v>
      </c>
      <c r="N589" s="494">
        <v>11</v>
      </c>
      <c r="O589" s="494">
        <v>7194</v>
      </c>
      <c r="P589" s="545">
        <v>2.75</v>
      </c>
      <c r="Q589" s="495">
        <v>654</v>
      </c>
    </row>
    <row r="590" spans="1:17" ht="14.4" customHeight="1" x14ac:dyDescent="0.3">
      <c r="A590" s="489" t="s">
        <v>1516</v>
      </c>
      <c r="B590" s="490" t="s">
        <v>1319</v>
      </c>
      <c r="C590" s="490" t="s">
        <v>1320</v>
      </c>
      <c r="D590" s="490" t="s">
        <v>1359</v>
      </c>
      <c r="E590" s="490" t="s">
        <v>1360</v>
      </c>
      <c r="F590" s="494">
        <v>25</v>
      </c>
      <c r="G590" s="494">
        <v>16900</v>
      </c>
      <c r="H590" s="494">
        <v>1.1330115312416198</v>
      </c>
      <c r="I590" s="494">
        <v>676</v>
      </c>
      <c r="J590" s="494">
        <v>22</v>
      </c>
      <c r="K590" s="494">
        <v>14916</v>
      </c>
      <c r="L590" s="494">
        <v>1</v>
      </c>
      <c r="M590" s="494">
        <v>678</v>
      </c>
      <c r="N590" s="494">
        <v>15</v>
      </c>
      <c r="O590" s="494">
        <v>10170</v>
      </c>
      <c r="P590" s="545">
        <v>0.68181818181818177</v>
      </c>
      <c r="Q590" s="495">
        <v>678</v>
      </c>
    </row>
    <row r="591" spans="1:17" ht="14.4" customHeight="1" x14ac:dyDescent="0.3">
      <c r="A591" s="489" t="s">
        <v>1516</v>
      </c>
      <c r="B591" s="490" t="s">
        <v>1319</v>
      </c>
      <c r="C591" s="490" t="s">
        <v>1320</v>
      </c>
      <c r="D591" s="490" t="s">
        <v>1361</v>
      </c>
      <c r="E591" s="490" t="s">
        <v>1362</v>
      </c>
      <c r="F591" s="494">
        <v>61</v>
      </c>
      <c r="G591" s="494">
        <v>31171</v>
      </c>
      <c r="H591" s="494">
        <v>1.1914153575660285</v>
      </c>
      <c r="I591" s="494">
        <v>511</v>
      </c>
      <c r="J591" s="494">
        <v>51</v>
      </c>
      <c r="K591" s="494">
        <v>26163</v>
      </c>
      <c r="L591" s="494">
        <v>1</v>
      </c>
      <c r="M591" s="494">
        <v>513</v>
      </c>
      <c r="N591" s="494">
        <v>79</v>
      </c>
      <c r="O591" s="494">
        <v>40527</v>
      </c>
      <c r="P591" s="545">
        <v>1.5490196078431373</v>
      </c>
      <c r="Q591" s="495">
        <v>513</v>
      </c>
    </row>
    <row r="592" spans="1:17" ht="14.4" customHeight="1" x14ac:dyDescent="0.3">
      <c r="A592" s="489" t="s">
        <v>1516</v>
      </c>
      <c r="B592" s="490" t="s">
        <v>1319</v>
      </c>
      <c r="C592" s="490" t="s">
        <v>1320</v>
      </c>
      <c r="D592" s="490" t="s">
        <v>1363</v>
      </c>
      <c r="E592" s="490" t="s">
        <v>1364</v>
      </c>
      <c r="F592" s="494">
        <v>61</v>
      </c>
      <c r="G592" s="494">
        <v>25681</v>
      </c>
      <c r="H592" s="494">
        <v>1.190423214202939</v>
      </c>
      <c r="I592" s="494">
        <v>421</v>
      </c>
      <c r="J592" s="494">
        <v>51</v>
      </c>
      <c r="K592" s="494">
        <v>21573</v>
      </c>
      <c r="L592" s="494">
        <v>1</v>
      </c>
      <c r="M592" s="494">
        <v>423</v>
      </c>
      <c r="N592" s="494">
        <v>79</v>
      </c>
      <c r="O592" s="494">
        <v>33417</v>
      </c>
      <c r="P592" s="545">
        <v>1.5490196078431373</v>
      </c>
      <c r="Q592" s="495">
        <v>423</v>
      </c>
    </row>
    <row r="593" spans="1:17" ht="14.4" customHeight="1" x14ac:dyDescent="0.3">
      <c r="A593" s="489" t="s">
        <v>1516</v>
      </c>
      <c r="B593" s="490" t="s">
        <v>1319</v>
      </c>
      <c r="C593" s="490" t="s">
        <v>1320</v>
      </c>
      <c r="D593" s="490" t="s">
        <v>1365</v>
      </c>
      <c r="E593" s="490" t="s">
        <v>1366</v>
      </c>
      <c r="F593" s="494">
        <v>122</v>
      </c>
      <c r="G593" s="494">
        <v>42334</v>
      </c>
      <c r="H593" s="494">
        <v>0.89191808528569017</v>
      </c>
      <c r="I593" s="494">
        <v>347</v>
      </c>
      <c r="J593" s="494">
        <v>136</v>
      </c>
      <c r="K593" s="494">
        <v>47464</v>
      </c>
      <c r="L593" s="494">
        <v>1</v>
      </c>
      <c r="M593" s="494">
        <v>349</v>
      </c>
      <c r="N593" s="494">
        <v>170</v>
      </c>
      <c r="O593" s="494">
        <v>59330</v>
      </c>
      <c r="P593" s="545">
        <v>1.25</v>
      </c>
      <c r="Q593" s="495">
        <v>349</v>
      </c>
    </row>
    <row r="594" spans="1:17" ht="14.4" customHeight="1" x14ac:dyDescent="0.3">
      <c r="A594" s="489" t="s">
        <v>1516</v>
      </c>
      <c r="B594" s="490" t="s">
        <v>1319</v>
      </c>
      <c r="C594" s="490" t="s">
        <v>1320</v>
      </c>
      <c r="D594" s="490" t="s">
        <v>1367</v>
      </c>
      <c r="E594" s="490" t="s">
        <v>1368</v>
      </c>
      <c r="F594" s="494">
        <v>15</v>
      </c>
      <c r="G594" s="494">
        <v>3285</v>
      </c>
      <c r="H594" s="494">
        <v>0.28585102680125307</v>
      </c>
      <c r="I594" s="494">
        <v>219</v>
      </c>
      <c r="J594" s="494">
        <v>52</v>
      </c>
      <c r="K594" s="494">
        <v>11492</v>
      </c>
      <c r="L594" s="494">
        <v>1</v>
      </c>
      <c r="M594" s="494">
        <v>221</v>
      </c>
      <c r="N594" s="494">
        <v>10</v>
      </c>
      <c r="O594" s="494">
        <v>2210</v>
      </c>
      <c r="P594" s="545">
        <v>0.19230769230769232</v>
      </c>
      <c r="Q594" s="495">
        <v>221</v>
      </c>
    </row>
    <row r="595" spans="1:17" ht="14.4" customHeight="1" x14ac:dyDescent="0.3">
      <c r="A595" s="489" t="s">
        <v>1516</v>
      </c>
      <c r="B595" s="490" t="s">
        <v>1319</v>
      </c>
      <c r="C595" s="490" t="s">
        <v>1320</v>
      </c>
      <c r="D595" s="490" t="s">
        <v>1373</v>
      </c>
      <c r="E595" s="490" t="s">
        <v>1374</v>
      </c>
      <c r="F595" s="494">
        <v>3</v>
      </c>
      <c r="G595" s="494">
        <v>714</v>
      </c>
      <c r="H595" s="494">
        <v>0.99581589958159</v>
      </c>
      <c r="I595" s="494">
        <v>238</v>
      </c>
      <c r="J595" s="494">
        <v>3</v>
      </c>
      <c r="K595" s="494">
        <v>717</v>
      </c>
      <c r="L595" s="494">
        <v>1</v>
      </c>
      <c r="M595" s="494">
        <v>239</v>
      </c>
      <c r="N595" s="494">
        <v>8</v>
      </c>
      <c r="O595" s="494">
        <v>1912</v>
      </c>
      <c r="P595" s="545">
        <v>2.6666666666666665</v>
      </c>
      <c r="Q595" s="495">
        <v>239</v>
      </c>
    </row>
    <row r="596" spans="1:17" ht="14.4" customHeight="1" x14ac:dyDescent="0.3">
      <c r="A596" s="489" t="s">
        <v>1516</v>
      </c>
      <c r="B596" s="490" t="s">
        <v>1319</v>
      </c>
      <c r="C596" s="490" t="s">
        <v>1320</v>
      </c>
      <c r="D596" s="490" t="s">
        <v>1375</v>
      </c>
      <c r="E596" s="490" t="s">
        <v>1376</v>
      </c>
      <c r="F596" s="494">
        <v>93</v>
      </c>
      <c r="G596" s="494">
        <v>10323</v>
      </c>
      <c r="H596" s="494">
        <v>0.83783783783783783</v>
      </c>
      <c r="I596" s="494">
        <v>111</v>
      </c>
      <c r="J596" s="494">
        <v>111</v>
      </c>
      <c r="K596" s="494">
        <v>12321</v>
      </c>
      <c r="L596" s="494">
        <v>1</v>
      </c>
      <c r="M596" s="494">
        <v>111</v>
      </c>
      <c r="N596" s="494">
        <v>141</v>
      </c>
      <c r="O596" s="494">
        <v>15651</v>
      </c>
      <c r="P596" s="545">
        <v>1.2702702702702702</v>
      </c>
      <c r="Q596" s="495">
        <v>111</v>
      </c>
    </row>
    <row r="597" spans="1:17" ht="14.4" customHeight="1" x14ac:dyDescent="0.3">
      <c r="A597" s="489" t="s">
        <v>1516</v>
      </c>
      <c r="B597" s="490" t="s">
        <v>1319</v>
      </c>
      <c r="C597" s="490" t="s">
        <v>1320</v>
      </c>
      <c r="D597" s="490" t="s">
        <v>1377</v>
      </c>
      <c r="E597" s="490" t="s">
        <v>1378</v>
      </c>
      <c r="F597" s="494"/>
      <c r="G597" s="494"/>
      <c r="H597" s="494"/>
      <c r="I597" s="494"/>
      <c r="J597" s="494">
        <v>3</v>
      </c>
      <c r="K597" s="494">
        <v>993</v>
      </c>
      <c r="L597" s="494">
        <v>1</v>
      </c>
      <c r="M597" s="494">
        <v>331</v>
      </c>
      <c r="N597" s="494"/>
      <c r="O597" s="494"/>
      <c r="P597" s="545"/>
      <c r="Q597" s="495"/>
    </row>
    <row r="598" spans="1:17" ht="14.4" customHeight="1" x14ac:dyDescent="0.3">
      <c r="A598" s="489" t="s">
        <v>1516</v>
      </c>
      <c r="B598" s="490" t="s">
        <v>1319</v>
      </c>
      <c r="C598" s="490" t="s">
        <v>1320</v>
      </c>
      <c r="D598" s="490" t="s">
        <v>1379</v>
      </c>
      <c r="E598" s="490" t="s">
        <v>1380</v>
      </c>
      <c r="F598" s="494">
        <v>13</v>
      </c>
      <c r="G598" s="494">
        <v>4043</v>
      </c>
      <c r="H598" s="494">
        <v>0.44683908045977011</v>
      </c>
      <c r="I598" s="494">
        <v>311</v>
      </c>
      <c r="J598" s="494">
        <v>29</v>
      </c>
      <c r="K598" s="494">
        <v>9048</v>
      </c>
      <c r="L598" s="494">
        <v>1</v>
      </c>
      <c r="M598" s="494">
        <v>312</v>
      </c>
      <c r="N598" s="494">
        <v>19</v>
      </c>
      <c r="O598" s="494">
        <v>5928</v>
      </c>
      <c r="P598" s="545">
        <v>0.65517241379310343</v>
      </c>
      <c r="Q598" s="495">
        <v>312</v>
      </c>
    </row>
    <row r="599" spans="1:17" ht="14.4" customHeight="1" x14ac:dyDescent="0.3">
      <c r="A599" s="489" t="s">
        <v>1516</v>
      </c>
      <c r="B599" s="490" t="s">
        <v>1319</v>
      </c>
      <c r="C599" s="490" t="s">
        <v>1320</v>
      </c>
      <c r="D599" s="490" t="s">
        <v>1381</v>
      </c>
      <c r="E599" s="490" t="s">
        <v>1382</v>
      </c>
      <c r="F599" s="494"/>
      <c r="G599" s="494"/>
      <c r="H599" s="494"/>
      <c r="I599" s="494"/>
      <c r="J599" s="494">
        <v>1</v>
      </c>
      <c r="K599" s="494">
        <v>23</v>
      </c>
      <c r="L599" s="494">
        <v>1</v>
      </c>
      <c r="M599" s="494">
        <v>23</v>
      </c>
      <c r="N599" s="494"/>
      <c r="O599" s="494"/>
      <c r="P599" s="545"/>
      <c r="Q599" s="495"/>
    </row>
    <row r="600" spans="1:17" ht="14.4" customHeight="1" x14ac:dyDescent="0.3">
      <c r="A600" s="489" t="s">
        <v>1516</v>
      </c>
      <c r="B600" s="490" t="s">
        <v>1319</v>
      </c>
      <c r="C600" s="490" t="s">
        <v>1320</v>
      </c>
      <c r="D600" s="490" t="s">
        <v>1383</v>
      </c>
      <c r="E600" s="490" t="s">
        <v>1384</v>
      </c>
      <c r="F600" s="494">
        <v>3</v>
      </c>
      <c r="G600" s="494">
        <v>48</v>
      </c>
      <c r="H600" s="494">
        <v>0.56470588235294117</v>
      </c>
      <c r="I600" s="494">
        <v>16</v>
      </c>
      <c r="J600" s="494">
        <v>5</v>
      </c>
      <c r="K600" s="494">
        <v>85</v>
      </c>
      <c r="L600" s="494">
        <v>1</v>
      </c>
      <c r="M600" s="494">
        <v>17</v>
      </c>
      <c r="N600" s="494">
        <v>8</v>
      </c>
      <c r="O600" s="494">
        <v>136</v>
      </c>
      <c r="P600" s="545">
        <v>1.6</v>
      </c>
      <c r="Q600" s="495">
        <v>17</v>
      </c>
    </row>
    <row r="601" spans="1:17" ht="14.4" customHeight="1" x14ac:dyDescent="0.3">
      <c r="A601" s="489" t="s">
        <v>1516</v>
      </c>
      <c r="B601" s="490" t="s">
        <v>1319</v>
      </c>
      <c r="C601" s="490" t="s">
        <v>1320</v>
      </c>
      <c r="D601" s="490" t="s">
        <v>1387</v>
      </c>
      <c r="E601" s="490" t="s">
        <v>1388</v>
      </c>
      <c r="F601" s="494"/>
      <c r="G601" s="494"/>
      <c r="H601" s="494"/>
      <c r="I601" s="494"/>
      <c r="J601" s="494">
        <v>10</v>
      </c>
      <c r="K601" s="494">
        <v>3500</v>
      </c>
      <c r="L601" s="494">
        <v>1</v>
      </c>
      <c r="M601" s="494">
        <v>350</v>
      </c>
      <c r="N601" s="494">
        <v>10</v>
      </c>
      <c r="O601" s="494">
        <v>3500</v>
      </c>
      <c r="P601" s="545">
        <v>1</v>
      </c>
      <c r="Q601" s="495">
        <v>350</v>
      </c>
    </row>
    <row r="602" spans="1:17" ht="14.4" customHeight="1" x14ac:dyDescent="0.3">
      <c r="A602" s="489" t="s">
        <v>1516</v>
      </c>
      <c r="B602" s="490" t="s">
        <v>1319</v>
      </c>
      <c r="C602" s="490" t="s">
        <v>1320</v>
      </c>
      <c r="D602" s="490" t="s">
        <v>1391</v>
      </c>
      <c r="E602" s="490" t="s">
        <v>1392</v>
      </c>
      <c r="F602" s="494"/>
      <c r="G602" s="494"/>
      <c r="H602" s="494"/>
      <c r="I602" s="494"/>
      <c r="J602" s="494"/>
      <c r="K602" s="494"/>
      <c r="L602" s="494"/>
      <c r="M602" s="494"/>
      <c r="N602" s="494">
        <v>1</v>
      </c>
      <c r="O602" s="494">
        <v>149</v>
      </c>
      <c r="P602" s="545"/>
      <c r="Q602" s="495">
        <v>149</v>
      </c>
    </row>
    <row r="603" spans="1:17" ht="14.4" customHeight="1" x14ac:dyDescent="0.3">
      <c r="A603" s="489" t="s">
        <v>1516</v>
      </c>
      <c r="B603" s="490" t="s">
        <v>1319</v>
      </c>
      <c r="C603" s="490" t="s">
        <v>1320</v>
      </c>
      <c r="D603" s="490" t="s">
        <v>1395</v>
      </c>
      <c r="E603" s="490" t="s">
        <v>1396</v>
      </c>
      <c r="F603" s="494">
        <v>1</v>
      </c>
      <c r="G603" s="494">
        <v>294</v>
      </c>
      <c r="H603" s="494">
        <v>0.49830508474576274</v>
      </c>
      <c r="I603" s="494">
        <v>294</v>
      </c>
      <c r="J603" s="494">
        <v>2</v>
      </c>
      <c r="K603" s="494">
        <v>590</v>
      </c>
      <c r="L603" s="494">
        <v>1</v>
      </c>
      <c r="M603" s="494">
        <v>295</v>
      </c>
      <c r="N603" s="494">
        <v>8</v>
      </c>
      <c r="O603" s="494">
        <v>2360</v>
      </c>
      <c r="P603" s="545">
        <v>4</v>
      </c>
      <c r="Q603" s="495">
        <v>295</v>
      </c>
    </row>
    <row r="604" spans="1:17" ht="14.4" customHeight="1" x14ac:dyDescent="0.3">
      <c r="A604" s="489" t="s">
        <v>1516</v>
      </c>
      <c r="B604" s="490" t="s">
        <v>1319</v>
      </c>
      <c r="C604" s="490" t="s">
        <v>1320</v>
      </c>
      <c r="D604" s="490" t="s">
        <v>1397</v>
      </c>
      <c r="E604" s="490" t="s">
        <v>1398</v>
      </c>
      <c r="F604" s="494">
        <v>122</v>
      </c>
      <c r="G604" s="494">
        <v>25254</v>
      </c>
      <c r="H604" s="494">
        <v>0.8819893130304195</v>
      </c>
      <c r="I604" s="494">
        <v>207</v>
      </c>
      <c r="J604" s="494">
        <v>137</v>
      </c>
      <c r="K604" s="494">
        <v>28633</v>
      </c>
      <c r="L604" s="494">
        <v>1</v>
      </c>
      <c r="M604" s="494">
        <v>209</v>
      </c>
      <c r="N604" s="494">
        <v>168</v>
      </c>
      <c r="O604" s="494">
        <v>35112</v>
      </c>
      <c r="P604" s="545">
        <v>1.2262773722627738</v>
      </c>
      <c r="Q604" s="495">
        <v>209</v>
      </c>
    </row>
    <row r="605" spans="1:17" ht="14.4" customHeight="1" x14ac:dyDescent="0.3">
      <c r="A605" s="489" t="s">
        <v>1516</v>
      </c>
      <c r="B605" s="490" t="s">
        <v>1319</v>
      </c>
      <c r="C605" s="490" t="s">
        <v>1320</v>
      </c>
      <c r="D605" s="490" t="s">
        <v>1399</v>
      </c>
      <c r="E605" s="490" t="s">
        <v>1400</v>
      </c>
      <c r="F605" s="494">
        <v>120</v>
      </c>
      <c r="G605" s="494">
        <v>4680</v>
      </c>
      <c r="H605" s="494">
        <v>1.1584158415841583</v>
      </c>
      <c r="I605" s="494">
        <v>39</v>
      </c>
      <c r="J605" s="494">
        <v>101</v>
      </c>
      <c r="K605" s="494">
        <v>4040</v>
      </c>
      <c r="L605" s="494">
        <v>1</v>
      </c>
      <c r="M605" s="494">
        <v>40</v>
      </c>
      <c r="N605" s="494">
        <v>171</v>
      </c>
      <c r="O605" s="494">
        <v>6840</v>
      </c>
      <c r="P605" s="545">
        <v>1.693069306930693</v>
      </c>
      <c r="Q605" s="495">
        <v>40</v>
      </c>
    </row>
    <row r="606" spans="1:17" ht="14.4" customHeight="1" x14ac:dyDescent="0.3">
      <c r="A606" s="489" t="s">
        <v>1516</v>
      </c>
      <c r="B606" s="490" t="s">
        <v>1319</v>
      </c>
      <c r="C606" s="490" t="s">
        <v>1320</v>
      </c>
      <c r="D606" s="490" t="s">
        <v>1401</v>
      </c>
      <c r="E606" s="490" t="s">
        <v>1402</v>
      </c>
      <c r="F606" s="494"/>
      <c r="G606" s="494"/>
      <c r="H606" s="494"/>
      <c r="I606" s="494"/>
      <c r="J606" s="494">
        <v>1</v>
      </c>
      <c r="K606" s="494">
        <v>5022</v>
      </c>
      <c r="L606" s="494">
        <v>1</v>
      </c>
      <c r="M606" s="494">
        <v>5022</v>
      </c>
      <c r="N606" s="494">
        <v>1</v>
      </c>
      <c r="O606" s="494">
        <v>5023</v>
      </c>
      <c r="P606" s="545">
        <v>1.0001991238550378</v>
      </c>
      <c r="Q606" s="495">
        <v>5023</v>
      </c>
    </row>
    <row r="607" spans="1:17" ht="14.4" customHeight="1" x14ac:dyDescent="0.3">
      <c r="A607" s="489" t="s">
        <v>1516</v>
      </c>
      <c r="B607" s="490" t="s">
        <v>1319</v>
      </c>
      <c r="C607" s="490" t="s">
        <v>1320</v>
      </c>
      <c r="D607" s="490" t="s">
        <v>1403</v>
      </c>
      <c r="E607" s="490" t="s">
        <v>1404</v>
      </c>
      <c r="F607" s="494">
        <v>68</v>
      </c>
      <c r="G607" s="494">
        <v>11560</v>
      </c>
      <c r="H607" s="494">
        <v>1.3520467836257311</v>
      </c>
      <c r="I607" s="494">
        <v>170</v>
      </c>
      <c r="J607" s="494">
        <v>50</v>
      </c>
      <c r="K607" s="494">
        <v>8550</v>
      </c>
      <c r="L607" s="494">
        <v>1</v>
      </c>
      <c r="M607" s="494">
        <v>171</v>
      </c>
      <c r="N607" s="494">
        <v>81</v>
      </c>
      <c r="O607" s="494">
        <v>13851</v>
      </c>
      <c r="P607" s="545">
        <v>1.62</v>
      </c>
      <c r="Q607" s="495">
        <v>171</v>
      </c>
    </row>
    <row r="608" spans="1:17" ht="14.4" customHeight="1" x14ac:dyDescent="0.3">
      <c r="A608" s="489" t="s">
        <v>1516</v>
      </c>
      <c r="B608" s="490" t="s">
        <v>1319</v>
      </c>
      <c r="C608" s="490" t="s">
        <v>1320</v>
      </c>
      <c r="D608" s="490" t="s">
        <v>1405</v>
      </c>
      <c r="E608" s="490" t="s">
        <v>1406</v>
      </c>
      <c r="F608" s="494"/>
      <c r="G608" s="494"/>
      <c r="H608" s="494"/>
      <c r="I608" s="494"/>
      <c r="J608" s="494">
        <v>2</v>
      </c>
      <c r="K608" s="494">
        <v>654</v>
      </c>
      <c r="L608" s="494">
        <v>1</v>
      </c>
      <c r="M608" s="494">
        <v>327</v>
      </c>
      <c r="N608" s="494">
        <v>1</v>
      </c>
      <c r="O608" s="494">
        <v>327</v>
      </c>
      <c r="P608" s="545">
        <v>0.5</v>
      </c>
      <c r="Q608" s="495">
        <v>327</v>
      </c>
    </row>
    <row r="609" spans="1:17" ht="14.4" customHeight="1" x14ac:dyDescent="0.3">
      <c r="A609" s="489" t="s">
        <v>1516</v>
      </c>
      <c r="B609" s="490" t="s">
        <v>1319</v>
      </c>
      <c r="C609" s="490" t="s">
        <v>1320</v>
      </c>
      <c r="D609" s="490" t="s">
        <v>1407</v>
      </c>
      <c r="E609" s="490" t="s">
        <v>1408</v>
      </c>
      <c r="F609" s="494">
        <v>38</v>
      </c>
      <c r="G609" s="494">
        <v>26144</v>
      </c>
      <c r="H609" s="494">
        <v>1.4033279656468063</v>
      </c>
      <c r="I609" s="494">
        <v>688</v>
      </c>
      <c r="J609" s="494">
        <v>27</v>
      </c>
      <c r="K609" s="494">
        <v>18630</v>
      </c>
      <c r="L609" s="494">
        <v>1</v>
      </c>
      <c r="M609" s="494">
        <v>690</v>
      </c>
      <c r="N609" s="494">
        <v>43</v>
      </c>
      <c r="O609" s="494">
        <v>29670</v>
      </c>
      <c r="P609" s="545">
        <v>1.5925925925925926</v>
      </c>
      <c r="Q609" s="495">
        <v>690</v>
      </c>
    </row>
    <row r="610" spans="1:17" ht="14.4" customHeight="1" x14ac:dyDescent="0.3">
      <c r="A610" s="489" t="s">
        <v>1516</v>
      </c>
      <c r="B610" s="490" t="s">
        <v>1319</v>
      </c>
      <c r="C610" s="490" t="s">
        <v>1320</v>
      </c>
      <c r="D610" s="490" t="s">
        <v>1409</v>
      </c>
      <c r="E610" s="490" t="s">
        <v>1410</v>
      </c>
      <c r="F610" s="494">
        <v>32</v>
      </c>
      <c r="G610" s="494">
        <v>11136</v>
      </c>
      <c r="H610" s="494">
        <v>1.7676190476190476</v>
      </c>
      <c r="I610" s="494">
        <v>348</v>
      </c>
      <c r="J610" s="494">
        <v>18</v>
      </c>
      <c r="K610" s="494">
        <v>6300</v>
      </c>
      <c r="L610" s="494">
        <v>1</v>
      </c>
      <c r="M610" s="494">
        <v>350</v>
      </c>
      <c r="N610" s="494">
        <v>21</v>
      </c>
      <c r="O610" s="494">
        <v>7350</v>
      </c>
      <c r="P610" s="545">
        <v>1.1666666666666667</v>
      </c>
      <c r="Q610" s="495">
        <v>350</v>
      </c>
    </row>
    <row r="611" spans="1:17" ht="14.4" customHeight="1" x14ac:dyDescent="0.3">
      <c r="A611" s="489" t="s">
        <v>1516</v>
      </c>
      <c r="B611" s="490" t="s">
        <v>1319</v>
      </c>
      <c r="C611" s="490" t="s">
        <v>1320</v>
      </c>
      <c r="D611" s="490" t="s">
        <v>1411</v>
      </c>
      <c r="E611" s="490" t="s">
        <v>1412</v>
      </c>
      <c r="F611" s="494">
        <v>69</v>
      </c>
      <c r="G611" s="494">
        <v>11937</v>
      </c>
      <c r="H611" s="494">
        <v>1.4000703729767769</v>
      </c>
      <c r="I611" s="494">
        <v>173</v>
      </c>
      <c r="J611" s="494">
        <v>49</v>
      </c>
      <c r="K611" s="494">
        <v>8526</v>
      </c>
      <c r="L611" s="494">
        <v>1</v>
      </c>
      <c r="M611" s="494">
        <v>174</v>
      </c>
      <c r="N611" s="494">
        <v>82</v>
      </c>
      <c r="O611" s="494">
        <v>14268</v>
      </c>
      <c r="P611" s="545">
        <v>1.6734693877551021</v>
      </c>
      <c r="Q611" s="495">
        <v>174</v>
      </c>
    </row>
    <row r="612" spans="1:17" ht="14.4" customHeight="1" x14ac:dyDescent="0.3">
      <c r="A612" s="489" t="s">
        <v>1516</v>
      </c>
      <c r="B612" s="490" t="s">
        <v>1319</v>
      </c>
      <c r="C612" s="490" t="s">
        <v>1320</v>
      </c>
      <c r="D612" s="490" t="s">
        <v>1413</v>
      </c>
      <c r="E612" s="490" t="s">
        <v>1414</v>
      </c>
      <c r="F612" s="494">
        <v>8</v>
      </c>
      <c r="G612" s="494">
        <v>3200</v>
      </c>
      <c r="H612" s="494">
        <v>1.9950124688279303</v>
      </c>
      <c r="I612" s="494">
        <v>400</v>
      </c>
      <c r="J612" s="494">
        <v>4</v>
      </c>
      <c r="K612" s="494">
        <v>1604</v>
      </c>
      <c r="L612" s="494">
        <v>1</v>
      </c>
      <c r="M612" s="494">
        <v>401</v>
      </c>
      <c r="N612" s="494">
        <v>4</v>
      </c>
      <c r="O612" s="494">
        <v>1604</v>
      </c>
      <c r="P612" s="545">
        <v>1</v>
      </c>
      <c r="Q612" s="495">
        <v>401</v>
      </c>
    </row>
    <row r="613" spans="1:17" ht="14.4" customHeight="1" x14ac:dyDescent="0.3">
      <c r="A613" s="489" t="s">
        <v>1516</v>
      </c>
      <c r="B613" s="490" t="s">
        <v>1319</v>
      </c>
      <c r="C613" s="490" t="s">
        <v>1320</v>
      </c>
      <c r="D613" s="490" t="s">
        <v>1415</v>
      </c>
      <c r="E613" s="490" t="s">
        <v>1416</v>
      </c>
      <c r="F613" s="494">
        <v>12</v>
      </c>
      <c r="G613" s="494">
        <v>7824</v>
      </c>
      <c r="H613" s="494">
        <v>2.9908256880733943</v>
      </c>
      <c r="I613" s="494">
        <v>652</v>
      </c>
      <c r="J613" s="494">
        <v>4</v>
      </c>
      <c r="K613" s="494">
        <v>2616</v>
      </c>
      <c r="L613" s="494">
        <v>1</v>
      </c>
      <c r="M613" s="494">
        <v>654</v>
      </c>
      <c r="N613" s="494">
        <v>11</v>
      </c>
      <c r="O613" s="494">
        <v>7194</v>
      </c>
      <c r="P613" s="545">
        <v>2.75</v>
      </c>
      <c r="Q613" s="495">
        <v>654</v>
      </c>
    </row>
    <row r="614" spans="1:17" ht="14.4" customHeight="1" x14ac:dyDescent="0.3">
      <c r="A614" s="489" t="s">
        <v>1516</v>
      </c>
      <c r="B614" s="490" t="s">
        <v>1319</v>
      </c>
      <c r="C614" s="490" t="s">
        <v>1320</v>
      </c>
      <c r="D614" s="490" t="s">
        <v>1417</v>
      </c>
      <c r="E614" s="490" t="s">
        <v>1418</v>
      </c>
      <c r="F614" s="494">
        <v>12</v>
      </c>
      <c r="G614" s="494">
        <v>7824</v>
      </c>
      <c r="H614" s="494">
        <v>2.9908256880733943</v>
      </c>
      <c r="I614" s="494">
        <v>652</v>
      </c>
      <c r="J614" s="494">
        <v>4</v>
      </c>
      <c r="K614" s="494">
        <v>2616</v>
      </c>
      <c r="L614" s="494">
        <v>1</v>
      </c>
      <c r="M614" s="494">
        <v>654</v>
      </c>
      <c r="N614" s="494">
        <v>11</v>
      </c>
      <c r="O614" s="494">
        <v>7194</v>
      </c>
      <c r="P614" s="545">
        <v>2.75</v>
      </c>
      <c r="Q614" s="495">
        <v>654</v>
      </c>
    </row>
    <row r="615" spans="1:17" ht="14.4" customHeight="1" x14ac:dyDescent="0.3">
      <c r="A615" s="489" t="s">
        <v>1516</v>
      </c>
      <c r="B615" s="490" t="s">
        <v>1319</v>
      </c>
      <c r="C615" s="490" t="s">
        <v>1320</v>
      </c>
      <c r="D615" s="490" t="s">
        <v>1421</v>
      </c>
      <c r="E615" s="490" t="s">
        <v>1422</v>
      </c>
      <c r="F615" s="494">
        <v>107</v>
      </c>
      <c r="G615" s="494">
        <v>74044</v>
      </c>
      <c r="H615" s="494">
        <v>1.2551957958976097</v>
      </c>
      <c r="I615" s="494">
        <v>692</v>
      </c>
      <c r="J615" s="494">
        <v>85</v>
      </c>
      <c r="K615" s="494">
        <v>58990</v>
      </c>
      <c r="L615" s="494">
        <v>1</v>
      </c>
      <c r="M615" s="494">
        <v>694</v>
      </c>
      <c r="N615" s="494">
        <v>130</v>
      </c>
      <c r="O615" s="494">
        <v>90220</v>
      </c>
      <c r="P615" s="545">
        <v>1.5294117647058822</v>
      </c>
      <c r="Q615" s="495">
        <v>694</v>
      </c>
    </row>
    <row r="616" spans="1:17" ht="14.4" customHeight="1" x14ac:dyDescent="0.3">
      <c r="A616" s="489" t="s">
        <v>1516</v>
      </c>
      <c r="B616" s="490" t="s">
        <v>1319</v>
      </c>
      <c r="C616" s="490" t="s">
        <v>1320</v>
      </c>
      <c r="D616" s="490" t="s">
        <v>1423</v>
      </c>
      <c r="E616" s="490" t="s">
        <v>1424</v>
      </c>
      <c r="F616" s="494">
        <v>25</v>
      </c>
      <c r="G616" s="494">
        <v>16900</v>
      </c>
      <c r="H616" s="494">
        <v>1.1330115312416198</v>
      </c>
      <c r="I616" s="494">
        <v>676</v>
      </c>
      <c r="J616" s="494">
        <v>22</v>
      </c>
      <c r="K616" s="494">
        <v>14916</v>
      </c>
      <c r="L616" s="494">
        <v>1</v>
      </c>
      <c r="M616" s="494">
        <v>678</v>
      </c>
      <c r="N616" s="494">
        <v>15</v>
      </c>
      <c r="O616" s="494">
        <v>10170</v>
      </c>
      <c r="P616" s="545">
        <v>0.68181818181818177</v>
      </c>
      <c r="Q616" s="495">
        <v>678</v>
      </c>
    </row>
    <row r="617" spans="1:17" ht="14.4" customHeight="1" x14ac:dyDescent="0.3">
      <c r="A617" s="489" t="s">
        <v>1516</v>
      </c>
      <c r="B617" s="490" t="s">
        <v>1319</v>
      </c>
      <c r="C617" s="490" t="s">
        <v>1320</v>
      </c>
      <c r="D617" s="490" t="s">
        <v>1425</v>
      </c>
      <c r="E617" s="490" t="s">
        <v>1426</v>
      </c>
      <c r="F617" s="494">
        <v>121</v>
      </c>
      <c r="G617" s="494">
        <v>57475</v>
      </c>
      <c r="H617" s="494">
        <v>0.90595986822401919</v>
      </c>
      <c r="I617" s="494">
        <v>475</v>
      </c>
      <c r="J617" s="494">
        <v>133</v>
      </c>
      <c r="K617" s="494">
        <v>63441</v>
      </c>
      <c r="L617" s="494">
        <v>1</v>
      </c>
      <c r="M617" s="494">
        <v>477</v>
      </c>
      <c r="N617" s="494">
        <v>162</v>
      </c>
      <c r="O617" s="494">
        <v>77274</v>
      </c>
      <c r="P617" s="545">
        <v>1.2180451127819549</v>
      </c>
      <c r="Q617" s="495">
        <v>477</v>
      </c>
    </row>
    <row r="618" spans="1:17" ht="14.4" customHeight="1" x14ac:dyDescent="0.3">
      <c r="A618" s="489" t="s">
        <v>1516</v>
      </c>
      <c r="B618" s="490" t="s">
        <v>1319</v>
      </c>
      <c r="C618" s="490" t="s">
        <v>1320</v>
      </c>
      <c r="D618" s="490" t="s">
        <v>1427</v>
      </c>
      <c r="E618" s="490" t="s">
        <v>1428</v>
      </c>
      <c r="F618" s="494">
        <v>61</v>
      </c>
      <c r="G618" s="494">
        <v>17629</v>
      </c>
      <c r="H618" s="494">
        <v>1.1878579610538373</v>
      </c>
      <c r="I618" s="494">
        <v>289</v>
      </c>
      <c r="J618" s="494">
        <v>51</v>
      </c>
      <c r="K618" s="494">
        <v>14841</v>
      </c>
      <c r="L618" s="494">
        <v>1</v>
      </c>
      <c r="M618" s="494">
        <v>291</v>
      </c>
      <c r="N618" s="494">
        <v>79</v>
      </c>
      <c r="O618" s="494">
        <v>22989</v>
      </c>
      <c r="P618" s="545">
        <v>1.5490196078431373</v>
      </c>
      <c r="Q618" s="495">
        <v>291</v>
      </c>
    </row>
    <row r="619" spans="1:17" ht="14.4" customHeight="1" x14ac:dyDescent="0.3">
      <c r="A619" s="489" t="s">
        <v>1516</v>
      </c>
      <c r="B619" s="490" t="s">
        <v>1319</v>
      </c>
      <c r="C619" s="490" t="s">
        <v>1320</v>
      </c>
      <c r="D619" s="490" t="s">
        <v>1429</v>
      </c>
      <c r="E619" s="490" t="s">
        <v>1430</v>
      </c>
      <c r="F619" s="494">
        <v>1</v>
      </c>
      <c r="G619" s="494">
        <v>812</v>
      </c>
      <c r="H619" s="494">
        <v>0.49938499384993851</v>
      </c>
      <c r="I619" s="494">
        <v>812</v>
      </c>
      <c r="J619" s="494">
        <v>2</v>
      </c>
      <c r="K619" s="494">
        <v>1626</v>
      </c>
      <c r="L619" s="494">
        <v>1</v>
      </c>
      <c r="M619" s="494">
        <v>813</v>
      </c>
      <c r="N619" s="494">
        <v>4</v>
      </c>
      <c r="O619" s="494">
        <v>3256</v>
      </c>
      <c r="P619" s="545">
        <v>2.002460024600246</v>
      </c>
      <c r="Q619" s="495">
        <v>814</v>
      </c>
    </row>
    <row r="620" spans="1:17" ht="14.4" customHeight="1" x14ac:dyDescent="0.3">
      <c r="A620" s="489" t="s">
        <v>1516</v>
      </c>
      <c r="B620" s="490" t="s">
        <v>1319</v>
      </c>
      <c r="C620" s="490" t="s">
        <v>1320</v>
      </c>
      <c r="D620" s="490" t="s">
        <v>1433</v>
      </c>
      <c r="E620" s="490" t="s">
        <v>1434</v>
      </c>
      <c r="F620" s="494">
        <v>121</v>
      </c>
      <c r="G620" s="494">
        <v>20207</v>
      </c>
      <c r="H620" s="494">
        <v>1.1565361721611722</v>
      </c>
      <c r="I620" s="494">
        <v>167</v>
      </c>
      <c r="J620" s="494">
        <v>104</v>
      </c>
      <c r="K620" s="494">
        <v>17472</v>
      </c>
      <c r="L620" s="494">
        <v>1</v>
      </c>
      <c r="M620" s="494">
        <v>168</v>
      </c>
      <c r="N620" s="494">
        <v>168</v>
      </c>
      <c r="O620" s="494">
        <v>28224</v>
      </c>
      <c r="P620" s="545">
        <v>1.6153846153846154</v>
      </c>
      <c r="Q620" s="495">
        <v>168</v>
      </c>
    </row>
    <row r="621" spans="1:17" ht="14.4" customHeight="1" x14ac:dyDescent="0.3">
      <c r="A621" s="489" t="s">
        <v>1516</v>
      </c>
      <c r="B621" s="490" t="s">
        <v>1319</v>
      </c>
      <c r="C621" s="490" t="s">
        <v>1320</v>
      </c>
      <c r="D621" s="490" t="s">
        <v>1437</v>
      </c>
      <c r="E621" s="490" t="s">
        <v>1438</v>
      </c>
      <c r="F621" s="494">
        <v>2</v>
      </c>
      <c r="G621" s="494">
        <v>1146</v>
      </c>
      <c r="H621" s="494">
        <v>1.9965156794425087</v>
      </c>
      <c r="I621" s="494">
        <v>573</v>
      </c>
      <c r="J621" s="494">
        <v>1</v>
      </c>
      <c r="K621" s="494">
        <v>574</v>
      </c>
      <c r="L621" s="494">
        <v>1</v>
      </c>
      <c r="M621" s="494">
        <v>574</v>
      </c>
      <c r="N621" s="494">
        <v>1</v>
      </c>
      <c r="O621" s="494">
        <v>574</v>
      </c>
      <c r="P621" s="545">
        <v>1</v>
      </c>
      <c r="Q621" s="495">
        <v>574</v>
      </c>
    </row>
    <row r="622" spans="1:17" ht="14.4" customHeight="1" x14ac:dyDescent="0.3">
      <c r="A622" s="489" t="s">
        <v>1516</v>
      </c>
      <c r="B622" s="490" t="s">
        <v>1319</v>
      </c>
      <c r="C622" s="490" t="s">
        <v>1320</v>
      </c>
      <c r="D622" s="490" t="s">
        <v>1441</v>
      </c>
      <c r="E622" s="490" t="s">
        <v>1442</v>
      </c>
      <c r="F622" s="494">
        <v>1</v>
      </c>
      <c r="G622" s="494">
        <v>186</v>
      </c>
      <c r="H622" s="494">
        <v>0.49732620320855614</v>
      </c>
      <c r="I622" s="494">
        <v>186</v>
      </c>
      <c r="J622" s="494">
        <v>2</v>
      </c>
      <c r="K622" s="494">
        <v>374</v>
      </c>
      <c r="L622" s="494">
        <v>1</v>
      </c>
      <c r="M622" s="494">
        <v>187</v>
      </c>
      <c r="N622" s="494">
        <v>8</v>
      </c>
      <c r="O622" s="494">
        <v>1496</v>
      </c>
      <c r="P622" s="545">
        <v>4</v>
      </c>
      <c r="Q622" s="495">
        <v>187</v>
      </c>
    </row>
    <row r="623" spans="1:17" ht="14.4" customHeight="1" x14ac:dyDescent="0.3">
      <c r="A623" s="489" t="s">
        <v>1516</v>
      </c>
      <c r="B623" s="490" t="s">
        <v>1319</v>
      </c>
      <c r="C623" s="490" t="s">
        <v>1320</v>
      </c>
      <c r="D623" s="490" t="s">
        <v>1443</v>
      </c>
      <c r="E623" s="490" t="s">
        <v>1444</v>
      </c>
      <c r="F623" s="494"/>
      <c r="G623" s="494"/>
      <c r="H623" s="494"/>
      <c r="I623" s="494"/>
      <c r="J623" s="494">
        <v>1</v>
      </c>
      <c r="K623" s="494">
        <v>576</v>
      </c>
      <c r="L623" s="494">
        <v>1</v>
      </c>
      <c r="M623" s="494">
        <v>576</v>
      </c>
      <c r="N623" s="494">
        <v>13</v>
      </c>
      <c r="O623" s="494">
        <v>7488</v>
      </c>
      <c r="P623" s="545">
        <v>13</v>
      </c>
      <c r="Q623" s="495">
        <v>576</v>
      </c>
    </row>
    <row r="624" spans="1:17" ht="14.4" customHeight="1" x14ac:dyDescent="0.3">
      <c r="A624" s="489" t="s">
        <v>1516</v>
      </c>
      <c r="B624" s="490" t="s">
        <v>1319</v>
      </c>
      <c r="C624" s="490" t="s">
        <v>1320</v>
      </c>
      <c r="D624" s="490" t="s">
        <v>1447</v>
      </c>
      <c r="E624" s="490" t="s">
        <v>1448</v>
      </c>
      <c r="F624" s="494">
        <v>12</v>
      </c>
      <c r="G624" s="494">
        <v>16764</v>
      </c>
      <c r="H624" s="494">
        <v>2.9957112223016442</v>
      </c>
      <c r="I624" s="494">
        <v>1397</v>
      </c>
      <c r="J624" s="494">
        <v>4</v>
      </c>
      <c r="K624" s="494">
        <v>5596</v>
      </c>
      <c r="L624" s="494">
        <v>1</v>
      </c>
      <c r="M624" s="494">
        <v>1399</v>
      </c>
      <c r="N624" s="494">
        <v>11</v>
      </c>
      <c r="O624" s="494">
        <v>15389</v>
      </c>
      <c r="P624" s="545">
        <v>2.75</v>
      </c>
      <c r="Q624" s="495">
        <v>1399</v>
      </c>
    </row>
    <row r="625" spans="1:17" ht="14.4" customHeight="1" x14ac:dyDescent="0.3">
      <c r="A625" s="489" t="s">
        <v>1516</v>
      </c>
      <c r="B625" s="490" t="s">
        <v>1319</v>
      </c>
      <c r="C625" s="490" t="s">
        <v>1320</v>
      </c>
      <c r="D625" s="490" t="s">
        <v>1451</v>
      </c>
      <c r="E625" s="490" t="s">
        <v>1452</v>
      </c>
      <c r="F625" s="494">
        <v>5</v>
      </c>
      <c r="G625" s="494">
        <v>945</v>
      </c>
      <c r="H625" s="494">
        <v>2.486842105263158</v>
      </c>
      <c r="I625" s="494">
        <v>189</v>
      </c>
      <c r="J625" s="494">
        <v>2</v>
      </c>
      <c r="K625" s="494">
        <v>380</v>
      </c>
      <c r="L625" s="494">
        <v>1</v>
      </c>
      <c r="M625" s="494">
        <v>190</v>
      </c>
      <c r="N625" s="494"/>
      <c r="O625" s="494"/>
      <c r="P625" s="545"/>
      <c r="Q625" s="495"/>
    </row>
    <row r="626" spans="1:17" ht="14.4" customHeight="1" x14ac:dyDescent="0.3">
      <c r="A626" s="489" t="s">
        <v>1516</v>
      </c>
      <c r="B626" s="490" t="s">
        <v>1319</v>
      </c>
      <c r="C626" s="490" t="s">
        <v>1320</v>
      </c>
      <c r="D626" s="490" t="s">
        <v>1453</v>
      </c>
      <c r="E626" s="490" t="s">
        <v>1454</v>
      </c>
      <c r="F626" s="494">
        <v>1</v>
      </c>
      <c r="G626" s="494">
        <v>812</v>
      </c>
      <c r="H626" s="494">
        <v>0.49938499384993851</v>
      </c>
      <c r="I626" s="494">
        <v>812</v>
      </c>
      <c r="J626" s="494">
        <v>2</v>
      </c>
      <c r="K626" s="494">
        <v>1626</v>
      </c>
      <c r="L626" s="494">
        <v>1</v>
      </c>
      <c r="M626" s="494">
        <v>813</v>
      </c>
      <c r="N626" s="494">
        <v>4</v>
      </c>
      <c r="O626" s="494">
        <v>3256</v>
      </c>
      <c r="P626" s="545">
        <v>2.002460024600246</v>
      </c>
      <c r="Q626" s="495">
        <v>814</v>
      </c>
    </row>
    <row r="627" spans="1:17" ht="14.4" customHeight="1" x14ac:dyDescent="0.3">
      <c r="A627" s="489" t="s">
        <v>1516</v>
      </c>
      <c r="B627" s="490" t="s">
        <v>1319</v>
      </c>
      <c r="C627" s="490" t="s">
        <v>1320</v>
      </c>
      <c r="D627" s="490" t="s">
        <v>1468</v>
      </c>
      <c r="E627" s="490" t="s">
        <v>1469</v>
      </c>
      <c r="F627" s="494"/>
      <c r="G627" s="494"/>
      <c r="H627" s="494"/>
      <c r="I627" s="494"/>
      <c r="J627" s="494">
        <v>1</v>
      </c>
      <c r="K627" s="494">
        <v>7666</v>
      </c>
      <c r="L627" s="494">
        <v>1</v>
      </c>
      <c r="M627" s="494">
        <v>7666</v>
      </c>
      <c r="N627" s="494"/>
      <c r="O627" s="494"/>
      <c r="P627" s="545"/>
      <c r="Q627" s="495"/>
    </row>
    <row r="628" spans="1:17" ht="14.4" customHeight="1" x14ac:dyDescent="0.3">
      <c r="A628" s="489" t="s">
        <v>1517</v>
      </c>
      <c r="B628" s="490" t="s">
        <v>1319</v>
      </c>
      <c r="C628" s="490" t="s">
        <v>1320</v>
      </c>
      <c r="D628" s="490" t="s">
        <v>1321</v>
      </c>
      <c r="E628" s="490" t="s">
        <v>1322</v>
      </c>
      <c r="F628" s="494"/>
      <c r="G628" s="494"/>
      <c r="H628" s="494"/>
      <c r="I628" s="494"/>
      <c r="J628" s="494">
        <v>1</v>
      </c>
      <c r="K628" s="494">
        <v>1187</v>
      </c>
      <c r="L628" s="494">
        <v>1</v>
      </c>
      <c r="M628" s="494">
        <v>1187</v>
      </c>
      <c r="N628" s="494"/>
      <c r="O628" s="494"/>
      <c r="P628" s="545"/>
      <c r="Q628" s="495"/>
    </row>
    <row r="629" spans="1:17" ht="14.4" customHeight="1" x14ac:dyDescent="0.3">
      <c r="A629" s="489" t="s">
        <v>1517</v>
      </c>
      <c r="B629" s="490" t="s">
        <v>1319</v>
      </c>
      <c r="C629" s="490" t="s">
        <v>1320</v>
      </c>
      <c r="D629" s="490" t="s">
        <v>1341</v>
      </c>
      <c r="E629" s="490" t="s">
        <v>1342</v>
      </c>
      <c r="F629" s="494"/>
      <c r="G629" s="494"/>
      <c r="H629" s="494"/>
      <c r="I629" s="494"/>
      <c r="J629" s="494"/>
      <c r="K629" s="494"/>
      <c r="L629" s="494"/>
      <c r="M629" s="494"/>
      <c r="N629" s="494">
        <v>2</v>
      </c>
      <c r="O629" s="494">
        <v>336</v>
      </c>
      <c r="P629" s="545"/>
      <c r="Q629" s="495">
        <v>168</v>
      </c>
    </row>
    <row r="630" spans="1:17" ht="14.4" customHeight="1" x14ac:dyDescent="0.3">
      <c r="A630" s="489" t="s">
        <v>1517</v>
      </c>
      <c r="B630" s="490" t="s">
        <v>1319</v>
      </c>
      <c r="C630" s="490" t="s">
        <v>1320</v>
      </c>
      <c r="D630" s="490" t="s">
        <v>1403</v>
      </c>
      <c r="E630" s="490" t="s">
        <v>1404</v>
      </c>
      <c r="F630" s="494"/>
      <c r="G630" s="494"/>
      <c r="H630" s="494"/>
      <c r="I630" s="494"/>
      <c r="J630" s="494"/>
      <c r="K630" s="494"/>
      <c r="L630" s="494"/>
      <c r="M630" s="494"/>
      <c r="N630" s="494">
        <v>2</v>
      </c>
      <c r="O630" s="494">
        <v>342</v>
      </c>
      <c r="P630" s="545"/>
      <c r="Q630" s="495">
        <v>171</v>
      </c>
    </row>
    <row r="631" spans="1:17" ht="14.4" customHeight="1" x14ac:dyDescent="0.3">
      <c r="A631" s="489" t="s">
        <v>1517</v>
      </c>
      <c r="B631" s="490" t="s">
        <v>1319</v>
      </c>
      <c r="C631" s="490" t="s">
        <v>1320</v>
      </c>
      <c r="D631" s="490" t="s">
        <v>1413</v>
      </c>
      <c r="E631" s="490" t="s">
        <v>1414</v>
      </c>
      <c r="F631" s="494"/>
      <c r="G631" s="494"/>
      <c r="H631" s="494"/>
      <c r="I631" s="494"/>
      <c r="J631" s="494"/>
      <c r="K631" s="494"/>
      <c r="L631" s="494"/>
      <c r="M631" s="494"/>
      <c r="N631" s="494">
        <v>4</v>
      </c>
      <c r="O631" s="494">
        <v>1604</v>
      </c>
      <c r="P631" s="545"/>
      <c r="Q631" s="495">
        <v>401</v>
      </c>
    </row>
    <row r="632" spans="1:17" ht="14.4" customHeight="1" x14ac:dyDescent="0.3">
      <c r="A632" s="489" t="s">
        <v>1517</v>
      </c>
      <c r="B632" s="490" t="s">
        <v>1319</v>
      </c>
      <c r="C632" s="490" t="s">
        <v>1320</v>
      </c>
      <c r="D632" s="490" t="s">
        <v>1437</v>
      </c>
      <c r="E632" s="490" t="s">
        <v>1438</v>
      </c>
      <c r="F632" s="494"/>
      <c r="G632" s="494"/>
      <c r="H632" s="494"/>
      <c r="I632" s="494"/>
      <c r="J632" s="494"/>
      <c r="K632" s="494"/>
      <c r="L632" s="494"/>
      <c r="M632" s="494"/>
      <c r="N632" s="494">
        <v>1</v>
      </c>
      <c r="O632" s="494">
        <v>574</v>
      </c>
      <c r="P632" s="545"/>
      <c r="Q632" s="495">
        <v>574</v>
      </c>
    </row>
    <row r="633" spans="1:17" ht="14.4" customHeight="1" x14ac:dyDescent="0.3">
      <c r="A633" s="489" t="s">
        <v>1517</v>
      </c>
      <c r="B633" s="490" t="s">
        <v>1319</v>
      </c>
      <c r="C633" s="490" t="s">
        <v>1320</v>
      </c>
      <c r="D633" s="490" t="s">
        <v>1451</v>
      </c>
      <c r="E633" s="490" t="s">
        <v>1452</v>
      </c>
      <c r="F633" s="494"/>
      <c r="G633" s="494"/>
      <c r="H633" s="494"/>
      <c r="I633" s="494"/>
      <c r="J633" s="494"/>
      <c r="K633" s="494"/>
      <c r="L633" s="494"/>
      <c r="M633" s="494"/>
      <c r="N633" s="494">
        <v>1</v>
      </c>
      <c r="O633" s="494">
        <v>190</v>
      </c>
      <c r="P633" s="545"/>
      <c r="Q633" s="495">
        <v>190</v>
      </c>
    </row>
    <row r="634" spans="1:17" ht="14.4" customHeight="1" x14ac:dyDescent="0.3">
      <c r="A634" s="489" t="s">
        <v>1518</v>
      </c>
      <c r="B634" s="490" t="s">
        <v>1319</v>
      </c>
      <c r="C634" s="490" t="s">
        <v>1320</v>
      </c>
      <c r="D634" s="490" t="s">
        <v>1321</v>
      </c>
      <c r="E634" s="490" t="s">
        <v>1322</v>
      </c>
      <c r="F634" s="494">
        <v>8</v>
      </c>
      <c r="G634" s="494">
        <v>9472</v>
      </c>
      <c r="H634" s="494">
        <v>1.3299634934007301</v>
      </c>
      <c r="I634" s="494">
        <v>1184</v>
      </c>
      <c r="J634" s="494">
        <v>6</v>
      </c>
      <c r="K634" s="494">
        <v>7122</v>
      </c>
      <c r="L634" s="494">
        <v>1</v>
      </c>
      <c r="M634" s="494">
        <v>1187</v>
      </c>
      <c r="N634" s="494">
        <v>21</v>
      </c>
      <c r="O634" s="494">
        <v>31143</v>
      </c>
      <c r="P634" s="545">
        <v>4.372788542544229</v>
      </c>
      <c r="Q634" s="495">
        <v>1483</v>
      </c>
    </row>
    <row r="635" spans="1:17" ht="14.4" customHeight="1" x14ac:dyDescent="0.3">
      <c r="A635" s="489" t="s">
        <v>1518</v>
      </c>
      <c r="B635" s="490" t="s">
        <v>1319</v>
      </c>
      <c r="C635" s="490" t="s">
        <v>1320</v>
      </c>
      <c r="D635" s="490" t="s">
        <v>1331</v>
      </c>
      <c r="E635" s="490" t="s">
        <v>1332</v>
      </c>
      <c r="F635" s="494">
        <v>1</v>
      </c>
      <c r="G635" s="494">
        <v>1043</v>
      </c>
      <c r="H635" s="494"/>
      <c r="I635" s="494">
        <v>1043</v>
      </c>
      <c r="J635" s="494"/>
      <c r="K635" s="494"/>
      <c r="L635" s="494"/>
      <c r="M635" s="494"/>
      <c r="N635" s="494"/>
      <c r="O635" s="494"/>
      <c r="P635" s="545"/>
      <c r="Q635" s="495"/>
    </row>
    <row r="636" spans="1:17" ht="14.4" customHeight="1" x14ac:dyDescent="0.3">
      <c r="A636" s="489" t="s">
        <v>1518</v>
      </c>
      <c r="B636" s="490" t="s">
        <v>1319</v>
      </c>
      <c r="C636" s="490" t="s">
        <v>1320</v>
      </c>
      <c r="D636" s="490" t="s">
        <v>1335</v>
      </c>
      <c r="E636" s="490" t="s">
        <v>1336</v>
      </c>
      <c r="F636" s="494">
        <v>1</v>
      </c>
      <c r="G636" s="494">
        <v>203</v>
      </c>
      <c r="H636" s="494"/>
      <c r="I636" s="494">
        <v>203</v>
      </c>
      <c r="J636" s="494"/>
      <c r="K636" s="494"/>
      <c r="L636" s="494"/>
      <c r="M636" s="494"/>
      <c r="N636" s="494"/>
      <c r="O636" s="494"/>
      <c r="P636" s="545"/>
      <c r="Q636" s="495"/>
    </row>
    <row r="637" spans="1:17" ht="14.4" customHeight="1" x14ac:dyDescent="0.3">
      <c r="A637" s="489" t="s">
        <v>1518</v>
      </c>
      <c r="B637" s="490" t="s">
        <v>1319</v>
      </c>
      <c r="C637" s="490" t="s">
        <v>1320</v>
      </c>
      <c r="D637" s="490" t="s">
        <v>1337</v>
      </c>
      <c r="E637" s="490" t="s">
        <v>1338</v>
      </c>
      <c r="F637" s="494">
        <v>1</v>
      </c>
      <c r="G637" s="494">
        <v>812</v>
      </c>
      <c r="H637" s="494">
        <v>0.33292332923329232</v>
      </c>
      <c r="I637" s="494">
        <v>812</v>
      </c>
      <c r="J637" s="494">
        <v>3</v>
      </c>
      <c r="K637" s="494">
        <v>2439</v>
      </c>
      <c r="L637" s="494">
        <v>1</v>
      </c>
      <c r="M637" s="494">
        <v>813</v>
      </c>
      <c r="N637" s="494">
        <v>2</v>
      </c>
      <c r="O637" s="494">
        <v>1628</v>
      </c>
      <c r="P637" s="545">
        <v>0.66748667486674862</v>
      </c>
      <c r="Q637" s="495">
        <v>814</v>
      </c>
    </row>
    <row r="638" spans="1:17" ht="14.4" customHeight="1" x14ac:dyDescent="0.3">
      <c r="A638" s="489" t="s">
        <v>1518</v>
      </c>
      <c r="B638" s="490" t="s">
        <v>1319</v>
      </c>
      <c r="C638" s="490" t="s">
        <v>1320</v>
      </c>
      <c r="D638" s="490" t="s">
        <v>1339</v>
      </c>
      <c r="E638" s="490" t="s">
        <v>1340</v>
      </c>
      <c r="F638" s="494">
        <v>1</v>
      </c>
      <c r="G638" s="494">
        <v>812</v>
      </c>
      <c r="H638" s="494">
        <v>0.33292332923329232</v>
      </c>
      <c r="I638" s="494">
        <v>812</v>
      </c>
      <c r="J638" s="494">
        <v>3</v>
      </c>
      <c r="K638" s="494">
        <v>2439</v>
      </c>
      <c r="L638" s="494">
        <v>1</v>
      </c>
      <c r="M638" s="494">
        <v>813</v>
      </c>
      <c r="N638" s="494">
        <v>2</v>
      </c>
      <c r="O638" s="494">
        <v>1628</v>
      </c>
      <c r="P638" s="545">
        <v>0.66748667486674862</v>
      </c>
      <c r="Q638" s="495">
        <v>814</v>
      </c>
    </row>
    <row r="639" spans="1:17" ht="14.4" customHeight="1" x14ac:dyDescent="0.3">
      <c r="A639" s="489" t="s">
        <v>1518</v>
      </c>
      <c r="B639" s="490" t="s">
        <v>1319</v>
      </c>
      <c r="C639" s="490" t="s">
        <v>1320</v>
      </c>
      <c r="D639" s="490" t="s">
        <v>1341</v>
      </c>
      <c r="E639" s="490" t="s">
        <v>1342</v>
      </c>
      <c r="F639" s="494">
        <v>61</v>
      </c>
      <c r="G639" s="494">
        <v>10187</v>
      </c>
      <c r="H639" s="494">
        <v>1.1024891774891774</v>
      </c>
      <c r="I639" s="494">
        <v>167</v>
      </c>
      <c r="J639" s="494">
        <v>55</v>
      </c>
      <c r="K639" s="494">
        <v>9240</v>
      </c>
      <c r="L639" s="494">
        <v>1</v>
      </c>
      <c r="M639" s="494">
        <v>168</v>
      </c>
      <c r="N639" s="494">
        <v>73</v>
      </c>
      <c r="O639" s="494">
        <v>12264</v>
      </c>
      <c r="P639" s="545">
        <v>1.3272727272727274</v>
      </c>
      <c r="Q639" s="495">
        <v>168</v>
      </c>
    </row>
    <row r="640" spans="1:17" ht="14.4" customHeight="1" x14ac:dyDescent="0.3">
      <c r="A640" s="489" t="s">
        <v>1518</v>
      </c>
      <c r="B640" s="490" t="s">
        <v>1319</v>
      </c>
      <c r="C640" s="490" t="s">
        <v>1320</v>
      </c>
      <c r="D640" s="490" t="s">
        <v>1343</v>
      </c>
      <c r="E640" s="490" t="s">
        <v>1344</v>
      </c>
      <c r="F640" s="494">
        <v>60</v>
      </c>
      <c r="G640" s="494">
        <v>10380</v>
      </c>
      <c r="H640" s="494">
        <v>0.91777188328912462</v>
      </c>
      <c r="I640" s="494">
        <v>173</v>
      </c>
      <c r="J640" s="494">
        <v>65</v>
      </c>
      <c r="K640" s="494">
        <v>11310</v>
      </c>
      <c r="L640" s="494">
        <v>1</v>
      </c>
      <c r="M640" s="494">
        <v>174</v>
      </c>
      <c r="N640" s="494">
        <v>72</v>
      </c>
      <c r="O640" s="494">
        <v>12528</v>
      </c>
      <c r="P640" s="545">
        <v>1.1076923076923078</v>
      </c>
      <c r="Q640" s="495">
        <v>174</v>
      </c>
    </row>
    <row r="641" spans="1:17" ht="14.4" customHeight="1" x14ac:dyDescent="0.3">
      <c r="A641" s="489" t="s">
        <v>1518</v>
      </c>
      <c r="B641" s="490" t="s">
        <v>1319</v>
      </c>
      <c r="C641" s="490" t="s">
        <v>1320</v>
      </c>
      <c r="D641" s="490" t="s">
        <v>1345</v>
      </c>
      <c r="E641" s="490" t="s">
        <v>1346</v>
      </c>
      <c r="F641" s="494">
        <v>16</v>
      </c>
      <c r="G641" s="494">
        <v>5616</v>
      </c>
      <c r="H641" s="494">
        <v>0.93850267379679142</v>
      </c>
      <c r="I641" s="494">
        <v>351</v>
      </c>
      <c r="J641" s="494">
        <v>17</v>
      </c>
      <c r="K641" s="494">
        <v>5984</v>
      </c>
      <c r="L641" s="494">
        <v>1</v>
      </c>
      <c r="M641" s="494">
        <v>352</v>
      </c>
      <c r="N641" s="494">
        <v>19</v>
      </c>
      <c r="O641" s="494">
        <v>6688</v>
      </c>
      <c r="P641" s="545">
        <v>1.1176470588235294</v>
      </c>
      <c r="Q641" s="495">
        <v>352</v>
      </c>
    </row>
    <row r="642" spans="1:17" ht="14.4" customHeight="1" x14ac:dyDescent="0.3">
      <c r="A642" s="489" t="s">
        <v>1518</v>
      </c>
      <c r="B642" s="490" t="s">
        <v>1319</v>
      </c>
      <c r="C642" s="490" t="s">
        <v>1320</v>
      </c>
      <c r="D642" s="490" t="s">
        <v>1472</v>
      </c>
      <c r="E642" s="490" t="s">
        <v>1473</v>
      </c>
      <c r="F642" s="494">
        <v>8</v>
      </c>
      <c r="G642" s="494">
        <v>8296</v>
      </c>
      <c r="H642" s="494">
        <v>1.3320488118175979</v>
      </c>
      <c r="I642" s="494">
        <v>1037</v>
      </c>
      <c r="J642" s="494">
        <v>6</v>
      </c>
      <c r="K642" s="494">
        <v>6228</v>
      </c>
      <c r="L642" s="494">
        <v>1</v>
      </c>
      <c r="M642" s="494">
        <v>1038</v>
      </c>
      <c r="N642" s="494">
        <v>6</v>
      </c>
      <c r="O642" s="494">
        <v>6228</v>
      </c>
      <c r="P642" s="545">
        <v>1</v>
      </c>
      <c r="Q642" s="495">
        <v>1038</v>
      </c>
    </row>
    <row r="643" spans="1:17" ht="14.4" customHeight="1" x14ac:dyDescent="0.3">
      <c r="A643" s="489" t="s">
        <v>1518</v>
      </c>
      <c r="B643" s="490" t="s">
        <v>1319</v>
      </c>
      <c r="C643" s="490" t="s">
        <v>1320</v>
      </c>
      <c r="D643" s="490" t="s">
        <v>1347</v>
      </c>
      <c r="E643" s="490" t="s">
        <v>1348</v>
      </c>
      <c r="F643" s="494">
        <v>16</v>
      </c>
      <c r="G643" s="494">
        <v>3024</v>
      </c>
      <c r="H643" s="494">
        <v>0.99473684210526314</v>
      </c>
      <c r="I643" s="494">
        <v>189</v>
      </c>
      <c r="J643" s="494">
        <v>16</v>
      </c>
      <c r="K643" s="494">
        <v>3040</v>
      </c>
      <c r="L643" s="494">
        <v>1</v>
      </c>
      <c r="M643" s="494">
        <v>190</v>
      </c>
      <c r="N643" s="494">
        <v>19</v>
      </c>
      <c r="O643" s="494">
        <v>3610</v>
      </c>
      <c r="P643" s="545">
        <v>1.1875</v>
      </c>
      <c r="Q643" s="495">
        <v>190</v>
      </c>
    </row>
    <row r="644" spans="1:17" ht="14.4" customHeight="1" x14ac:dyDescent="0.3">
      <c r="A644" s="489" t="s">
        <v>1518</v>
      </c>
      <c r="B644" s="490" t="s">
        <v>1319</v>
      </c>
      <c r="C644" s="490" t="s">
        <v>1320</v>
      </c>
      <c r="D644" s="490" t="s">
        <v>1349</v>
      </c>
      <c r="E644" s="490" t="s">
        <v>1350</v>
      </c>
      <c r="F644" s="494">
        <v>40</v>
      </c>
      <c r="G644" s="494">
        <v>32880</v>
      </c>
      <c r="H644" s="494">
        <v>1.2887547524791283</v>
      </c>
      <c r="I644" s="494">
        <v>822</v>
      </c>
      <c r="J644" s="494">
        <v>31</v>
      </c>
      <c r="K644" s="494">
        <v>25513</v>
      </c>
      <c r="L644" s="494">
        <v>1</v>
      </c>
      <c r="M644" s="494">
        <v>823</v>
      </c>
      <c r="N644" s="494">
        <v>12</v>
      </c>
      <c r="O644" s="494">
        <v>9876</v>
      </c>
      <c r="P644" s="545">
        <v>0.38709677419354838</v>
      </c>
      <c r="Q644" s="495">
        <v>823</v>
      </c>
    </row>
    <row r="645" spans="1:17" ht="14.4" customHeight="1" x14ac:dyDescent="0.3">
      <c r="A645" s="489" t="s">
        <v>1518</v>
      </c>
      <c r="B645" s="490" t="s">
        <v>1319</v>
      </c>
      <c r="C645" s="490" t="s">
        <v>1320</v>
      </c>
      <c r="D645" s="490" t="s">
        <v>1353</v>
      </c>
      <c r="E645" s="490" t="s">
        <v>1354</v>
      </c>
      <c r="F645" s="494">
        <v>61</v>
      </c>
      <c r="G645" s="494">
        <v>33367</v>
      </c>
      <c r="H645" s="494">
        <v>0.94965277777777779</v>
      </c>
      <c r="I645" s="494">
        <v>547</v>
      </c>
      <c r="J645" s="494">
        <v>64</v>
      </c>
      <c r="K645" s="494">
        <v>35136</v>
      </c>
      <c r="L645" s="494">
        <v>1</v>
      </c>
      <c r="M645" s="494">
        <v>549</v>
      </c>
      <c r="N645" s="494">
        <v>73</v>
      </c>
      <c r="O645" s="494">
        <v>40077</v>
      </c>
      <c r="P645" s="545">
        <v>1.140625</v>
      </c>
      <c r="Q645" s="495">
        <v>549</v>
      </c>
    </row>
    <row r="646" spans="1:17" ht="14.4" customHeight="1" x14ac:dyDescent="0.3">
      <c r="A646" s="489" t="s">
        <v>1518</v>
      </c>
      <c r="B646" s="490" t="s">
        <v>1319</v>
      </c>
      <c r="C646" s="490" t="s">
        <v>1320</v>
      </c>
      <c r="D646" s="490" t="s">
        <v>1355</v>
      </c>
      <c r="E646" s="490" t="s">
        <v>1356</v>
      </c>
      <c r="F646" s="494">
        <v>5</v>
      </c>
      <c r="G646" s="494">
        <v>3260</v>
      </c>
      <c r="H646" s="494">
        <v>9.5859797694660076E-2</v>
      </c>
      <c r="I646" s="494">
        <v>652</v>
      </c>
      <c r="J646" s="494">
        <v>52</v>
      </c>
      <c r="K646" s="494">
        <v>34008</v>
      </c>
      <c r="L646" s="494">
        <v>1</v>
      </c>
      <c r="M646" s="494">
        <v>654</v>
      </c>
      <c r="N646" s="494">
        <v>70</v>
      </c>
      <c r="O646" s="494">
        <v>45780</v>
      </c>
      <c r="P646" s="545">
        <v>1.3461538461538463</v>
      </c>
      <c r="Q646" s="495">
        <v>654</v>
      </c>
    </row>
    <row r="647" spans="1:17" ht="14.4" customHeight="1" x14ac:dyDescent="0.3">
      <c r="A647" s="489" t="s">
        <v>1518</v>
      </c>
      <c r="B647" s="490" t="s">
        <v>1319</v>
      </c>
      <c r="C647" s="490" t="s">
        <v>1320</v>
      </c>
      <c r="D647" s="490" t="s">
        <v>1357</v>
      </c>
      <c r="E647" s="490" t="s">
        <v>1358</v>
      </c>
      <c r="F647" s="494">
        <v>5</v>
      </c>
      <c r="G647" s="494">
        <v>3260</v>
      </c>
      <c r="H647" s="494">
        <v>9.5859797694660076E-2</v>
      </c>
      <c r="I647" s="494">
        <v>652</v>
      </c>
      <c r="J647" s="494">
        <v>52</v>
      </c>
      <c r="K647" s="494">
        <v>34008</v>
      </c>
      <c r="L647" s="494">
        <v>1</v>
      </c>
      <c r="M647" s="494">
        <v>654</v>
      </c>
      <c r="N647" s="494">
        <v>70</v>
      </c>
      <c r="O647" s="494">
        <v>45780</v>
      </c>
      <c r="P647" s="545">
        <v>1.3461538461538463</v>
      </c>
      <c r="Q647" s="495">
        <v>654</v>
      </c>
    </row>
    <row r="648" spans="1:17" ht="14.4" customHeight="1" x14ac:dyDescent="0.3">
      <c r="A648" s="489" t="s">
        <v>1518</v>
      </c>
      <c r="B648" s="490" t="s">
        <v>1319</v>
      </c>
      <c r="C648" s="490" t="s">
        <v>1320</v>
      </c>
      <c r="D648" s="490" t="s">
        <v>1359</v>
      </c>
      <c r="E648" s="490" t="s">
        <v>1360</v>
      </c>
      <c r="F648" s="494">
        <v>17</v>
      </c>
      <c r="G648" s="494">
        <v>11492</v>
      </c>
      <c r="H648" s="494">
        <v>1.6949852507374632</v>
      </c>
      <c r="I648" s="494">
        <v>676</v>
      </c>
      <c r="J648" s="494">
        <v>10</v>
      </c>
      <c r="K648" s="494">
        <v>6780</v>
      </c>
      <c r="L648" s="494">
        <v>1</v>
      </c>
      <c r="M648" s="494">
        <v>678</v>
      </c>
      <c r="N648" s="494">
        <v>17</v>
      </c>
      <c r="O648" s="494">
        <v>11526</v>
      </c>
      <c r="P648" s="545">
        <v>1.7</v>
      </c>
      <c r="Q648" s="495">
        <v>678</v>
      </c>
    </row>
    <row r="649" spans="1:17" ht="14.4" customHeight="1" x14ac:dyDescent="0.3">
      <c r="A649" s="489" t="s">
        <v>1518</v>
      </c>
      <c r="B649" s="490" t="s">
        <v>1319</v>
      </c>
      <c r="C649" s="490" t="s">
        <v>1320</v>
      </c>
      <c r="D649" s="490" t="s">
        <v>1361</v>
      </c>
      <c r="E649" s="490" t="s">
        <v>1362</v>
      </c>
      <c r="F649" s="494"/>
      <c r="G649" s="494"/>
      <c r="H649" s="494"/>
      <c r="I649" s="494"/>
      <c r="J649" s="494">
        <v>53</v>
      </c>
      <c r="K649" s="494">
        <v>27189</v>
      </c>
      <c r="L649" s="494">
        <v>1</v>
      </c>
      <c r="M649" s="494">
        <v>513</v>
      </c>
      <c r="N649" s="494">
        <v>68</v>
      </c>
      <c r="O649" s="494">
        <v>34884</v>
      </c>
      <c r="P649" s="545">
        <v>1.2830188679245282</v>
      </c>
      <c r="Q649" s="495">
        <v>513</v>
      </c>
    </row>
    <row r="650" spans="1:17" ht="14.4" customHeight="1" x14ac:dyDescent="0.3">
      <c r="A650" s="489" t="s">
        <v>1518</v>
      </c>
      <c r="B650" s="490" t="s">
        <v>1319</v>
      </c>
      <c r="C650" s="490" t="s">
        <v>1320</v>
      </c>
      <c r="D650" s="490" t="s">
        <v>1363</v>
      </c>
      <c r="E650" s="490" t="s">
        <v>1364</v>
      </c>
      <c r="F650" s="494"/>
      <c r="G650" s="494"/>
      <c r="H650" s="494"/>
      <c r="I650" s="494"/>
      <c r="J650" s="494">
        <v>53</v>
      </c>
      <c r="K650" s="494">
        <v>22419</v>
      </c>
      <c r="L650" s="494">
        <v>1</v>
      </c>
      <c r="M650" s="494">
        <v>423</v>
      </c>
      <c r="N650" s="494">
        <v>68</v>
      </c>
      <c r="O650" s="494">
        <v>28764</v>
      </c>
      <c r="P650" s="545">
        <v>1.2830188679245282</v>
      </c>
      <c r="Q650" s="495">
        <v>423</v>
      </c>
    </row>
    <row r="651" spans="1:17" ht="14.4" customHeight="1" x14ac:dyDescent="0.3">
      <c r="A651" s="489" t="s">
        <v>1518</v>
      </c>
      <c r="B651" s="490" t="s">
        <v>1319</v>
      </c>
      <c r="C651" s="490" t="s">
        <v>1320</v>
      </c>
      <c r="D651" s="490" t="s">
        <v>1365</v>
      </c>
      <c r="E651" s="490" t="s">
        <v>1366</v>
      </c>
      <c r="F651" s="494">
        <v>64</v>
      </c>
      <c r="G651" s="494">
        <v>22208</v>
      </c>
      <c r="H651" s="494">
        <v>0.97897288957460882</v>
      </c>
      <c r="I651" s="494">
        <v>347</v>
      </c>
      <c r="J651" s="494">
        <v>65</v>
      </c>
      <c r="K651" s="494">
        <v>22685</v>
      </c>
      <c r="L651" s="494">
        <v>1</v>
      </c>
      <c r="M651" s="494">
        <v>349</v>
      </c>
      <c r="N651" s="494">
        <v>70</v>
      </c>
      <c r="O651" s="494">
        <v>24430</v>
      </c>
      <c r="P651" s="545">
        <v>1.0769230769230769</v>
      </c>
      <c r="Q651" s="495">
        <v>349</v>
      </c>
    </row>
    <row r="652" spans="1:17" ht="14.4" customHeight="1" x14ac:dyDescent="0.3">
      <c r="A652" s="489" t="s">
        <v>1518</v>
      </c>
      <c r="B652" s="490" t="s">
        <v>1319</v>
      </c>
      <c r="C652" s="490" t="s">
        <v>1320</v>
      </c>
      <c r="D652" s="490" t="s">
        <v>1367</v>
      </c>
      <c r="E652" s="490" t="s">
        <v>1368</v>
      </c>
      <c r="F652" s="494">
        <v>4</v>
      </c>
      <c r="G652" s="494">
        <v>876</v>
      </c>
      <c r="H652" s="494">
        <v>1.3212669683257918</v>
      </c>
      <c r="I652" s="494">
        <v>219</v>
      </c>
      <c r="J652" s="494">
        <v>3</v>
      </c>
      <c r="K652" s="494">
        <v>663</v>
      </c>
      <c r="L652" s="494">
        <v>1</v>
      </c>
      <c r="M652" s="494">
        <v>221</v>
      </c>
      <c r="N652" s="494">
        <v>3</v>
      </c>
      <c r="O652" s="494">
        <v>663</v>
      </c>
      <c r="P652" s="545">
        <v>1</v>
      </c>
      <c r="Q652" s="495">
        <v>221</v>
      </c>
    </row>
    <row r="653" spans="1:17" ht="14.4" customHeight="1" x14ac:dyDescent="0.3">
      <c r="A653" s="489" t="s">
        <v>1518</v>
      </c>
      <c r="B653" s="490" t="s">
        <v>1319</v>
      </c>
      <c r="C653" s="490" t="s">
        <v>1320</v>
      </c>
      <c r="D653" s="490" t="s">
        <v>1371</v>
      </c>
      <c r="E653" s="490" t="s">
        <v>1372</v>
      </c>
      <c r="F653" s="494">
        <v>2</v>
      </c>
      <c r="G653" s="494">
        <v>296</v>
      </c>
      <c r="H653" s="494">
        <v>0.65777777777777779</v>
      </c>
      <c r="I653" s="494">
        <v>148</v>
      </c>
      <c r="J653" s="494">
        <v>3</v>
      </c>
      <c r="K653" s="494">
        <v>450</v>
      </c>
      <c r="L653" s="494">
        <v>1</v>
      </c>
      <c r="M653" s="494">
        <v>150</v>
      </c>
      <c r="N653" s="494">
        <v>1</v>
      </c>
      <c r="O653" s="494">
        <v>150</v>
      </c>
      <c r="P653" s="545">
        <v>0.33333333333333331</v>
      </c>
      <c r="Q653" s="495">
        <v>150</v>
      </c>
    </row>
    <row r="654" spans="1:17" ht="14.4" customHeight="1" x14ac:dyDescent="0.3">
      <c r="A654" s="489" t="s">
        <v>1518</v>
      </c>
      <c r="B654" s="490" t="s">
        <v>1319</v>
      </c>
      <c r="C654" s="490" t="s">
        <v>1320</v>
      </c>
      <c r="D654" s="490" t="s">
        <v>1373</v>
      </c>
      <c r="E654" s="490" t="s">
        <v>1374</v>
      </c>
      <c r="F654" s="494">
        <v>26</v>
      </c>
      <c r="G654" s="494">
        <v>6188</v>
      </c>
      <c r="H654" s="494">
        <v>1.6182008368200838</v>
      </c>
      <c r="I654" s="494">
        <v>238</v>
      </c>
      <c r="J654" s="494">
        <v>16</v>
      </c>
      <c r="K654" s="494">
        <v>3824</v>
      </c>
      <c r="L654" s="494">
        <v>1</v>
      </c>
      <c r="M654" s="494">
        <v>239</v>
      </c>
      <c r="N654" s="494">
        <v>19</v>
      </c>
      <c r="O654" s="494">
        <v>4541</v>
      </c>
      <c r="P654" s="545">
        <v>1.1875</v>
      </c>
      <c r="Q654" s="495">
        <v>239</v>
      </c>
    </row>
    <row r="655" spans="1:17" ht="14.4" customHeight="1" x14ac:dyDescent="0.3">
      <c r="A655" s="489" t="s">
        <v>1518</v>
      </c>
      <c r="B655" s="490" t="s">
        <v>1319</v>
      </c>
      <c r="C655" s="490" t="s">
        <v>1320</v>
      </c>
      <c r="D655" s="490" t="s">
        <v>1375</v>
      </c>
      <c r="E655" s="490" t="s">
        <v>1376</v>
      </c>
      <c r="F655" s="494">
        <v>60</v>
      </c>
      <c r="G655" s="494">
        <v>6660</v>
      </c>
      <c r="H655" s="494">
        <v>0.95238095238095233</v>
      </c>
      <c r="I655" s="494">
        <v>111</v>
      </c>
      <c r="J655" s="494">
        <v>63</v>
      </c>
      <c r="K655" s="494">
        <v>6993</v>
      </c>
      <c r="L655" s="494">
        <v>1</v>
      </c>
      <c r="M655" s="494">
        <v>111</v>
      </c>
      <c r="N655" s="494">
        <v>72</v>
      </c>
      <c r="O655" s="494">
        <v>7992</v>
      </c>
      <c r="P655" s="545">
        <v>1.1428571428571428</v>
      </c>
      <c r="Q655" s="495">
        <v>111</v>
      </c>
    </row>
    <row r="656" spans="1:17" ht="14.4" customHeight="1" x14ac:dyDescent="0.3">
      <c r="A656" s="489" t="s">
        <v>1518</v>
      </c>
      <c r="B656" s="490" t="s">
        <v>1319</v>
      </c>
      <c r="C656" s="490" t="s">
        <v>1320</v>
      </c>
      <c r="D656" s="490" t="s">
        <v>1377</v>
      </c>
      <c r="E656" s="490" t="s">
        <v>1378</v>
      </c>
      <c r="F656" s="494">
        <v>1</v>
      </c>
      <c r="G656" s="494">
        <v>329</v>
      </c>
      <c r="H656" s="494">
        <v>0.49697885196374625</v>
      </c>
      <c r="I656" s="494">
        <v>329</v>
      </c>
      <c r="J656" s="494">
        <v>2</v>
      </c>
      <c r="K656" s="494">
        <v>662</v>
      </c>
      <c r="L656" s="494">
        <v>1</v>
      </c>
      <c r="M656" s="494">
        <v>331</v>
      </c>
      <c r="N656" s="494"/>
      <c r="O656" s="494"/>
      <c r="P656" s="545"/>
      <c r="Q656" s="495"/>
    </row>
    <row r="657" spans="1:17" ht="14.4" customHeight="1" x14ac:dyDescent="0.3">
      <c r="A657" s="489" t="s">
        <v>1518</v>
      </c>
      <c r="B657" s="490" t="s">
        <v>1319</v>
      </c>
      <c r="C657" s="490" t="s">
        <v>1320</v>
      </c>
      <c r="D657" s="490" t="s">
        <v>1379</v>
      </c>
      <c r="E657" s="490" t="s">
        <v>1380</v>
      </c>
      <c r="F657" s="494">
        <v>5</v>
      </c>
      <c r="G657" s="494">
        <v>1555</v>
      </c>
      <c r="H657" s="494">
        <v>8.1704497688104241E-2</v>
      </c>
      <c r="I657" s="494">
        <v>311</v>
      </c>
      <c r="J657" s="494">
        <v>61</v>
      </c>
      <c r="K657" s="494">
        <v>19032</v>
      </c>
      <c r="L657" s="494">
        <v>1</v>
      </c>
      <c r="M657" s="494">
        <v>312</v>
      </c>
      <c r="N657" s="494">
        <v>71</v>
      </c>
      <c r="O657" s="494">
        <v>22152</v>
      </c>
      <c r="P657" s="545">
        <v>1.1639344262295082</v>
      </c>
      <c r="Q657" s="495">
        <v>312</v>
      </c>
    </row>
    <row r="658" spans="1:17" ht="14.4" customHeight="1" x14ac:dyDescent="0.3">
      <c r="A658" s="489" t="s">
        <v>1518</v>
      </c>
      <c r="B658" s="490" t="s">
        <v>1319</v>
      </c>
      <c r="C658" s="490" t="s">
        <v>1320</v>
      </c>
      <c r="D658" s="490" t="s">
        <v>1383</v>
      </c>
      <c r="E658" s="490" t="s">
        <v>1384</v>
      </c>
      <c r="F658" s="494">
        <v>3</v>
      </c>
      <c r="G658" s="494">
        <v>48</v>
      </c>
      <c r="H658" s="494">
        <v>0.94117647058823528</v>
      </c>
      <c r="I658" s="494">
        <v>16</v>
      </c>
      <c r="J658" s="494">
        <v>3</v>
      </c>
      <c r="K658" s="494">
        <v>51</v>
      </c>
      <c r="L658" s="494">
        <v>1</v>
      </c>
      <c r="M658" s="494">
        <v>17</v>
      </c>
      <c r="N658" s="494">
        <v>3</v>
      </c>
      <c r="O658" s="494">
        <v>51</v>
      </c>
      <c r="P658" s="545">
        <v>1</v>
      </c>
      <c r="Q658" s="495">
        <v>17</v>
      </c>
    </row>
    <row r="659" spans="1:17" ht="14.4" customHeight="1" x14ac:dyDescent="0.3">
      <c r="A659" s="489" t="s">
        <v>1518</v>
      </c>
      <c r="B659" s="490" t="s">
        <v>1319</v>
      </c>
      <c r="C659" s="490" t="s">
        <v>1320</v>
      </c>
      <c r="D659" s="490" t="s">
        <v>1387</v>
      </c>
      <c r="E659" s="490" t="s">
        <v>1388</v>
      </c>
      <c r="F659" s="494">
        <v>38</v>
      </c>
      <c r="G659" s="494">
        <v>13262</v>
      </c>
      <c r="H659" s="494">
        <v>1.0826122448979592</v>
      </c>
      <c r="I659" s="494">
        <v>349</v>
      </c>
      <c r="J659" s="494">
        <v>35</v>
      </c>
      <c r="K659" s="494">
        <v>12250</v>
      </c>
      <c r="L659" s="494">
        <v>1</v>
      </c>
      <c r="M659" s="494">
        <v>350</v>
      </c>
      <c r="N659" s="494">
        <v>15</v>
      </c>
      <c r="O659" s="494">
        <v>5250</v>
      </c>
      <c r="P659" s="545">
        <v>0.42857142857142855</v>
      </c>
      <c r="Q659" s="495">
        <v>350</v>
      </c>
    </row>
    <row r="660" spans="1:17" ht="14.4" customHeight="1" x14ac:dyDescent="0.3">
      <c r="A660" s="489" t="s">
        <v>1518</v>
      </c>
      <c r="B660" s="490" t="s">
        <v>1319</v>
      </c>
      <c r="C660" s="490" t="s">
        <v>1320</v>
      </c>
      <c r="D660" s="490" t="s">
        <v>1391</v>
      </c>
      <c r="E660" s="490" t="s">
        <v>1392</v>
      </c>
      <c r="F660" s="494">
        <v>1</v>
      </c>
      <c r="G660" s="494">
        <v>148</v>
      </c>
      <c r="H660" s="494"/>
      <c r="I660" s="494">
        <v>148</v>
      </c>
      <c r="J660" s="494"/>
      <c r="K660" s="494"/>
      <c r="L660" s="494"/>
      <c r="M660" s="494"/>
      <c r="N660" s="494">
        <v>1</v>
      </c>
      <c r="O660" s="494">
        <v>149</v>
      </c>
      <c r="P660" s="545"/>
      <c r="Q660" s="495">
        <v>149</v>
      </c>
    </row>
    <row r="661" spans="1:17" ht="14.4" customHeight="1" x14ac:dyDescent="0.3">
      <c r="A661" s="489" t="s">
        <v>1518</v>
      </c>
      <c r="B661" s="490" t="s">
        <v>1319</v>
      </c>
      <c r="C661" s="490" t="s">
        <v>1320</v>
      </c>
      <c r="D661" s="490" t="s">
        <v>1395</v>
      </c>
      <c r="E661" s="490" t="s">
        <v>1396</v>
      </c>
      <c r="F661" s="494">
        <v>16</v>
      </c>
      <c r="G661" s="494">
        <v>4704</v>
      </c>
      <c r="H661" s="494">
        <v>0.99661016949152548</v>
      </c>
      <c r="I661" s="494">
        <v>294</v>
      </c>
      <c r="J661" s="494">
        <v>16</v>
      </c>
      <c r="K661" s="494">
        <v>4720</v>
      </c>
      <c r="L661" s="494">
        <v>1</v>
      </c>
      <c r="M661" s="494">
        <v>295</v>
      </c>
      <c r="N661" s="494">
        <v>19</v>
      </c>
      <c r="O661" s="494">
        <v>5605</v>
      </c>
      <c r="P661" s="545">
        <v>1.1875</v>
      </c>
      <c r="Q661" s="495">
        <v>295</v>
      </c>
    </row>
    <row r="662" spans="1:17" ht="14.4" customHeight="1" x14ac:dyDescent="0.3">
      <c r="A662" s="489" t="s">
        <v>1518</v>
      </c>
      <c r="B662" s="490" t="s">
        <v>1319</v>
      </c>
      <c r="C662" s="490" t="s">
        <v>1320</v>
      </c>
      <c r="D662" s="490" t="s">
        <v>1397</v>
      </c>
      <c r="E662" s="490" t="s">
        <v>1398</v>
      </c>
      <c r="F662" s="494">
        <v>60</v>
      </c>
      <c r="G662" s="494">
        <v>12420</v>
      </c>
      <c r="H662" s="494">
        <v>0.90039147455415403</v>
      </c>
      <c r="I662" s="494">
        <v>207</v>
      </c>
      <c r="J662" s="494">
        <v>66</v>
      </c>
      <c r="K662" s="494">
        <v>13794</v>
      </c>
      <c r="L662" s="494">
        <v>1</v>
      </c>
      <c r="M662" s="494">
        <v>209</v>
      </c>
      <c r="N662" s="494">
        <v>73</v>
      </c>
      <c r="O662" s="494">
        <v>15257</v>
      </c>
      <c r="P662" s="545">
        <v>1.106060606060606</v>
      </c>
      <c r="Q662" s="495">
        <v>209</v>
      </c>
    </row>
    <row r="663" spans="1:17" ht="14.4" customHeight="1" x14ac:dyDescent="0.3">
      <c r="A663" s="489" t="s">
        <v>1518</v>
      </c>
      <c r="B663" s="490" t="s">
        <v>1319</v>
      </c>
      <c r="C663" s="490" t="s">
        <v>1320</v>
      </c>
      <c r="D663" s="490" t="s">
        <v>1399</v>
      </c>
      <c r="E663" s="490" t="s">
        <v>1400</v>
      </c>
      <c r="F663" s="494">
        <v>59</v>
      </c>
      <c r="G663" s="494">
        <v>2301</v>
      </c>
      <c r="H663" s="494">
        <v>0.89882812499999998</v>
      </c>
      <c r="I663" s="494">
        <v>39</v>
      </c>
      <c r="J663" s="494">
        <v>64</v>
      </c>
      <c r="K663" s="494">
        <v>2560</v>
      </c>
      <c r="L663" s="494">
        <v>1</v>
      </c>
      <c r="M663" s="494">
        <v>40</v>
      </c>
      <c r="N663" s="494">
        <v>72</v>
      </c>
      <c r="O663" s="494">
        <v>2880</v>
      </c>
      <c r="P663" s="545">
        <v>1.125</v>
      </c>
      <c r="Q663" s="495">
        <v>40</v>
      </c>
    </row>
    <row r="664" spans="1:17" ht="14.4" customHeight="1" x14ac:dyDescent="0.3">
      <c r="A664" s="489" t="s">
        <v>1518</v>
      </c>
      <c r="B664" s="490" t="s">
        <v>1319</v>
      </c>
      <c r="C664" s="490" t="s">
        <v>1320</v>
      </c>
      <c r="D664" s="490" t="s">
        <v>1401</v>
      </c>
      <c r="E664" s="490" t="s">
        <v>1402</v>
      </c>
      <c r="F664" s="494"/>
      <c r="G664" s="494"/>
      <c r="H664" s="494"/>
      <c r="I664" s="494"/>
      <c r="J664" s="494"/>
      <c r="K664" s="494"/>
      <c r="L664" s="494"/>
      <c r="M664" s="494"/>
      <c r="N664" s="494">
        <v>1</v>
      </c>
      <c r="O664" s="494">
        <v>5023</v>
      </c>
      <c r="P664" s="545"/>
      <c r="Q664" s="495">
        <v>5023</v>
      </c>
    </row>
    <row r="665" spans="1:17" ht="14.4" customHeight="1" x14ac:dyDescent="0.3">
      <c r="A665" s="489" t="s">
        <v>1518</v>
      </c>
      <c r="B665" s="490" t="s">
        <v>1319</v>
      </c>
      <c r="C665" s="490" t="s">
        <v>1320</v>
      </c>
      <c r="D665" s="490" t="s">
        <v>1403</v>
      </c>
      <c r="E665" s="490" t="s">
        <v>1404</v>
      </c>
      <c r="F665" s="494">
        <v>61</v>
      </c>
      <c r="G665" s="494">
        <v>10370</v>
      </c>
      <c r="H665" s="494">
        <v>1.1026049973418395</v>
      </c>
      <c r="I665" s="494">
        <v>170</v>
      </c>
      <c r="J665" s="494">
        <v>55</v>
      </c>
      <c r="K665" s="494">
        <v>9405</v>
      </c>
      <c r="L665" s="494">
        <v>1</v>
      </c>
      <c r="M665" s="494">
        <v>171</v>
      </c>
      <c r="N665" s="494">
        <v>72</v>
      </c>
      <c r="O665" s="494">
        <v>12312</v>
      </c>
      <c r="P665" s="545">
        <v>1.3090909090909091</v>
      </c>
      <c r="Q665" s="495">
        <v>171</v>
      </c>
    </row>
    <row r="666" spans="1:17" ht="14.4" customHeight="1" x14ac:dyDescent="0.3">
      <c r="A666" s="489" t="s">
        <v>1518</v>
      </c>
      <c r="B666" s="490" t="s">
        <v>1319</v>
      </c>
      <c r="C666" s="490" t="s">
        <v>1320</v>
      </c>
      <c r="D666" s="490" t="s">
        <v>1407</v>
      </c>
      <c r="E666" s="490" t="s">
        <v>1408</v>
      </c>
      <c r="F666" s="494">
        <v>6</v>
      </c>
      <c r="G666" s="494">
        <v>4128</v>
      </c>
      <c r="H666" s="494">
        <v>5.7525083612040132E-2</v>
      </c>
      <c r="I666" s="494">
        <v>688</v>
      </c>
      <c r="J666" s="494">
        <v>104</v>
      </c>
      <c r="K666" s="494">
        <v>71760</v>
      </c>
      <c r="L666" s="494">
        <v>1</v>
      </c>
      <c r="M666" s="494">
        <v>690</v>
      </c>
      <c r="N666" s="494">
        <v>140</v>
      </c>
      <c r="O666" s="494">
        <v>96600</v>
      </c>
      <c r="P666" s="545">
        <v>1.3461538461538463</v>
      </c>
      <c r="Q666" s="495">
        <v>690</v>
      </c>
    </row>
    <row r="667" spans="1:17" ht="14.4" customHeight="1" x14ac:dyDescent="0.3">
      <c r="A667" s="489" t="s">
        <v>1518</v>
      </c>
      <c r="B667" s="490" t="s">
        <v>1319</v>
      </c>
      <c r="C667" s="490" t="s">
        <v>1320</v>
      </c>
      <c r="D667" s="490" t="s">
        <v>1409</v>
      </c>
      <c r="E667" s="490" t="s">
        <v>1410</v>
      </c>
      <c r="F667" s="494">
        <v>79</v>
      </c>
      <c r="G667" s="494">
        <v>27492</v>
      </c>
      <c r="H667" s="494">
        <v>1.2084395604395604</v>
      </c>
      <c r="I667" s="494">
        <v>348</v>
      </c>
      <c r="J667" s="494">
        <v>65</v>
      </c>
      <c r="K667" s="494">
        <v>22750</v>
      </c>
      <c r="L667" s="494">
        <v>1</v>
      </c>
      <c r="M667" s="494">
        <v>350</v>
      </c>
      <c r="N667" s="494">
        <v>87</v>
      </c>
      <c r="O667" s="494">
        <v>30450</v>
      </c>
      <c r="P667" s="545">
        <v>1.3384615384615384</v>
      </c>
      <c r="Q667" s="495">
        <v>350</v>
      </c>
    </row>
    <row r="668" spans="1:17" ht="14.4" customHeight="1" x14ac:dyDescent="0.3">
      <c r="A668" s="489" t="s">
        <v>1518</v>
      </c>
      <c r="B668" s="490" t="s">
        <v>1319</v>
      </c>
      <c r="C668" s="490" t="s">
        <v>1320</v>
      </c>
      <c r="D668" s="490" t="s">
        <v>1411</v>
      </c>
      <c r="E668" s="490" t="s">
        <v>1412</v>
      </c>
      <c r="F668" s="494">
        <v>59</v>
      </c>
      <c r="G668" s="494">
        <v>10207</v>
      </c>
      <c r="H668" s="494">
        <v>1.0665621734587252</v>
      </c>
      <c r="I668" s="494">
        <v>173</v>
      </c>
      <c r="J668" s="494">
        <v>55</v>
      </c>
      <c r="K668" s="494">
        <v>9570</v>
      </c>
      <c r="L668" s="494">
        <v>1</v>
      </c>
      <c r="M668" s="494">
        <v>174</v>
      </c>
      <c r="N668" s="494">
        <v>71</v>
      </c>
      <c r="O668" s="494">
        <v>12354</v>
      </c>
      <c r="P668" s="545">
        <v>1.290909090909091</v>
      </c>
      <c r="Q668" s="495">
        <v>174</v>
      </c>
    </row>
    <row r="669" spans="1:17" ht="14.4" customHeight="1" x14ac:dyDescent="0.3">
      <c r="A669" s="489" t="s">
        <v>1518</v>
      </c>
      <c r="B669" s="490" t="s">
        <v>1319</v>
      </c>
      <c r="C669" s="490" t="s">
        <v>1320</v>
      </c>
      <c r="D669" s="490" t="s">
        <v>1413</v>
      </c>
      <c r="E669" s="490" t="s">
        <v>1414</v>
      </c>
      <c r="F669" s="494">
        <v>4</v>
      </c>
      <c r="G669" s="494">
        <v>1600</v>
      </c>
      <c r="H669" s="494">
        <v>0.99750623441396513</v>
      </c>
      <c r="I669" s="494">
        <v>400</v>
      </c>
      <c r="J669" s="494">
        <v>4</v>
      </c>
      <c r="K669" s="494">
        <v>1604</v>
      </c>
      <c r="L669" s="494">
        <v>1</v>
      </c>
      <c r="M669" s="494">
        <v>401</v>
      </c>
      <c r="N669" s="494"/>
      <c r="O669" s="494"/>
      <c r="P669" s="545"/>
      <c r="Q669" s="495"/>
    </row>
    <row r="670" spans="1:17" ht="14.4" customHeight="1" x14ac:dyDescent="0.3">
      <c r="A670" s="489" t="s">
        <v>1518</v>
      </c>
      <c r="B670" s="490" t="s">
        <v>1319</v>
      </c>
      <c r="C670" s="490" t="s">
        <v>1320</v>
      </c>
      <c r="D670" s="490" t="s">
        <v>1415</v>
      </c>
      <c r="E670" s="490" t="s">
        <v>1416</v>
      </c>
      <c r="F670" s="494">
        <v>5</v>
      </c>
      <c r="G670" s="494">
        <v>3260</v>
      </c>
      <c r="H670" s="494">
        <v>9.5859797694660076E-2</v>
      </c>
      <c r="I670" s="494">
        <v>652</v>
      </c>
      <c r="J670" s="494">
        <v>52</v>
      </c>
      <c r="K670" s="494">
        <v>34008</v>
      </c>
      <c r="L670" s="494">
        <v>1</v>
      </c>
      <c r="M670" s="494">
        <v>654</v>
      </c>
      <c r="N670" s="494">
        <v>70</v>
      </c>
      <c r="O670" s="494">
        <v>45780</v>
      </c>
      <c r="P670" s="545">
        <v>1.3461538461538463</v>
      </c>
      <c r="Q670" s="495">
        <v>654</v>
      </c>
    </row>
    <row r="671" spans="1:17" ht="14.4" customHeight="1" x14ac:dyDescent="0.3">
      <c r="A671" s="489" t="s">
        <v>1518</v>
      </c>
      <c r="B671" s="490" t="s">
        <v>1319</v>
      </c>
      <c r="C671" s="490" t="s">
        <v>1320</v>
      </c>
      <c r="D671" s="490" t="s">
        <v>1417</v>
      </c>
      <c r="E671" s="490" t="s">
        <v>1418</v>
      </c>
      <c r="F671" s="494">
        <v>5</v>
      </c>
      <c r="G671" s="494">
        <v>3260</v>
      </c>
      <c r="H671" s="494">
        <v>9.5859797694660076E-2</v>
      </c>
      <c r="I671" s="494">
        <v>652</v>
      </c>
      <c r="J671" s="494">
        <v>52</v>
      </c>
      <c r="K671" s="494">
        <v>34008</v>
      </c>
      <c r="L671" s="494">
        <v>1</v>
      </c>
      <c r="M671" s="494">
        <v>654</v>
      </c>
      <c r="N671" s="494">
        <v>70</v>
      </c>
      <c r="O671" s="494">
        <v>45780</v>
      </c>
      <c r="P671" s="545">
        <v>1.3461538461538463</v>
      </c>
      <c r="Q671" s="495">
        <v>654</v>
      </c>
    </row>
    <row r="672" spans="1:17" ht="14.4" customHeight="1" x14ac:dyDescent="0.3">
      <c r="A672" s="489" t="s">
        <v>1518</v>
      </c>
      <c r="B672" s="490" t="s">
        <v>1319</v>
      </c>
      <c r="C672" s="490" t="s">
        <v>1320</v>
      </c>
      <c r="D672" s="490" t="s">
        <v>1421</v>
      </c>
      <c r="E672" s="490" t="s">
        <v>1422</v>
      </c>
      <c r="F672" s="494">
        <v>59</v>
      </c>
      <c r="G672" s="494">
        <v>40828</v>
      </c>
      <c r="H672" s="494">
        <v>0.91921829971181557</v>
      </c>
      <c r="I672" s="494">
        <v>692</v>
      </c>
      <c r="J672" s="494">
        <v>64</v>
      </c>
      <c r="K672" s="494">
        <v>44416</v>
      </c>
      <c r="L672" s="494">
        <v>1</v>
      </c>
      <c r="M672" s="494">
        <v>694</v>
      </c>
      <c r="N672" s="494">
        <v>71</v>
      </c>
      <c r="O672" s="494">
        <v>49274</v>
      </c>
      <c r="P672" s="545">
        <v>1.109375</v>
      </c>
      <c r="Q672" s="495">
        <v>694</v>
      </c>
    </row>
    <row r="673" spans="1:17" ht="14.4" customHeight="1" x14ac:dyDescent="0.3">
      <c r="A673" s="489" t="s">
        <v>1518</v>
      </c>
      <c r="B673" s="490" t="s">
        <v>1319</v>
      </c>
      <c r="C673" s="490" t="s">
        <v>1320</v>
      </c>
      <c r="D673" s="490" t="s">
        <v>1423</v>
      </c>
      <c r="E673" s="490" t="s">
        <v>1424</v>
      </c>
      <c r="F673" s="494">
        <v>17</v>
      </c>
      <c r="G673" s="494">
        <v>11492</v>
      </c>
      <c r="H673" s="494">
        <v>1.6949852507374632</v>
      </c>
      <c r="I673" s="494">
        <v>676</v>
      </c>
      <c r="J673" s="494">
        <v>10</v>
      </c>
      <c r="K673" s="494">
        <v>6780</v>
      </c>
      <c r="L673" s="494">
        <v>1</v>
      </c>
      <c r="M673" s="494">
        <v>678</v>
      </c>
      <c r="N673" s="494">
        <v>17</v>
      </c>
      <c r="O673" s="494">
        <v>11526</v>
      </c>
      <c r="P673" s="545">
        <v>1.7</v>
      </c>
      <c r="Q673" s="495">
        <v>678</v>
      </c>
    </row>
    <row r="674" spans="1:17" ht="14.4" customHeight="1" x14ac:dyDescent="0.3">
      <c r="A674" s="489" t="s">
        <v>1518</v>
      </c>
      <c r="B674" s="490" t="s">
        <v>1319</v>
      </c>
      <c r="C674" s="490" t="s">
        <v>1320</v>
      </c>
      <c r="D674" s="490" t="s">
        <v>1425</v>
      </c>
      <c r="E674" s="490" t="s">
        <v>1426</v>
      </c>
      <c r="F674" s="494">
        <v>61</v>
      </c>
      <c r="G674" s="494">
        <v>28975</v>
      </c>
      <c r="H674" s="494">
        <v>0.93452668924367033</v>
      </c>
      <c r="I674" s="494">
        <v>475</v>
      </c>
      <c r="J674" s="494">
        <v>65</v>
      </c>
      <c r="K674" s="494">
        <v>31005</v>
      </c>
      <c r="L674" s="494">
        <v>1</v>
      </c>
      <c r="M674" s="494">
        <v>477</v>
      </c>
      <c r="N674" s="494">
        <v>71</v>
      </c>
      <c r="O674" s="494">
        <v>33867</v>
      </c>
      <c r="P674" s="545">
        <v>1.0923076923076922</v>
      </c>
      <c r="Q674" s="495">
        <v>477</v>
      </c>
    </row>
    <row r="675" spans="1:17" ht="14.4" customHeight="1" x14ac:dyDescent="0.3">
      <c r="A675" s="489" t="s">
        <v>1518</v>
      </c>
      <c r="B675" s="490" t="s">
        <v>1319</v>
      </c>
      <c r="C675" s="490" t="s">
        <v>1320</v>
      </c>
      <c r="D675" s="490" t="s">
        <v>1427</v>
      </c>
      <c r="E675" s="490" t="s">
        <v>1428</v>
      </c>
      <c r="F675" s="494"/>
      <c r="G675" s="494"/>
      <c r="H675" s="494"/>
      <c r="I675" s="494"/>
      <c r="J675" s="494">
        <v>53</v>
      </c>
      <c r="K675" s="494">
        <v>15423</v>
      </c>
      <c r="L675" s="494">
        <v>1</v>
      </c>
      <c r="M675" s="494">
        <v>291</v>
      </c>
      <c r="N675" s="494">
        <v>68</v>
      </c>
      <c r="O675" s="494">
        <v>19788</v>
      </c>
      <c r="P675" s="545">
        <v>1.2830188679245282</v>
      </c>
      <c r="Q675" s="495">
        <v>291</v>
      </c>
    </row>
    <row r="676" spans="1:17" ht="14.4" customHeight="1" x14ac:dyDescent="0.3">
      <c r="A676" s="489" t="s">
        <v>1518</v>
      </c>
      <c r="B676" s="490" t="s">
        <v>1319</v>
      </c>
      <c r="C676" s="490" t="s">
        <v>1320</v>
      </c>
      <c r="D676" s="490" t="s">
        <v>1429</v>
      </c>
      <c r="E676" s="490" t="s">
        <v>1430</v>
      </c>
      <c r="F676" s="494">
        <v>1</v>
      </c>
      <c r="G676" s="494">
        <v>812</v>
      </c>
      <c r="H676" s="494">
        <v>0.33292332923329232</v>
      </c>
      <c r="I676" s="494">
        <v>812</v>
      </c>
      <c r="J676" s="494">
        <v>3</v>
      </c>
      <c r="K676" s="494">
        <v>2439</v>
      </c>
      <c r="L676" s="494">
        <v>1</v>
      </c>
      <c r="M676" s="494">
        <v>813</v>
      </c>
      <c r="N676" s="494">
        <v>2</v>
      </c>
      <c r="O676" s="494">
        <v>1628</v>
      </c>
      <c r="P676" s="545">
        <v>0.66748667486674862</v>
      </c>
      <c r="Q676" s="495">
        <v>814</v>
      </c>
    </row>
    <row r="677" spans="1:17" ht="14.4" customHeight="1" x14ac:dyDescent="0.3">
      <c r="A677" s="489" t="s">
        <v>1518</v>
      </c>
      <c r="B677" s="490" t="s">
        <v>1319</v>
      </c>
      <c r="C677" s="490" t="s">
        <v>1320</v>
      </c>
      <c r="D677" s="490" t="s">
        <v>1433</v>
      </c>
      <c r="E677" s="490" t="s">
        <v>1434</v>
      </c>
      <c r="F677" s="494">
        <v>60</v>
      </c>
      <c r="G677" s="494">
        <v>10020</v>
      </c>
      <c r="H677" s="494">
        <v>0.91758241758241754</v>
      </c>
      <c r="I677" s="494">
        <v>167</v>
      </c>
      <c r="J677" s="494">
        <v>65</v>
      </c>
      <c r="K677" s="494">
        <v>10920</v>
      </c>
      <c r="L677" s="494">
        <v>1</v>
      </c>
      <c r="M677" s="494">
        <v>168</v>
      </c>
      <c r="N677" s="494">
        <v>72</v>
      </c>
      <c r="O677" s="494">
        <v>12096</v>
      </c>
      <c r="P677" s="545">
        <v>1.1076923076923078</v>
      </c>
      <c r="Q677" s="495">
        <v>168</v>
      </c>
    </row>
    <row r="678" spans="1:17" ht="14.4" customHeight="1" x14ac:dyDescent="0.3">
      <c r="A678" s="489" t="s">
        <v>1518</v>
      </c>
      <c r="B678" s="490" t="s">
        <v>1319</v>
      </c>
      <c r="C678" s="490" t="s">
        <v>1320</v>
      </c>
      <c r="D678" s="490" t="s">
        <v>1437</v>
      </c>
      <c r="E678" s="490" t="s">
        <v>1438</v>
      </c>
      <c r="F678" s="494">
        <v>1</v>
      </c>
      <c r="G678" s="494">
        <v>573</v>
      </c>
      <c r="H678" s="494">
        <v>0.99825783972125437</v>
      </c>
      <c r="I678" s="494">
        <v>573</v>
      </c>
      <c r="J678" s="494">
        <v>1</v>
      </c>
      <c r="K678" s="494">
        <v>574</v>
      </c>
      <c r="L678" s="494">
        <v>1</v>
      </c>
      <c r="M678" s="494">
        <v>574</v>
      </c>
      <c r="N678" s="494"/>
      <c r="O678" s="494"/>
      <c r="P678" s="545"/>
      <c r="Q678" s="495"/>
    </row>
    <row r="679" spans="1:17" ht="14.4" customHeight="1" x14ac:dyDescent="0.3">
      <c r="A679" s="489" t="s">
        <v>1518</v>
      </c>
      <c r="B679" s="490" t="s">
        <v>1319</v>
      </c>
      <c r="C679" s="490" t="s">
        <v>1320</v>
      </c>
      <c r="D679" s="490" t="s">
        <v>1441</v>
      </c>
      <c r="E679" s="490" t="s">
        <v>1442</v>
      </c>
      <c r="F679" s="494">
        <v>16</v>
      </c>
      <c r="G679" s="494">
        <v>2976</v>
      </c>
      <c r="H679" s="494">
        <v>0.99465240641711228</v>
      </c>
      <c r="I679" s="494">
        <v>186</v>
      </c>
      <c r="J679" s="494">
        <v>16</v>
      </c>
      <c r="K679" s="494">
        <v>2992</v>
      </c>
      <c r="L679" s="494">
        <v>1</v>
      </c>
      <c r="M679" s="494">
        <v>187</v>
      </c>
      <c r="N679" s="494">
        <v>19</v>
      </c>
      <c r="O679" s="494">
        <v>3553</v>
      </c>
      <c r="P679" s="545">
        <v>1.1875</v>
      </c>
      <c r="Q679" s="495">
        <v>187</v>
      </c>
    </row>
    <row r="680" spans="1:17" ht="14.4" customHeight="1" x14ac:dyDescent="0.3">
      <c r="A680" s="489" t="s">
        <v>1518</v>
      </c>
      <c r="B680" s="490" t="s">
        <v>1319</v>
      </c>
      <c r="C680" s="490" t="s">
        <v>1320</v>
      </c>
      <c r="D680" s="490" t="s">
        <v>1443</v>
      </c>
      <c r="E680" s="490" t="s">
        <v>1444</v>
      </c>
      <c r="F680" s="494">
        <v>164</v>
      </c>
      <c r="G680" s="494">
        <v>94300</v>
      </c>
      <c r="H680" s="494">
        <v>1.1137093726379441</v>
      </c>
      <c r="I680" s="494">
        <v>575</v>
      </c>
      <c r="J680" s="494">
        <v>147</v>
      </c>
      <c r="K680" s="494">
        <v>84672</v>
      </c>
      <c r="L680" s="494">
        <v>1</v>
      </c>
      <c r="M680" s="494">
        <v>576</v>
      </c>
      <c r="N680" s="494">
        <v>22</v>
      </c>
      <c r="O680" s="494">
        <v>12672</v>
      </c>
      <c r="P680" s="545">
        <v>0.14965986394557823</v>
      </c>
      <c r="Q680" s="495">
        <v>576</v>
      </c>
    </row>
    <row r="681" spans="1:17" ht="14.4" customHeight="1" x14ac:dyDescent="0.3">
      <c r="A681" s="489" t="s">
        <v>1518</v>
      </c>
      <c r="B681" s="490" t="s">
        <v>1319</v>
      </c>
      <c r="C681" s="490" t="s">
        <v>1320</v>
      </c>
      <c r="D681" s="490" t="s">
        <v>1447</v>
      </c>
      <c r="E681" s="490" t="s">
        <v>1448</v>
      </c>
      <c r="F681" s="494">
        <v>5</v>
      </c>
      <c r="G681" s="494">
        <v>6985</v>
      </c>
      <c r="H681" s="494">
        <v>9.6016385330180892E-2</v>
      </c>
      <c r="I681" s="494">
        <v>1397</v>
      </c>
      <c r="J681" s="494">
        <v>52</v>
      </c>
      <c r="K681" s="494">
        <v>72748</v>
      </c>
      <c r="L681" s="494">
        <v>1</v>
      </c>
      <c r="M681" s="494">
        <v>1399</v>
      </c>
      <c r="N681" s="494">
        <v>70</v>
      </c>
      <c r="O681" s="494">
        <v>97930</v>
      </c>
      <c r="P681" s="545">
        <v>1.3461538461538463</v>
      </c>
      <c r="Q681" s="495">
        <v>1399</v>
      </c>
    </row>
    <row r="682" spans="1:17" ht="14.4" customHeight="1" x14ac:dyDescent="0.3">
      <c r="A682" s="489" t="s">
        <v>1518</v>
      </c>
      <c r="B682" s="490" t="s">
        <v>1319</v>
      </c>
      <c r="C682" s="490" t="s">
        <v>1320</v>
      </c>
      <c r="D682" s="490" t="s">
        <v>1453</v>
      </c>
      <c r="E682" s="490" t="s">
        <v>1454</v>
      </c>
      <c r="F682" s="494">
        <v>1</v>
      </c>
      <c r="G682" s="494">
        <v>812</v>
      </c>
      <c r="H682" s="494">
        <v>0.33292332923329232</v>
      </c>
      <c r="I682" s="494">
        <v>812</v>
      </c>
      <c r="J682" s="494">
        <v>3</v>
      </c>
      <c r="K682" s="494">
        <v>2439</v>
      </c>
      <c r="L682" s="494">
        <v>1</v>
      </c>
      <c r="M682" s="494">
        <v>813</v>
      </c>
      <c r="N682" s="494">
        <v>2</v>
      </c>
      <c r="O682" s="494">
        <v>1628</v>
      </c>
      <c r="P682" s="545">
        <v>0.66748667486674862</v>
      </c>
      <c r="Q682" s="495">
        <v>814</v>
      </c>
    </row>
    <row r="683" spans="1:17" ht="14.4" customHeight="1" x14ac:dyDescent="0.3">
      <c r="A683" s="489" t="s">
        <v>1518</v>
      </c>
      <c r="B683" s="490" t="s">
        <v>1319</v>
      </c>
      <c r="C683" s="490" t="s">
        <v>1320</v>
      </c>
      <c r="D683" s="490" t="s">
        <v>1457</v>
      </c>
      <c r="E683" s="490" t="s">
        <v>1458</v>
      </c>
      <c r="F683" s="494"/>
      <c r="G683" s="494"/>
      <c r="H683" s="494"/>
      <c r="I683" s="494"/>
      <c r="J683" s="494">
        <v>1</v>
      </c>
      <c r="K683" s="494">
        <v>260</v>
      </c>
      <c r="L683" s="494">
        <v>1</v>
      </c>
      <c r="M683" s="494">
        <v>260</v>
      </c>
      <c r="N683" s="494"/>
      <c r="O683" s="494"/>
      <c r="P683" s="545"/>
      <c r="Q683" s="495"/>
    </row>
    <row r="684" spans="1:17" ht="14.4" customHeight="1" x14ac:dyDescent="0.3">
      <c r="A684" s="489" t="s">
        <v>1518</v>
      </c>
      <c r="B684" s="490" t="s">
        <v>1319</v>
      </c>
      <c r="C684" s="490" t="s">
        <v>1320</v>
      </c>
      <c r="D684" s="490" t="s">
        <v>1459</v>
      </c>
      <c r="E684" s="490" t="s">
        <v>1378</v>
      </c>
      <c r="F684" s="494">
        <v>1</v>
      </c>
      <c r="G684" s="494">
        <v>2425</v>
      </c>
      <c r="H684" s="494"/>
      <c r="I684" s="494">
        <v>2425</v>
      </c>
      <c r="J684" s="494"/>
      <c r="K684" s="494"/>
      <c r="L684" s="494"/>
      <c r="M684" s="494"/>
      <c r="N684" s="494"/>
      <c r="O684" s="494"/>
      <c r="P684" s="545"/>
      <c r="Q684" s="495"/>
    </row>
    <row r="685" spans="1:17" ht="14.4" customHeight="1" x14ac:dyDescent="0.3">
      <c r="A685" s="489" t="s">
        <v>1518</v>
      </c>
      <c r="B685" s="490" t="s">
        <v>1319</v>
      </c>
      <c r="C685" s="490" t="s">
        <v>1320</v>
      </c>
      <c r="D685" s="490" t="s">
        <v>1464</v>
      </c>
      <c r="E685" s="490" t="s">
        <v>1465</v>
      </c>
      <c r="F685" s="494"/>
      <c r="G685" s="494"/>
      <c r="H685" s="494"/>
      <c r="I685" s="494"/>
      <c r="J685" s="494">
        <v>3</v>
      </c>
      <c r="K685" s="494">
        <v>756</v>
      </c>
      <c r="L685" s="494">
        <v>1</v>
      </c>
      <c r="M685" s="494">
        <v>252</v>
      </c>
      <c r="N685" s="494">
        <v>1</v>
      </c>
      <c r="O685" s="494">
        <v>253</v>
      </c>
      <c r="P685" s="545">
        <v>0.33465608465608465</v>
      </c>
      <c r="Q685" s="495">
        <v>253</v>
      </c>
    </row>
    <row r="686" spans="1:17" ht="14.4" customHeight="1" x14ac:dyDescent="0.3">
      <c r="A686" s="489" t="s">
        <v>1518</v>
      </c>
      <c r="B686" s="490" t="s">
        <v>1319</v>
      </c>
      <c r="C686" s="490" t="s">
        <v>1320</v>
      </c>
      <c r="D686" s="490" t="s">
        <v>1466</v>
      </c>
      <c r="E686" s="490" t="s">
        <v>1467</v>
      </c>
      <c r="F686" s="494"/>
      <c r="G686" s="494"/>
      <c r="H686" s="494"/>
      <c r="I686" s="494"/>
      <c r="J686" s="494">
        <v>3</v>
      </c>
      <c r="K686" s="494">
        <v>1272</v>
      </c>
      <c r="L686" s="494">
        <v>1</v>
      </c>
      <c r="M686" s="494">
        <v>424</v>
      </c>
      <c r="N686" s="494">
        <v>1</v>
      </c>
      <c r="O686" s="494">
        <v>424</v>
      </c>
      <c r="P686" s="545">
        <v>0.33333333333333331</v>
      </c>
      <c r="Q686" s="495">
        <v>424</v>
      </c>
    </row>
    <row r="687" spans="1:17" ht="14.4" customHeight="1" x14ac:dyDescent="0.3">
      <c r="A687" s="489" t="s">
        <v>1519</v>
      </c>
      <c r="B687" s="490" t="s">
        <v>1319</v>
      </c>
      <c r="C687" s="490" t="s">
        <v>1320</v>
      </c>
      <c r="D687" s="490" t="s">
        <v>1321</v>
      </c>
      <c r="E687" s="490" t="s">
        <v>1322</v>
      </c>
      <c r="F687" s="494">
        <v>1</v>
      </c>
      <c r="G687" s="494">
        <v>1184</v>
      </c>
      <c r="H687" s="494">
        <v>0.9974726200505476</v>
      </c>
      <c r="I687" s="494">
        <v>1184</v>
      </c>
      <c r="J687" s="494">
        <v>1</v>
      </c>
      <c r="K687" s="494">
        <v>1187</v>
      </c>
      <c r="L687" s="494">
        <v>1</v>
      </c>
      <c r="M687" s="494">
        <v>1187</v>
      </c>
      <c r="N687" s="494"/>
      <c r="O687" s="494"/>
      <c r="P687" s="545"/>
      <c r="Q687" s="495"/>
    </row>
    <row r="688" spans="1:17" ht="14.4" customHeight="1" x14ac:dyDescent="0.3">
      <c r="A688" s="489" t="s">
        <v>1519</v>
      </c>
      <c r="B688" s="490" t="s">
        <v>1319</v>
      </c>
      <c r="C688" s="490" t="s">
        <v>1320</v>
      </c>
      <c r="D688" s="490" t="s">
        <v>1333</v>
      </c>
      <c r="E688" s="490" t="s">
        <v>1334</v>
      </c>
      <c r="F688" s="494">
        <v>2</v>
      </c>
      <c r="G688" s="494">
        <v>1662</v>
      </c>
      <c r="H688" s="494">
        <v>0.28198167628096371</v>
      </c>
      <c r="I688" s="494">
        <v>831</v>
      </c>
      <c r="J688" s="494">
        <v>7</v>
      </c>
      <c r="K688" s="494">
        <v>5894</v>
      </c>
      <c r="L688" s="494">
        <v>1</v>
      </c>
      <c r="M688" s="494">
        <v>842</v>
      </c>
      <c r="N688" s="494"/>
      <c r="O688" s="494"/>
      <c r="P688" s="545"/>
      <c r="Q688" s="495"/>
    </row>
    <row r="689" spans="1:17" ht="14.4" customHeight="1" x14ac:dyDescent="0.3">
      <c r="A689" s="489" t="s">
        <v>1519</v>
      </c>
      <c r="B689" s="490" t="s">
        <v>1319</v>
      </c>
      <c r="C689" s="490" t="s">
        <v>1320</v>
      </c>
      <c r="D689" s="490" t="s">
        <v>1472</v>
      </c>
      <c r="E689" s="490" t="s">
        <v>1473</v>
      </c>
      <c r="F689" s="494">
        <v>2</v>
      </c>
      <c r="G689" s="494">
        <v>2074</v>
      </c>
      <c r="H689" s="494"/>
      <c r="I689" s="494">
        <v>1037</v>
      </c>
      <c r="J689" s="494"/>
      <c r="K689" s="494"/>
      <c r="L689" s="494"/>
      <c r="M689" s="494"/>
      <c r="N689" s="494"/>
      <c r="O689" s="494"/>
      <c r="P689" s="545"/>
      <c r="Q689" s="495"/>
    </row>
    <row r="690" spans="1:17" ht="14.4" customHeight="1" x14ac:dyDescent="0.3">
      <c r="A690" s="489" t="s">
        <v>1519</v>
      </c>
      <c r="B690" s="490" t="s">
        <v>1319</v>
      </c>
      <c r="C690" s="490" t="s">
        <v>1320</v>
      </c>
      <c r="D690" s="490" t="s">
        <v>1353</v>
      </c>
      <c r="E690" s="490" t="s">
        <v>1354</v>
      </c>
      <c r="F690" s="494">
        <v>1</v>
      </c>
      <c r="G690" s="494">
        <v>547</v>
      </c>
      <c r="H690" s="494">
        <v>0.99635701275045541</v>
      </c>
      <c r="I690" s="494">
        <v>547</v>
      </c>
      <c r="J690" s="494">
        <v>1</v>
      </c>
      <c r="K690" s="494">
        <v>549</v>
      </c>
      <c r="L690" s="494">
        <v>1</v>
      </c>
      <c r="M690" s="494">
        <v>549</v>
      </c>
      <c r="N690" s="494"/>
      <c r="O690" s="494"/>
      <c r="P690" s="545"/>
      <c r="Q690" s="495"/>
    </row>
    <row r="691" spans="1:17" ht="14.4" customHeight="1" x14ac:dyDescent="0.3">
      <c r="A691" s="489" t="s">
        <v>1519</v>
      </c>
      <c r="B691" s="490" t="s">
        <v>1319</v>
      </c>
      <c r="C691" s="490" t="s">
        <v>1320</v>
      </c>
      <c r="D691" s="490" t="s">
        <v>1365</v>
      </c>
      <c r="E691" s="490" t="s">
        <v>1366</v>
      </c>
      <c r="F691" s="494">
        <v>2</v>
      </c>
      <c r="G691" s="494">
        <v>694</v>
      </c>
      <c r="H691" s="494">
        <v>1.9885386819484241</v>
      </c>
      <c r="I691" s="494">
        <v>347</v>
      </c>
      <c r="J691" s="494">
        <v>1</v>
      </c>
      <c r="K691" s="494">
        <v>349</v>
      </c>
      <c r="L691" s="494">
        <v>1</v>
      </c>
      <c r="M691" s="494">
        <v>349</v>
      </c>
      <c r="N691" s="494">
        <v>1</v>
      </c>
      <c r="O691" s="494">
        <v>349</v>
      </c>
      <c r="P691" s="545">
        <v>1</v>
      </c>
      <c r="Q691" s="495">
        <v>349</v>
      </c>
    </row>
    <row r="692" spans="1:17" ht="14.4" customHeight="1" x14ac:dyDescent="0.3">
      <c r="A692" s="489" t="s">
        <v>1519</v>
      </c>
      <c r="B692" s="490" t="s">
        <v>1319</v>
      </c>
      <c r="C692" s="490" t="s">
        <v>1320</v>
      </c>
      <c r="D692" s="490" t="s">
        <v>1367</v>
      </c>
      <c r="E692" s="490" t="s">
        <v>1368</v>
      </c>
      <c r="F692" s="494">
        <v>1</v>
      </c>
      <c r="G692" s="494">
        <v>219</v>
      </c>
      <c r="H692" s="494"/>
      <c r="I692" s="494">
        <v>219</v>
      </c>
      <c r="J692" s="494"/>
      <c r="K692" s="494"/>
      <c r="L692" s="494"/>
      <c r="M692" s="494"/>
      <c r="N692" s="494"/>
      <c r="O692" s="494"/>
      <c r="P692" s="545"/>
      <c r="Q692" s="495"/>
    </row>
    <row r="693" spans="1:17" ht="14.4" customHeight="1" x14ac:dyDescent="0.3">
      <c r="A693" s="489" t="s">
        <v>1519</v>
      </c>
      <c r="B693" s="490" t="s">
        <v>1319</v>
      </c>
      <c r="C693" s="490" t="s">
        <v>1320</v>
      </c>
      <c r="D693" s="490" t="s">
        <v>1369</v>
      </c>
      <c r="E693" s="490" t="s">
        <v>1370</v>
      </c>
      <c r="F693" s="494"/>
      <c r="G693" s="494"/>
      <c r="H693" s="494"/>
      <c r="I693" s="494"/>
      <c r="J693" s="494"/>
      <c r="K693" s="494"/>
      <c r="L693" s="494"/>
      <c r="M693" s="494"/>
      <c r="N693" s="494">
        <v>2</v>
      </c>
      <c r="O693" s="494">
        <v>1016</v>
      </c>
      <c r="P693" s="545"/>
      <c r="Q693" s="495">
        <v>508</v>
      </c>
    </row>
    <row r="694" spans="1:17" ht="14.4" customHeight="1" x14ac:dyDescent="0.3">
      <c r="A694" s="489" t="s">
        <v>1519</v>
      </c>
      <c r="B694" s="490" t="s">
        <v>1319</v>
      </c>
      <c r="C694" s="490" t="s">
        <v>1320</v>
      </c>
      <c r="D694" s="490" t="s">
        <v>1375</v>
      </c>
      <c r="E694" s="490" t="s">
        <v>1376</v>
      </c>
      <c r="F694" s="494">
        <v>1</v>
      </c>
      <c r="G694" s="494">
        <v>111</v>
      </c>
      <c r="H694" s="494">
        <v>1</v>
      </c>
      <c r="I694" s="494">
        <v>111</v>
      </c>
      <c r="J694" s="494">
        <v>1</v>
      </c>
      <c r="K694" s="494">
        <v>111</v>
      </c>
      <c r="L694" s="494">
        <v>1</v>
      </c>
      <c r="M694" s="494">
        <v>111</v>
      </c>
      <c r="N694" s="494">
        <v>1</v>
      </c>
      <c r="O694" s="494">
        <v>111</v>
      </c>
      <c r="P694" s="545">
        <v>1</v>
      </c>
      <c r="Q694" s="495">
        <v>111</v>
      </c>
    </row>
    <row r="695" spans="1:17" ht="14.4" customHeight="1" x14ac:dyDescent="0.3">
      <c r="A695" s="489" t="s">
        <v>1519</v>
      </c>
      <c r="B695" s="490" t="s">
        <v>1319</v>
      </c>
      <c r="C695" s="490" t="s">
        <v>1320</v>
      </c>
      <c r="D695" s="490" t="s">
        <v>1383</v>
      </c>
      <c r="E695" s="490" t="s">
        <v>1384</v>
      </c>
      <c r="F695" s="494">
        <v>1</v>
      </c>
      <c r="G695" s="494">
        <v>16</v>
      </c>
      <c r="H695" s="494">
        <v>0.94117647058823528</v>
      </c>
      <c r="I695" s="494">
        <v>16</v>
      </c>
      <c r="J695" s="494">
        <v>1</v>
      </c>
      <c r="K695" s="494">
        <v>17</v>
      </c>
      <c r="L695" s="494">
        <v>1</v>
      </c>
      <c r="M695" s="494">
        <v>17</v>
      </c>
      <c r="N695" s="494">
        <v>1</v>
      </c>
      <c r="O695" s="494">
        <v>17</v>
      </c>
      <c r="P695" s="545">
        <v>1</v>
      </c>
      <c r="Q695" s="495">
        <v>17</v>
      </c>
    </row>
    <row r="696" spans="1:17" ht="14.4" customHeight="1" x14ac:dyDescent="0.3">
      <c r="A696" s="489" t="s">
        <v>1519</v>
      </c>
      <c r="B696" s="490" t="s">
        <v>1319</v>
      </c>
      <c r="C696" s="490" t="s">
        <v>1320</v>
      </c>
      <c r="D696" s="490" t="s">
        <v>1387</v>
      </c>
      <c r="E696" s="490" t="s">
        <v>1388</v>
      </c>
      <c r="F696" s="494"/>
      <c r="G696" s="494"/>
      <c r="H696" s="494"/>
      <c r="I696" s="494"/>
      <c r="J696" s="494"/>
      <c r="K696" s="494"/>
      <c r="L696" s="494"/>
      <c r="M696" s="494"/>
      <c r="N696" s="494">
        <v>4</v>
      </c>
      <c r="O696" s="494">
        <v>1400</v>
      </c>
      <c r="P696" s="545"/>
      <c r="Q696" s="495">
        <v>350</v>
      </c>
    </row>
    <row r="697" spans="1:17" ht="14.4" customHeight="1" x14ac:dyDescent="0.3">
      <c r="A697" s="489" t="s">
        <v>1519</v>
      </c>
      <c r="B697" s="490" t="s">
        <v>1319</v>
      </c>
      <c r="C697" s="490" t="s">
        <v>1320</v>
      </c>
      <c r="D697" s="490" t="s">
        <v>1397</v>
      </c>
      <c r="E697" s="490" t="s">
        <v>1398</v>
      </c>
      <c r="F697" s="494">
        <v>1</v>
      </c>
      <c r="G697" s="494">
        <v>207</v>
      </c>
      <c r="H697" s="494">
        <v>0.49521531100478466</v>
      </c>
      <c r="I697" s="494">
        <v>207</v>
      </c>
      <c r="J697" s="494">
        <v>2</v>
      </c>
      <c r="K697" s="494">
        <v>418</v>
      </c>
      <c r="L697" s="494">
        <v>1</v>
      </c>
      <c r="M697" s="494">
        <v>209</v>
      </c>
      <c r="N697" s="494">
        <v>1</v>
      </c>
      <c r="O697" s="494">
        <v>209</v>
      </c>
      <c r="P697" s="545">
        <v>0.5</v>
      </c>
      <c r="Q697" s="495">
        <v>209</v>
      </c>
    </row>
    <row r="698" spans="1:17" ht="14.4" customHeight="1" x14ac:dyDescent="0.3">
      <c r="A698" s="489" t="s">
        <v>1519</v>
      </c>
      <c r="B698" s="490" t="s">
        <v>1319</v>
      </c>
      <c r="C698" s="490" t="s">
        <v>1320</v>
      </c>
      <c r="D698" s="490" t="s">
        <v>1401</v>
      </c>
      <c r="E698" s="490" t="s">
        <v>1402</v>
      </c>
      <c r="F698" s="494"/>
      <c r="G698" s="494"/>
      <c r="H698" s="494"/>
      <c r="I698" s="494"/>
      <c r="J698" s="494">
        <v>1</v>
      </c>
      <c r="K698" s="494">
        <v>5022</v>
      </c>
      <c r="L698" s="494">
        <v>1</v>
      </c>
      <c r="M698" s="494">
        <v>5022</v>
      </c>
      <c r="N698" s="494">
        <v>2</v>
      </c>
      <c r="O698" s="494">
        <v>10046</v>
      </c>
      <c r="P698" s="545">
        <v>2.0003982477100757</v>
      </c>
      <c r="Q698" s="495">
        <v>5023</v>
      </c>
    </row>
    <row r="699" spans="1:17" ht="14.4" customHeight="1" x14ac:dyDescent="0.3">
      <c r="A699" s="489" t="s">
        <v>1519</v>
      </c>
      <c r="B699" s="490" t="s">
        <v>1319</v>
      </c>
      <c r="C699" s="490" t="s">
        <v>1320</v>
      </c>
      <c r="D699" s="490" t="s">
        <v>1413</v>
      </c>
      <c r="E699" s="490" t="s">
        <v>1414</v>
      </c>
      <c r="F699" s="494">
        <v>4</v>
      </c>
      <c r="G699" s="494">
        <v>1600</v>
      </c>
      <c r="H699" s="494"/>
      <c r="I699" s="494">
        <v>400</v>
      </c>
      <c r="J699" s="494"/>
      <c r="K699" s="494"/>
      <c r="L699" s="494"/>
      <c r="M699" s="494"/>
      <c r="N699" s="494">
        <v>8</v>
      </c>
      <c r="O699" s="494">
        <v>3208</v>
      </c>
      <c r="P699" s="545"/>
      <c r="Q699" s="495">
        <v>401</v>
      </c>
    </row>
    <row r="700" spans="1:17" ht="14.4" customHeight="1" x14ac:dyDescent="0.3">
      <c r="A700" s="489" t="s">
        <v>1519</v>
      </c>
      <c r="B700" s="490" t="s">
        <v>1319</v>
      </c>
      <c r="C700" s="490" t="s">
        <v>1320</v>
      </c>
      <c r="D700" s="490" t="s">
        <v>1425</v>
      </c>
      <c r="E700" s="490" t="s">
        <v>1426</v>
      </c>
      <c r="F700" s="494">
        <v>1</v>
      </c>
      <c r="G700" s="494">
        <v>475</v>
      </c>
      <c r="H700" s="494"/>
      <c r="I700" s="494">
        <v>475</v>
      </c>
      <c r="J700" s="494"/>
      <c r="K700" s="494"/>
      <c r="L700" s="494"/>
      <c r="M700" s="494"/>
      <c r="N700" s="494"/>
      <c r="O700" s="494"/>
      <c r="P700" s="545"/>
      <c r="Q700" s="495"/>
    </row>
    <row r="701" spans="1:17" ht="14.4" customHeight="1" x14ac:dyDescent="0.3">
      <c r="A701" s="489" t="s">
        <v>1519</v>
      </c>
      <c r="B701" s="490" t="s">
        <v>1319</v>
      </c>
      <c r="C701" s="490" t="s">
        <v>1320</v>
      </c>
      <c r="D701" s="490" t="s">
        <v>1437</v>
      </c>
      <c r="E701" s="490" t="s">
        <v>1438</v>
      </c>
      <c r="F701" s="494">
        <v>1</v>
      </c>
      <c r="G701" s="494">
        <v>573</v>
      </c>
      <c r="H701" s="494"/>
      <c r="I701" s="494">
        <v>573</v>
      </c>
      <c r="J701" s="494"/>
      <c r="K701" s="494"/>
      <c r="L701" s="494"/>
      <c r="M701" s="494"/>
      <c r="N701" s="494">
        <v>2</v>
      </c>
      <c r="O701" s="494">
        <v>1148</v>
      </c>
      <c r="P701" s="545"/>
      <c r="Q701" s="495">
        <v>574</v>
      </c>
    </row>
    <row r="702" spans="1:17" ht="14.4" customHeight="1" x14ac:dyDescent="0.3">
      <c r="A702" s="489" t="s">
        <v>1519</v>
      </c>
      <c r="B702" s="490" t="s">
        <v>1319</v>
      </c>
      <c r="C702" s="490" t="s">
        <v>1320</v>
      </c>
      <c r="D702" s="490" t="s">
        <v>1449</v>
      </c>
      <c r="E702" s="490" t="s">
        <v>1450</v>
      </c>
      <c r="F702" s="494"/>
      <c r="G702" s="494"/>
      <c r="H702" s="494"/>
      <c r="I702" s="494"/>
      <c r="J702" s="494">
        <v>1</v>
      </c>
      <c r="K702" s="494">
        <v>1022</v>
      </c>
      <c r="L702" s="494">
        <v>1</v>
      </c>
      <c r="M702" s="494">
        <v>1022</v>
      </c>
      <c r="N702" s="494">
        <v>1</v>
      </c>
      <c r="O702" s="494">
        <v>1022</v>
      </c>
      <c r="P702" s="545">
        <v>1</v>
      </c>
      <c r="Q702" s="495">
        <v>1022</v>
      </c>
    </row>
    <row r="703" spans="1:17" ht="14.4" customHeight="1" x14ac:dyDescent="0.3">
      <c r="A703" s="489" t="s">
        <v>1520</v>
      </c>
      <c r="B703" s="490" t="s">
        <v>1319</v>
      </c>
      <c r="C703" s="490" t="s">
        <v>1320</v>
      </c>
      <c r="D703" s="490" t="s">
        <v>1321</v>
      </c>
      <c r="E703" s="490" t="s">
        <v>1322</v>
      </c>
      <c r="F703" s="494"/>
      <c r="G703" s="494"/>
      <c r="H703" s="494"/>
      <c r="I703" s="494"/>
      <c r="J703" s="494"/>
      <c r="K703" s="494"/>
      <c r="L703" s="494"/>
      <c r="M703" s="494"/>
      <c r="N703" s="494">
        <v>1</v>
      </c>
      <c r="O703" s="494">
        <v>1483</v>
      </c>
      <c r="P703" s="545"/>
      <c r="Q703" s="495">
        <v>1483</v>
      </c>
    </row>
    <row r="704" spans="1:17" ht="14.4" customHeight="1" x14ac:dyDescent="0.3">
      <c r="A704" s="489" t="s">
        <v>1521</v>
      </c>
      <c r="B704" s="490" t="s">
        <v>1319</v>
      </c>
      <c r="C704" s="490" t="s">
        <v>1320</v>
      </c>
      <c r="D704" s="490" t="s">
        <v>1321</v>
      </c>
      <c r="E704" s="490" t="s">
        <v>1322</v>
      </c>
      <c r="F704" s="494">
        <v>1</v>
      </c>
      <c r="G704" s="494">
        <v>1184</v>
      </c>
      <c r="H704" s="494">
        <v>0.9974726200505476</v>
      </c>
      <c r="I704" s="494">
        <v>1184</v>
      </c>
      <c r="J704" s="494">
        <v>1</v>
      </c>
      <c r="K704" s="494">
        <v>1187</v>
      </c>
      <c r="L704" s="494">
        <v>1</v>
      </c>
      <c r="M704" s="494">
        <v>1187</v>
      </c>
      <c r="N704" s="494">
        <v>1</v>
      </c>
      <c r="O704" s="494">
        <v>1483</v>
      </c>
      <c r="P704" s="545">
        <v>1.249368155012637</v>
      </c>
      <c r="Q704" s="495">
        <v>1483</v>
      </c>
    </row>
    <row r="705" spans="1:17" ht="14.4" customHeight="1" x14ac:dyDescent="0.3">
      <c r="A705" s="489" t="s">
        <v>1521</v>
      </c>
      <c r="B705" s="490" t="s">
        <v>1319</v>
      </c>
      <c r="C705" s="490" t="s">
        <v>1320</v>
      </c>
      <c r="D705" s="490" t="s">
        <v>1341</v>
      </c>
      <c r="E705" s="490" t="s">
        <v>1342</v>
      </c>
      <c r="F705" s="494"/>
      <c r="G705" s="494"/>
      <c r="H705" s="494"/>
      <c r="I705" s="494"/>
      <c r="J705" s="494">
        <v>1</v>
      </c>
      <c r="K705" s="494">
        <v>168</v>
      </c>
      <c r="L705" s="494">
        <v>1</v>
      </c>
      <c r="M705" s="494">
        <v>168</v>
      </c>
      <c r="N705" s="494"/>
      <c r="O705" s="494"/>
      <c r="P705" s="545"/>
      <c r="Q705" s="495"/>
    </row>
    <row r="706" spans="1:17" ht="14.4" customHeight="1" x14ac:dyDescent="0.3">
      <c r="A706" s="489" t="s">
        <v>1521</v>
      </c>
      <c r="B706" s="490" t="s">
        <v>1319</v>
      </c>
      <c r="C706" s="490" t="s">
        <v>1320</v>
      </c>
      <c r="D706" s="490" t="s">
        <v>1345</v>
      </c>
      <c r="E706" s="490" t="s">
        <v>1346</v>
      </c>
      <c r="F706" s="494">
        <v>1</v>
      </c>
      <c r="G706" s="494">
        <v>351</v>
      </c>
      <c r="H706" s="494"/>
      <c r="I706" s="494">
        <v>351</v>
      </c>
      <c r="J706" s="494"/>
      <c r="K706" s="494"/>
      <c r="L706" s="494"/>
      <c r="M706" s="494"/>
      <c r="N706" s="494"/>
      <c r="O706" s="494"/>
      <c r="P706" s="545"/>
      <c r="Q706" s="495"/>
    </row>
    <row r="707" spans="1:17" ht="14.4" customHeight="1" x14ac:dyDescent="0.3">
      <c r="A707" s="489" t="s">
        <v>1521</v>
      </c>
      <c r="B707" s="490" t="s">
        <v>1319</v>
      </c>
      <c r="C707" s="490" t="s">
        <v>1320</v>
      </c>
      <c r="D707" s="490" t="s">
        <v>1353</v>
      </c>
      <c r="E707" s="490" t="s">
        <v>1354</v>
      </c>
      <c r="F707" s="494"/>
      <c r="G707" s="494"/>
      <c r="H707" s="494"/>
      <c r="I707" s="494"/>
      <c r="J707" s="494">
        <v>1</v>
      </c>
      <c r="K707" s="494">
        <v>549</v>
      </c>
      <c r="L707" s="494">
        <v>1</v>
      </c>
      <c r="M707" s="494">
        <v>549</v>
      </c>
      <c r="N707" s="494"/>
      <c r="O707" s="494"/>
      <c r="P707" s="545"/>
      <c r="Q707" s="495"/>
    </row>
    <row r="708" spans="1:17" ht="14.4" customHeight="1" x14ac:dyDescent="0.3">
      <c r="A708" s="489" t="s">
        <v>1521</v>
      </c>
      <c r="B708" s="490" t="s">
        <v>1319</v>
      </c>
      <c r="C708" s="490" t="s">
        <v>1320</v>
      </c>
      <c r="D708" s="490" t="s">
        <v>1361</v>
      </c>
      <c r="E708" s="490" t="s">
        <v>1362</v>
      </c>
      <c r="F708" s="494">
        <v>1</v>
      </c>
      <c r="G708" s="494">
        <v>511</v>
      </c>
      <c r="H708" s="494">
        <v>0.99610136452241715</v>
      </c>
      <c r="I708" s="494">
        <v>511</v>
      </c>
      <c r="J708" s="494">
        <v>1</v>
      </c>
      <c r="K708" s="494">
        <v>513</v>
      </c>
      <c r="L708" s="494">
        <v>1</v>
      </c>
      <c r="M708" s="494">
        <v>513</v>
      </c>
      <c r="N708" s="494"/>
      <c r="O708" s="494"/>
      <c r="P708" s="545"/>
      <c r="Q708" s="495"/>
    </row>
    <row r="709" spans="1:17" ht="14.4" customHeight="1" x14ac:dyDescent="0.3">
      <c r="A709" s="489" t="s">
        <v>1521</v>
      </c>
      <c r="B709" s="490" t="s">
        <v>1319</v>
      </c>
      <c r="C709" s="490" t="s">
        <v>1320</v>
      </c>
      <c r="D709" s="490" t="s">
        <v>1363</v>
      </c>
      <c r="E709" s="490" t="s">
        <v>1364</v>
      </c>
      <c r="F709" s="494">
        <v>1</v>
      </c>
      <c r="G709" s="494">
        <v>421</v>
      </c>
      <c r="H709" s="494">
        <v>0.99527186761229314</v>
      </c>
      <c r="I709" s="494">
        <v>421</v>
      </c>
      <c r="J709" s="494">
        <v>1</v>
      </c>
      <c r="K709" s="494">
        <v>423</v>
      </c>
      <c r="L709" s="494">
        <v>1</v>
      </c>
      <c r="M709" s="494">
        <v>423</v>
      </c>
      <c r="N709" s="494"/>
      <c r="O709" s="494"/>
      <c r="P709" s="545"/>
      <c r="Q709" s="495"/>
    </row>
    <row r="710" spans="1:17" ht="14.4" customHeight="1" x14ac:dyDescent="0.3">
      <c r="A710" s="489" t="s">
        <v>1521</v>
      </c>
      <c r="B710" s="490" t="s">
        <v>1319</v>
      </c>
      <c r="C710" s="490" t="s">
        <v>1320</v>
      </c>
      <c r="D710" s="490" t="s">
        <v>1365</v>
      </c>
      <c r="E710" s="490" t="s">
        <v>1366</v>
      </c>
      <c r="F710" s="494"/>
      <c r="G710" s="494"/>
      <c r="H710" s="494"/>
      <c r="I710" s="494"/>
      <c r="J710" s="494">
        <v>1</v>
      </c>
      <c r="K710" s="494">
        <v>349</v>
      </c>
      <c r="L710" s="494">
        <v>1</v>
      </c>
      <c r="M710" s="494">
        <v>349</v>
      </c>
      <c r="N710" s="494"/>
      <c r="O710" s="494"/>
      <c r="P710" s="545"/>
      <c r="Q710" s="495"/>
    </row>
    <row r="711" spans="1:17" ht="14.4" customHeight="1" x14ac:dyDescent="0.3">
      <c r="A711" s="489" t="s">
        <v>1521</v>
      </c>
      <c r="B711" s="490" t="s">
        <v>1319</v>
      </c>
      <c r="C711" s="490" t="s">
        <v>1320</v>
      </c>
      <c r="D711" s="490" t="s">
        <v>1375</v>
      </c>
      <c r="E711" s="490" t="s">
        <v>1376</v>
      </c>
      <c r="F711" s="494">
        <v>1</v>
      </c>
      <c r="G711" s="494">
        <v>111</v>
      </c>
      <c r="H711" s="494"/>
      <c r="I711" s="494">
        <v>111</v>
      </c>
      <c r="J711" s="494"/>
      <c r="K711" s="494"/>
      <c r="L711" s="494"/>
      <c r="M711" s="494"/>
      <c r="N711" s="494"/>
      <c r="O711" s="494"/>
      <c r="P711" s="545"/>
      <c r="Q711" s="495"/>
    </row>
    <row r="712" spans="1:17" ht="14.4" customHeight="1" x14ac:dyDescent="0.3">
      <c r="A712" s="489" t="s">
        <v>1521</v>
      </c>
      <c r="B712" s="490" t="s">
        <v>1319</v>
      </c>
      <c r="C712" s="490" t="s">
        <v>1320</v>
      </c>
      <c r="D712" s="490" t="s">
        <v>1383</v>
      </c>
      <c r="E712" s="490" t="s">
        <v>1384</v>
      </c>
      <c r="F712" s="494"/>
      <c r="G712" s="494"/>
      <c r="H712" s="494"/>
      <c r="I712" s="494"/>
      <c r="J712" s="494">
        <v>1</v>
      </c>
      <c r="K712" s="494">
        <v>17</v>
      </c>
      <c r="L712" s="494">
        <v>1</v>
      </c>
      <c r="M712" s="494">
        <v>17</v>
      </c>
      <c r="N712" s="494"/>
      <c r="O712" s="494"/>
      <c r="P712" s="545"/>
      <c r="Q712" s="495"/>
    </row>
    <row r="713" spans="1:17" ht="14.4" customHeight="1" x14ac:dyDescent="0.3">
      <c r="A713" s="489" t="s">
        <v>1521</v>
      </c>
      <c r="B713" s="490" t="s">
        <v>1319</v>
      </c>
      <c r="C713" s="490" t="s">
        <v>1320</v>
      </c>
      <c r="D713" s="490" t="s">
        <v>1397</v>
      </c>
      <c r="E713" s="490" t="s">
        <v>1398</v>
      </c>
      <c r="F713" s="494"/>
      <c r="G713" s="494"/>
      <c r="H713" s="494"/>
      <c r="I713" s="494"/>
      <c r="J713" s="494">
        <v>1</v>
      </c>
      <c r="K713" s="494">
        <v>209</v>
      </c>
      <c r="L713" s="494">
        <v>1</v>
      </c>
      <c r="M713" s="494">
        <v>209</v>
      </c>
      <c r="N713" s="494"/>
      <c r="O713" s="494"/>
      <c r="P713" s="545"/>
      <c r="Q713" s="495"/>
    </row>
    <row r="714" spans="1:17" ht="14.4" customHeight="1" x14ac:dyDescent="0.3">
      <c r="A714" s="489" t="s">
        <v>1521</v>
      </c>
      <c r="B714" s="490" t="s">
        <v>1319</v>
      </c>
      <c r="C714" s="490" t="s">
        <v>1320</v>
      </c>
      <c r="D714" s="490" t="s">
        <v>1403</v>
      </c>
      <c r="E714" s="490" t="s">
        <v>1404</v>
      </c>
      <c r="F714" s="494"/>
      <c r="G714" s="494"/>
      <c r="H714" s="494"/>
      <c r="I714" s="494"/>
      <c r="J714" s="494">
        <v>1</v>
      </c>
      <c r="K714" s="494">
        <v>171</v>
      </c>
      <c r="L714" s="494">
        <v>1</v>
      </c>
      <c r="M714" s="494">
        <v>171</v>
      </c>
      <c r="N714" s="494"/>
      <c r="O714" s="494"/>
      <c r="P714" s="545"/>
      <c r="Q714" s="495"/>
    </row>
    <row r="715" spans="1:17" ht="14.4" customHeight="1" x14ac:dyDescent="0.3">
      <c r="A715" s="489" t="s">
        <v>1521</v>
      </c>
      <c r="B715" s="490" t="s">
        <v>1319</v>
      </c>
      <c r="C715" s="490" t="s">
        <v>1320</v>
      </c>
      <c r="D715" s="490" t="s">
        <v>1411</v>
      </c>
      <c r="E715" s="490" t="s">
        <v>1412</v>
      </c>
      <c r="F715" s="494"/>
      <c r="G715" s="494"/>
      <c r="H715" s="494"/>
      <c r="I715" s="494"/>
      <c r="J715" s="494">
        <v>1</v>
      </c>
      <c r="K715" s="494">
        <v>174</v>
      </c>
      <c r="L715" s="494">
        <v>1</v>
      </c>
      <c r="M715" s="494">
        <v>174</v>
      </c>
      <c r="N715" s="494"/>
      <c r="O715" s="494"/>
      <c r="P715" s="545"/>
      <c r="Q715" s="495"/>
    </row>
    <row r="716" spans="1:17" ht="14.4" customHeight="1" x14ac:dyDescent="0.3">
      <c r="A716" s="489" t="s">
        <v>1521</v>
      </c>
      <c r="B716" s="490" t="s">
        <v>1319</v>
      </c>
      <c r="C716" s="490" t="s">
        <v>1320</v>
      </c>
      <c r="D716" s="490" t="s">
        <v>1427</v>
      </c>
      <c r="E716" s="490" t="s">
        <v>1428</v>
      </c>
      <c r="F716" s="494">
        <v>1</v>
      </c>
      <c r="G716" s="494">
        <v>289</v>
      </c>
      <c r="H716" s="494">
        <v>0.99312714776632305</v>
      </c>
      <c r="I716" s="494">
        <v>289</v>
      </c>
      <c r="J716" s="494">
        <v>1</v>
      </c>
      <c r="K716" s="494">
        <v>291</v>
      </c>
      <c r="L716" s="494">
        <v>1</v>
      </c>
      <c r="M716" s="494">
        <v>291</v>
      </c>
      <c r="N716" s="494"/>
      <c r="O716" s="494"/>
      <c r="P716" s="545"/>
      <c r="Q716" s="495"/>
    </row>
    <row r="717" spans="1:17" ht="14.4" customHeight="1" x14ac:dyDescent="0.3">
      <c r="A717" s="489" t="s">
        <v>1522</v>
      </c>
      <c r="B717" s="490" t="s">
        <v>1319</v>
      </c>
      <c r="C717" s="490" t="s">
        <v>1320</v>
      </c>
      <c r="D717" s="490" t="s">
        <v>1321</v>
      </c>
      <c r="E717" s="490" t="s">
        <v>1322</v>
      </c>
      <c r="F717" s="494"/>
      <c r="G717" s="494"/>
      <c r="H717" s="494"/>
      <c r="I717" s="494"/>
      <c r="J717" s="494">
        <v>1</v>
      </c>
      <c r="K717" s="494">
        <v>1187</v>
      </c>
      <c r="L717" s="494">
        <v>1</v>
      </c>
      <c r="M717" s="494">
        <v>1187</v>
      </c>
      <c r="N717" s="494"/>
      <c r="O717" s="494"/>
      <c r="P717" s="545"/>
      <c r="Q717" s="495"/>
    </row>
    <row r="718" spans="1:17" ht="14.4" customHeight="1" x14ac:dyDescent="0.3">
      <c r="A718" s="489" t="s">
        <v>1522</v>
      </c>
      <c r="B718" s="490" t="s">
        <v>1319</v>
      </c>
      <c r="C718" s="490" t="s">
        <v>1320</v>
      </c>
      <c r="D718" s="490" t="s">
        <v>1341</v>
      </c>
      <c r="E718" s="490" t="s">
        <v>1342</v>
      </c>
      <c r="F718" s="494">
        <v>1</v>
      </c>
      <c r="G718" s="494">
        <v>167</v>
      </c>
      <c r="H718" s="494">
        <v>0.33134920634920634</v>
      </c>
      <c r="I718" s="494">
        <v>167</v>
      </c>
      <c r="J718" s="494">
        <v>3</v>
      </c>
      <c r="K718" s="494">
        <v>504</v>
      </c>
      <c r="L718" s="494">
        <v>1</v>
      </c>
      <c r="M718" s="494">
        <v>168</v>
      </c>
      <c r="N718" s="494"/>
      <c r="O718" s="494"/>
      <c r="P718" s="545"/>
      <c r="Q718" s="495"/>
    </row>
    <row r="719" spans="1:17" ht="14.4" customHeight="1" x14ac:dyDescent="0.3">
      <c r="A719" s="489" t="s">
        <v>1522</v>
      </c>
      <c r="B719" s="490" t="s">
        <v>1319</v>
      </c>
      <c r="C719" s="490" t="s">
        <v>1320</v>
      </c>
      <c r="D719" s="490" t="s">
        <v>1343</v>
      </c>
      <c r="E719" s="490" t="s">
        <v>1344</v>
      </c>
      <c r="F719" s="494"/>
      <c r="G719" s="494"/>
      <c r="H719" s="494"/>
      <c r="I719" s="494"/>
      <c r="J719" s="494">
        <v>3</v>
      </c>
      <c r="K719" s="494">
        <v>522</v>
      </c>
      <c r="L719" s="494">
        <v>1</v>
      </c>
      <c r="M719" s="494">
        <v>174</v>
      </c>
      <c r="N719" s="494"/>
      <c r="O719" s="494"/>
      <c r="P719" s="545"/>
      <c r="Q719" s="495"/>
    </row>
    <row r="720" spans="1:17" ht="14.4" customHeight="1" x14ac:dyDescent="0.3">
      <c r="A720" s="489" t="s">
        <v>1522</v>
      </c>
      <c r="B720" s="490" t="s">
        <v>1319</v>
      </c>
      <c r="C720" s="490" t="s">
        <v>1320</v>
      </c>
      <c r="D720" s="490" t="s">
        <v>1472</v>
      </c>
      <c r="E720" s="490" t="s">
        <v>1473</v>
      </c>
      <c r="F720" s="494">
        <v>2</v>
      </c>
      <c r="G720" s="494">
        <v>2074</v>
      </c>
      <c r="H720" s="494"/>
      <c r="I720" s="494">
        <v>1037</v>
      </c>
      <c r="J720" s="494"/>
      <c r="K720" s="494"/>
      <c r="L720" s="494"/>
      <c r="M720" s="494"/>
      <c r="N720" s="494"/>
      <c r="O720" s="494"/>
      <c r="P720" s="545"/>
      <c r="Q720" s="495"/>
    </row>
    <row r="721" spans="1:17" ht="14.4" customHeight="1" x14ac:dyDescent="0.3">
      <c r="A721" s="489" t="s">
        <v>1522</v>
      </c>
      <c r="B721" s="490" t="s">
        <v>1319</v>
      </c>
      <c r="C721" s="490" t="s">
        <v>1320</v>
      </c>
      <c r="D721" s="490" t="s">
        <v>1365</v>
      </c>
      <c r="E721" s="490" t="s">
        <v>1366</v>
      </c>
      <c r="F721" s="494"/>
      <c r="G721" s="494"/>
      <c r="H721" s="494"/>
      <c r="I721" s="494"/>
      <c r="J721" s="494">
        <v>1</v>
      </c>
      <c r="K721" s="494">
        <v>349</v>
      </c>
      <c r="L721" s="494">
        <v>1</v>
      </c>
      <c r="M721" s="494">
        <v>349</v>
      </c>
      <c r="N721" s="494"/>
      <c r="O721" s="494"/>
      <c r="P721" s="545"/>
      <c r="Q721" s="495"/>
    </row>
    <row r="722" spans="1:17" ht="14.4" customHeight="1" x14ac:dyDescent="0.3">
      <c r="A722" s="489" t="s">
        <v>1522</v>
      </c>
      <c r="B722" s="490" t="s">
        <v>1319</v>
      </c>
      <c r="C722" s="490" t="s">
        <v>1320</v>
      </c>
      <c r="D722" s="490" t="s">
        <v>1367</v>
      </c>
      <c r="E722" s="490" t="s">
        <v>1368</v>
      </c>
      <c r="F722" s="494">
        <v>1</v>
      </c>
      <c r="G722" s="494">
        <v>219</v>
      </c>
      <c r="H722" s="494"/>
      <c r="I722" s="494">
        <v>219</v>
      </c>
      <c r="J722" s="494"/>
      <c r="K722" s="494"/>
      <c r="L722" s="494"/>
      <c r="M722" s="494"/>
      <c r="N722" s="494"/>
      <c r="O722" s="494"/>
      <c r="P722" s="545"/>
      <c r="Q722" s="495"/>
    </row>
    <row r="723" spans="1:17" ht="14.4" customHeight="1" x14ac:dyDescent="0.3">
      <c r="A723" s="489" t="s">
        <v>1522</v>
      </c>
      <c r="B723" s="490" t="s">
        <v>1319</v>
      </c>
      <c r="C723" s="490" t="s">
        <v>1320</v>
      </c>
      <c r="D723" s="490" t="s">
        <v>1383</v>
      </c>
      <c r="E723" s="490" t="s">
        <v>1384</v>
      </c>
      <c r="F723" s="494"/>
      <c r="G723" s="494"/>
      <c r="H723" s="494"/>
      <c r="I723" s="494"/>
      <c r="J723" s="494">
        <v>1</v>
      </c>
      <c r="K723" s="494">
        <v>17</v>
      </c>
      <c r="L723" s="494">
        <v>1</v>
      </c>
      <c r="M723" s="494">
        <v>17</v>
      </c>
      <c r="N723" s="494"/>
      <c r="O723" s="494"/>
      <c r="P723" s="545"/>
      <c r="Q723" s="495"/>
    </row>
    <row r="724" spans="1:17" ht="14.4" customHeight="1" x14ac:dyDescent="0.3">
      <c r="A724" s="489" t="s">
        <v>1522</v>
      </c>
      <c r="B724" s="490" t="s">
        <v>1319</v>
      </c>
      <c r="C724" s="490" t="s">
        <v>1320</v>
      </c>
      <c r="D724" s="490" t="s">
        <v>1387</v>
      </c>
      <c r="E724" s="490" t="s">
        <v>1388</v>
      </c>
      <c r="F724" s="494">
        <v>3</v>
      </c>
      <c r="G724" s="494">
        <v>1047</v>
      </c>
      <c r="H724" s="494">
        <v>0.23010989010989011</v>
      </c>
      <c r="I724" s="494">
        <v>349</v>
      </c>
      <c r="J724" s="494">
        <v>13</v>
      </c>
      <c r="K724" s="494">
        <v>4550</v>
      </c>
      <c r="L724" s="494">
        <v>1</v>
      </c>
      <c r="M724" s="494">
        <v>350</v>
      </c>
      <c r="N724" s="494"/>
      <c r="O724" s="494"/>
      <c r="P724" s="545"/>
      <c r="Q724" s="495"/>
    </row>
    <row r="725" spans="1:17" ht="14.4" customHeight="1" x14ac:dyDescent="0.3">
      <c r="A725" s="489" t="s">
        <v>1522</v>
      </c>
      <c r="B725" s="490" t="s">
        <v>1319</v>
      </c>
      <c r="C725" s="490" t="s">
        <v>1320</v>
      </c>
      <c r="D725" s="490" t="s">
        <v>1399</v>
      </c>
      <c r="E725" s="490" t="s">
        <v>1400</v>
      </c>
      <c r="F725" s="494"/>
      <c r="G725" s="494"/>
      <c r="H725" s="494"/>
      <c r="I725" s="494"/>
      <c r="J725" s="494">
        <v>1</v>
      </c>
      <c r="K725" s="494">
        <v>40</v>
      </c>
      <c r="L725" s="494">
        <v>1</v>
      </c>
      <c r="M725" s="494">
        <v>40</v>
      </c>
      <c r="N725" s="494"/>
      <c r="O725" s="494"/>
      <c r="P725" s="545"/>
      <c r="Q725" s="495"/>
    </row>
    <row r="726" spans="1:17" ht="14.4" customHeight="1" x14ac:dyDescent="0.3">
      <c r="A726" s="489" t="s">
        <v>1522</v>
      </c>
      <c r="B726" s="490" t="s">
        <v>1319</v>
      </c>
      <c r="C726" s="490" t="s">
        <v>1320</v>
      </c>
      <c r="D726" s="490" t="s">
        <v>1403</v>
      </c>
      <c r="E726" s="490" t="s">
        <v>1404</v>
      </c>
      <c r="F726" s="494">
        <v>1</v>
      </c>
      <c r="G726" s="494">
        <v>170</v>
      </c>
      <c r="H726" s="494">
        <v>0.33138401559454189</v>
      </c>
      <c r="I726" s="494">
        <v>170</v>
      </c>
      <c r="J726" s="494">
        <v>3</v>
      </c>
      <c r="K726" s="494">
        <v>513</v>
      </c>
      <c r="L726" s="494">
        <v>1</v>
      </c>
      <c r="M726" s="494">
        <v>171</v>
      </c>
      <c r="N726" s="494"/>
      <c r="O726" s="494"/>
      <c r="P726" s="545"/>
      <c r="Q726" s="495"/>
    </row>
    <row r="727" spans="1:17" ht="14.4" customHeight="1" x14ac:dyDescent="0.3">
      <c r="A727" s="489" t="s">
        <v>1522</v>
      </c>
      <c r="B727" s="490" t="s">
        <v>1319</v>
      </c>
      <c r="C727" s="490" t="s">
        <v>1320</v>
      </c>
      <c r="D727" s="490" t="s">
        <v>1409</v>
      </c>
      <c r="E727" s="490" t="s">
        <v>1410</v>
      </c>
      <c r="F727" s="494">
        <v>2</v>
      </c>
      <c r="G727" s="494">
        <v>696</v>
      </c>
      <c r="H727" s="494"/>
      <c r="I727" s="494">
        <v>348</v>
      </c>
      <c r="J727" s="494"/>
      <c r="K727" s="494"/>
      <c r="L727" s="494"/>
      <c r="M727" s="494"/>
      <c r="N727" s="494"/>
      <c r="O727" s="494"/>
      <c r="P727" s="545"/>
      <c r="Q727" s="495"/>
    </row>
    <row r="728" spans="1:17" ht="14.4" customHeight="1" x14ac:dyDescent="0.3">
      <c r="A728" s="489" t="s">
        <v>1522</v>
      </c>
      <c r="B728" s="490" t="s">
        <v>1319</v>
      </c>
      <c r="C728" s="490" t="s">
        <v>1320</v>
      </c>
      <c r="D728" s="490" t="s">
        <v>1411</v>
      </c>
      <c r="E728" s="490" t="s">
        <v>1412</v>
      </c>
      <c r="F728" s="494">
        <v>1</v>
      </c>
      <c r="G728" s="494">
        <v>173</v>
      </c>
      <c r="H728" s="494">
        <v>0.33141762452107282</v>
      </c>
      <c r="I728" s="494">
        <v>173</v>
      </c>
      <c r="J728" s="494">
        <v>3</v>
      </c>
      <c r="K728" s="494">
        <v>522</v>
      </c>
      <c r="L728" s="494">
        <v>1</v>
      </c>
      <c r="M728" s="494">
        <v>174</v>
      </c>
      <c r="N728" s="494"/>
      <c r="O728" s="494"/>
      <c r="P728" s="545"/>
      <c r="Q728" s="495"/>
    </row>
    <row r="729" spans="1:17" ht="14.4" customHeight="1" x14ac:dyDescent="0.3">
      <c r="A729" s="489" t="s">
        <v>1522</v>
      </c>
      <c r="B729" s="490" t="s">
        <v>1319</v>
      </c>
      <c r="C729" s="490" t="s">
        <v>1320</v>
      </c>
      <c r="D729" s="490" t="s">
        <v>1433</v>
      </c>
      <c r="E729" s="490" t="s">
        <v>1434</v>
      </c>
      <c r="F729" s="494"/>
      <c r="G729" s="494"/>
      <c r="H729" s="494"/>
      <c r="I729" s="494"/>
      <c r="J729" s="494">
        <v>3</v>
      </c>
      <c r="K729" s="494">
        <v>504</v>
      </c>
      <c r="L729" s="494">
        <v>1</v>
      </c>
      <c r="M729" s="494">
        <v>168</v>
      </c>
      <c r="N729" s="494"/>
      <c r="O729" s="494"/>
      <c r="P729" s="545"/>
      <c r="Q729" s="495"/>
    </row>
    <row r="730" spans="1:17" ht="14.4" customHeight="1" x14ac:dyDescent="0.3">
      <c r="A730" s="489" t="s">
        <v>1523</v>
      </c>
      <c r="B730" s="490" t="s">
        <v>1319</v>
      </c>
      <c r="C730" s="490" t="s">
        <v>1320</v>
      </c>
      <c r="D730" s="490" t="s">
        <v>1321</v>
      </c>
      <c r="E730" s="490" t="s">
        <v>1322</v>
      </c>
      <c r="F730" s="494">
        <v>3</v>
      </c>
      <c r="G730" s="494">
        <v>3552</v>
      </c>
      <c r="H730" s="494">
        <v>0.33249087335018251</v>
      </c>
      <c r="I730" s="494">
        <v>1184</v>
      </c>
      <c r="J730" s="494">
        <v>9</v>
      </c>
      <c r="K730" s="494">
        <v>10683</v>
      </c>
      <c r="L730" s="494">
        <v>1</v>
      </c>
      <c r="M730" s="494">
        <v>1187</v>
      </c>
      <c r="N730" s="494">
        <v>9</v>
      </c>
      <c r="O730" s="494">
        <v>13347</v>
      </c>
      <c r="P730" s="545">
        <v>1.249368155012637</v>
      </c>
      <c r="Q730" s="495">
        <v>1483</v>
      </c>
    </row>
    <row r="731" spans="1:17" ht="14.4" customHeight="1" x14ac:dyDescent="0.3">
      <c r="A731" s="489" t="s">
        <v>1523</v>
      </c>
      <c r="B731" s="490" t="s">
        <v>1319</v>
      </c>
      <c r="C731" s="490" t="s">
        <v>1320</v>
      </c>
      <c r="D731" s="490" t="s">
        <v>1323</v>
      </c>
      <c r="E731" s="490" t="s">
        <v>1324</v>
      </c>
      <c r="F731" s="494">
        <v>54</v>
      </c>
      <c r="G731" s="494">
        <v>209574</v>
      </c>
      <c r="H731" s="494">
        <v>1.8473133065369156</v>
      </c>
      <c r="I731" s="494">
        <v>3881</v>
      </c>
      <c r="J731" s="494">
        <v>29</v>
      </c>
      <c r="K731" s="494">
        <v>113448</v>
      </c>
      <c r="L731" s="494">
        <v>1</v>
      </c>
      <c r="M731" s="494">
        <v>3912</v>
      </c>
      <c r="N731" s="494">
        <v>17</v>
      </c>
      <c r="O731" s="494">
        <v>66538</v>
      </c>
      <c r="P731" s="545">
        <v>0.58650659332910227</v>
      </c>
      <c r="Q731" s="495">
        <v>3914</v>
      </c>
    </row>
    <row r="732" spans="1:17" ht="14.4" customHeight="1" x14ac:dyDescent="0.3">
      <c r="A732" s="489" t="s">
        <v>1523</v>
      </c>
      <c r="B732" s="490" t="s">
        <v>1319</v>
      </c>
      <c r="C732" s="490" t="s">
        <v>1320</v>
      </c>
      <c r="D732" s="490" t="s">
        <v>1325</v>
      </c>
      <c r="E732" s="490" t="s">
        <v>1326</v>
      </c>
      <c r="F732" s="494">
        <v>1</v>
      </c>
      <c r="G732" s="494">
        <v>654</v>
      </c>
      <c r="H732" s="494"/>
      <c r="I732" s="494">
        <v>654</v>
      </c>
      <c r="J732" s="494"/>
      <c r="K732" s="494"/>
      <c r="L732" s="494"/>
      <c r="M732" s="494"/>
      <c r="N732" s="494">
        <v>1</v>
      </c>
      <c r="O732" s="494">
        <v>658</v>
      </c>
      <c r="P732" s="545"/>
      <c r="Q732" s="495">
        <v>658</v>
      </c>
    </row>
    <row r="733" spans="1:17" ht="14.4" customHeight="1" x14ac:dyDescent="0.3">
      <c r="A733" s="489" t="s">
        <v>1523</v>
      </c>
      <c r="B733" s="490" t="s">
        <v>1319</v>
      </c>
      <c r="C733" s="490" t="s">
        <v>1320</v>
      </c>
      <c r="D733" s="490" t="s">
        <v>1327</v>
      </c>
      <c r="E733" s="490" t="s">
        <v>1328</v>
      </c>
      <c r="F733" s="494">
        <v>4</v>
      </c>
      <c r="G733" s="494">
        <v>1272</v>
      </c>
      <c r="H733" s="494"/>
      <c r="I733" s="494">
        <v>318</v>
      </c>
      <c r="J733" s="494"/>
      <c r="K733" s="494"/>
      <c r="L733" s="494"/>
      <c r="M733" s="494"/>
      <c r="N733" s="494"/>
      <c r="O733" s="494"/>
      <c r="P733" s="545"/>
      <c r="Q733" s="495"/>
    </row>
    <row r="734" spans="1:17" ht="14.4" customHeight="1" x14ac:dyDescent="0.3">
      <c r="A734" s="489" t="s">
        <v>1523</v>
      </c>
      <c r="B734" s="490" t="s">
        <v>1319</v>
      </c>
      <c r="C734" s="490" t="s">
        <v>1320</v>
      </c>
      <c r="D734" s="490" t="s">
        <v>1329</v>
      </c>
      <c r="E734" s="490" t="s">
        <v>1330</v>
      </c>
      <c r="F734" s="494">
        <v>9</v>
      </c>
      <c r="G734" s="494">
        <v>9135</v>
      </c>
      <c r="H734" s="494">
        <v>2.2215466926070038</v>
      </c>
      <c r="I734" s="494">
        <v>1015</v>
      </c>
      <c r="J734" s="494">
        <v>4</v>
      </c>
      <c r="K734" s="494">
        <v>4112</v>
      </c>
      <c r="L734" s="494">
        <v>1</v>
      </c>
      <c r="M734" s="494">
        <v>1028</v>
      </c>
      <c r="N734" s="494">
        <v>3</v>
      </c>
      <c r="O734" s="494">
        <v>3090</v>
      </c>
      <c r="P734" s="545">
        <v>0.75145914396887159</v>
      </c>
      <c r="Q734" s="495">
        <v>1030</v>
      </c>
    </row>
    <row r="735" spans="1:17" ht="14.4" customHeight="1" x14ac:dyDescent="0.3">
      <c r="A735" s="489" t="s">
        <v>1523</v>
      </c>
      <c r="B735" s="490" t="s">
        <v>1319</v>
      </c>
      <c r="C735" s="490" t="s">
        <v>1320</v>
      </c>
      <c r="D735" s="490" t="s">
        <v>1333</v>
      </c>
      <c r="E735" s="490" t="s">
        <v>1334</v>
      </c>
      <c r="F735" s="494"/>
      <c r="G735" s="494"/>
      <c r="H735" s="494"/>
      <c r="I735" s="494"/>
      <c r="J735" s="494">
        <v>1</v>
      </c>
      <c r="K735" s="494">
        <v>842</v>
      </c>
      <c r="L735" s="494">
        <v>1</v>
      </c>
      <c r="M735" s="494">
        <v>842</v>
      </c>
      <c r="N735" s="494">
        <v>9</v>
      </c>
      <c r="O735" s="494">
        <v>7587</v>
      </c>
      <c r="P735" s="545">
        <v>9.0106888361045137</v>
      </c>
      <c r="Q735" s="495">
        <v>843</v>
      </c>
    </row>
    <row r="736" spans="1:17" ht="14.4" customHeight="1" x14ac:dyDescent="0.3">
      <c r="A736" s="489" t="s">
        <v>1523</v>
      </c>
      <c r="B736" s="490" t="s">
        <v>1319</v>
      </c>
      <c r="C736" s="490" t="s">
        <v>1320</v>
      </c>
      <c r="D736" s="490" t="s">
        <v>1337</v>
      </c>
      <c r="E736" s="490" t="s">
        <v>1338</v>
      </c>
      <c r="F736" s="494">
        <v>3</v>
      </c>
      <c r="G736" s="494">
        <v>2436</v>
      </c>
      <c r="H736" s="494">
        <v>0.99876998769987702</v>
      </c>
      <c r="I736" s="494">
        <v>812</v>
      </c>
      <c r="J736" s="494">
        <v>3</v>
      </c>
      <c r="K736" s="494">
        <v>2439</v>
      </c>
      <c r="L736" s="494">
        <v>1</v>
      </c>
      <c r="M736" s="494">
        <v>813</v>
      </c>
      <c r="N736" s="494"/>
      <c r="O736" s="494"/>
      <c r="P736" s="545"/>
      <c r="Q736" s="495"/>
    </row>
    <row r="737" spans="1:17" ht="14.4" customHeight="1" x14ac:dyDescent="0.3">
      <c r="A737" s="489" t="s">
        <v>1523</v>
      </c>
      <c r="B737" s="490" t="s">
        <v>1319</v>
      </c>
      <c r="C737" s="490" t="s">
        <v>1320</v>
      </c>
      <c r="D737" s="490" t="s">
        <v>1339</v>
      </c>
      <c r="E737" s="490" t="s">
        <v>1340</v>
      </c>
      <c r="F737" s="494">
        <v>3</v>
      </c>
      <c r="G737" s="494">
        <v>2436</v>
      </c>
      <c r="H737" s="494">
        <v>0.99876998769987702</v>
      </c>
      <c r="I737" s="494">
        <v>812</v>
      </c>
      <c r="J737" s="494">
        <v>3</v>
      </c>
      <c r="K737" s="494">
        <v>2439</v>
      </c>
      <c r="L737" s="494">
        <v>1</v>
      </c>
      <c r="M737" s="494">
        <v>813</v>
      </c>
      <c r="N737" s="494"/>
      <c r="O737" s="494"/>
      <c r="P737" s="545"/>
      <c r="Q737" s="495"/>
    </row>
    <row r="738" spans="1:17" ht="14.4" customHeight="1" x14ac:dyDescent="0.3">
      <c r="A738" s="489" t="s">
        <v>1523</v>
      </c>
      <c r="B738" s="490" t="s">
        <v>1319</v>
      </c>
      <c r="C738" s="490" t="s">
        <v>1320</v>
      </c>
      <c r="D738" s="490" t="s">
        <v>1341</v>
      </c>
      <c r="E738" s="490" t="s">
        <v>1342</v>
      </c>
      <c r="F738" s="494">
        <v>11</v>
      </c>
      <c r="G738" s="494">
        <v>1837</v>
      </c>
      <c r="H738" s="494">
        <v>1.5620748299319729</v>
      </c>
      <c r="I738" s="494">
        <v>167</v>
      </c>
      <c r="J738" s="494">
        <v>7</v>
      </c>
      <c r="K738" s="494">
        <v>1176</v>
      </c>
      <c r="L738" s="494">
        <v>1</v>
      </c>
      <c r="M738" s="494">
        <v>168</v>
      </c>
      <c r="N738" s="494">
        <v>1</v>
      </c>
      <c r="O738" s="494">
        <v>168</v>
      </c>
      <c r="P738" s="545">
        <v>0.14285714285714285</v>
      </c>
      <c r="Q738" s="495">
        <v>168</v>
      </c>
    </row>
    <row r="739" spans="1:17" ht="14.4" customHeight="1" x14ac:dyDescent="0.3">
      <c r="A739" s="489" t="s">
        <v>1523</v>
      </c>
      <c r="B739" s="490" t="s">
        <v>1319</v>
      </c>
      <c r="C739" s="490" t="s">
        <v>1320</v>
      </c>
      <c r="D739" s="490" t="s">
        <v>1343</v>
      </c>
      <c r="E739" s="490" t="s">
        <v>1344</v>
      </c>
      <c r="F739" s="494">
        <v>2</v>
      </c>
      <c r="G739" s="494">
        <v>346</v>
      </c>
      <c r="H739" s="494">
        <v>0.66283524904214564</v>
      </c>
      <c r="I739" s="494">
        <v>173</v>
      </c>
      <c r="J739" s="494">
        <v>3</v>
      </c>
      <c r="K739" s="494">
        <v>522</v>
      </c>
      <c r="L739" s="494">
        <v>1</v>
      </c>
      <c r="M739" s="494">
        <v>174</v>
      </c>
      <c r="N739" s="494">
        <v>3</v>
      </c>
      <c r="O739" s="494">
        <v>522</v>
      </c>
      <c r="P739" s="545">
        <v>1</v>
      </c>
      <c r="Q739" s="495">
        <v>174</v>
      </c>
    </row>
    <row r="740" spans="1:17" ht="14.4" customHeight="1" x14ac:dyDescent="0.3">
      <c r="A740" s="489" t="s">
        <v>1523</v>
      </c>
      <c r="B740" s="490" t="s">
        <v>1319</v>
      </c>
      <c r="C740" s="490" t="s">
        <v>1320</v>
      </c>
      <c r="D740" s="490" t="s">
        <v>1345</v>
      </c>
      <c r="E740" s="490" t="s">
        <v>1346</v>
      </c>
      <c r="F740" s="494">
        <v>4</v>
      </c>
      <c r="G740" s="494">
        <v>1404</v>
      </c>
      <c r="H740" s="494">
        <v>0.49857954545454547</v>
      </c>
      <c r="I740" s="494">
        <v>351</v>
      </c>
      <c r="J740" s="494">
        <v>8</v>
      </c>
      <c r="K740" s="494">
        <v>2816</v>
      </c>
      <c r="L740" s="494">
        <v>1</v>
      </c>
      <c r="M740" s="494">
        <v>352</v>
      </c>
      <c r="N740" s="494">
        <v>8</v>
      </c>
      <c r="O740" s="494">
        <v>2816</v>
      </c>
      <c r="P740" s="545">
        <v>1</v>
      </c>
      <c r="Q740" s="495">
        <v>352</v>
      </c>
    </row>
    <row r="741" spans="1:17" ht="14.4" customHeight="1" x14ac:dyDescent="0.3">
      <c r="A741" s="489" t="s">
        <v>1523</v>
      </c>
      <c r="B741" s="490" t="s">
        <v>1319</v>
      </c>
      <c r="C741" s="490" t="s">
        <v>1320</v>
      </c>
      <c r="D741" s="490" t="s">
        <v>1472</v>
      </c>
      <c r="E741" s="490" t="s">
        <v>1473</v>
      </c>
      <c r="F741" s="494"/>
      <c r="G741" s="494"/>
      <c r="H741" s="494"/>
      <c r="I741" s="494"/>
      <c r="J741" s="494"/>
      <c r="K741" s="494"/>
      <c r="L741" s="494"/>
      <c r="M741" s="494"/>
      <c r="N741" s="494">
        <v>4</v>
      </c>
      <c r="O741" s="494">
        <v>4152</v>
      </c>
      <c r="P741" s="545"/>
      <c r="Q741" s="495">
        <v>1038</v>
      </c>
    </row>
    <row r="742" spans="1:17" ht="14.4" customHeight="1" x14ac:dyDescent="0.3">
      <c r="A742" s="489" t="s">
        <v>1523</v>
      </c>
      <c r="B742" s="490" t="s">
        <v>1319</v>
      </c>
      <c r="C742" s="490" t="s">
        <v>1320</v>
      </c>
      <c r="D742" s="490" t="s">
        <v>1347</v>
      </c>
      <c r="E742" s="490" t="s">
        <v>1348</v>
      </c>
      <c r="F742" s="494">
        <v>3</v>
      </c>
      <c r="G742" s="494">
        <v>567</v>
      </c>
      <c r="H742" s="494">
        <v>1.4921052631578948</v>
      </c>
      <c r="I742" s="494">
        <v>189</v>
      </c>
      <c r="J742" s="494">
        <v>2</v>
      </c>
      <c r="K742" s="494">
        <v>380</v>
      </c>
      <c r="L742" s="494">
        <v>1</v>
      </c>
      <c r="M742" s="494">
        <v>190</v>
      </c>
      <c r="N742" s="494">
        <v>3</v>
      </c>
      <c r="O742" s="494">
        <v>570</v>
      </c>
      <c r="P742" s="545">
        <v>1.5</v>
      </c>
      <c r="Q742" s="495">
        <v>190</v>
      </c>
    </row>
    <row r="743" spans="1:17" ht="14.4" customHeight="1" x14ac:dyDescent="0.3">
      <c r="A743" s="489" t="s">
        <v>1523</v>
      </c>
      <c r="B743" s="490" t="s">
        <v>1319</v>
      </c>
      <c r="C743" s="490" t="s">
        <v>1320</v>
      </c>
      <c r="D743" s="490" t="s">
        <v>1353</v>
      </c>
      <c r="E743" s="490" t="s">
        <v>1354</v>
      </c>
      <c r="F743" s="494">
        <v>29</v>
      </c>
      <c r="G743" s="494">
        <v>15863</v>
      </c>
      <c r="H743" s="494">
        <v>1.1557741347905282</v>
      </c>
      <c r="I743" s="494">
        <v>547</v>
      </c>
      <c r="J743" s="494">
        <v>25</v>
      </c>
      <c r="K743" s="494">
        <v>13725</v>
      </c>
      <c r="L743" s="494">
        <v>1</v>
      </c>
      <c r="M743" s="494">
        <v>549</v>
      </c>
      <c r="N743" s="494">
        <v>13</v>
      </c>
      <c r="O743" s="494">
        <v>7137</v>
      </c>
      <c r="P743" s="545">
        <v>0.52</v>
      </c>
      <c r="Q743" s="495">
        <v>549</v>
      </c>
    </row>
    <row r="744" spans="1:17" ht="14.4" customHeight="1" x14ac:dyDescent="0.3">
      <c r="A744" s="489" t="s">
        <v>1523</v>
      </c>
      <c r="B744" s="490" t="s">
        <v>1319</v>
      </c>
      <c r="C744" s="490" t="s">
        <v>1320</v>
      </c>
      <c r="D744" s="490" t="s">
        <v>1355</v>
      </c>
      <c r="E744" s="490" t="s">
        <v>1356</v>
      </c>
      <c r="F744" s="494">
        <v>5</v>
      </c>
      <c r="G744" s="494">
        <v>3260</v>
      </c>
      <c r="H744" s="494">
        <v>0.55385660890248045</v>
      </c>
      <c r="I744" s="494">
        <v>652</v>
      </c>
      <c r="J744" s="494">
        <v>9</v>
      </c>
      <c r="K744" s="494">
        <v>5886</v>
      </c>
      <c r="L744" s="494">
        <v>1</v>
      </c>
      <c r="M744" s="494">
        <v>654</v>
      </c>
      <c r="N744" s="494">
        <v>5</v>
      </c>
      <c r="O744" s="494">
        <v>3270</v>
      </c>
      <c r="P744" s="545">
        <v>0.55555555555555558</v>
      </c>
      <c r="Q744" s="495">
        <v>654</v>
      </c>
    </row>
    <row r="745" spans="1:17" ht="14.4" customHeight="1" x14ac:dyDescent="0.3">
      <c r="A745" s="489" t="s">
        <v>1523</v>
      </c>
      <c r="B745" s="490" t="s">
        <v>1319</v>
      </c>
      <c r="C745" s="490" t="s">
        <v>1320</v>
      </c>
      <c r="D745" s="490" t="s">
        <v>1357</v>
      </c>
      <c r="E745" s="490" t="s">
        <v>1358</v>
      </c>
      <c r="F745" s="494">
        <v>5</v>
      </c>
      <c r="G745" s="494">
        <v>3260</v>
      </c>
      <c r="H745" s="494">
        <v>0.55385660890248045</v>
      </c>
      <c r="I745" s="494">
        <v>652</v>
      </c>
      <c r="J745" s="494">
        <v>9</v>
      </c>
      <c r="K745" s="494">
        <v>5886</v>
      </c>
      <c r="L745" s="494">
        <v>1</v>
      </c>
      <c r="M745" s="494">
        <v>654</v>
      </c>
      <c r="N745" s="494">
        <v>5</v>
      </c>
      <c r="O745" s="494">
        <v>3270</v>
      </c>
      <c r="P745" s="545">
        <v>0.55555555555555558</v>
      </c>
      <c r="Q745" s="495">
        <v>654</v>
      </c>
    </row>
    <row r="746" spans="1:17" ht="14.4" customHeight="1" x14ac:dyDescent="0.3">
      <c r="A746" s="489" t="s">
        <v>1523</v>
      </c>
      <c r="B746" s="490" t="s">
        <v>1319</v>
      </c>
      <c r="C746" s="490" t="s">
        <v>1320</v>
      </c>
      <c r="D746" s="490" t="s">
        <v>1359</v>
      </c>
      <c r="E746" s="490" t="s">
        <v>1360</v>
      </c>
      <c r="F746" s="494">
        <v>10</v>
      </c>
      <c r="G746" s="494">
        <v>6760</v>
      </c>
      <c r="H746" s="494">
        <v>2.4926253687315634</v>
      </c>
      <c r="I746" s="494">
        <v>676</v>
      </c>
      <c r="J746" s="494">
        <v>4</v>
      </c>
      <c r="K746" s="494">
        <v>2712</v>
      </c>
      <c r="L746" s="494">
        <v>1</v>
      </c>
      <c r="M746" s="494">
        <v>678</v>
      </c>
      <c r="N746" s="494">
        <v>5</v>
      </c>
      <c r="O746" s="494">
        <v>3390</v>
      </c>
      <c r="P746" s="545">
        <v>1.25</v>
      </c>
      <c r="Q746" s="495">
        <v>678</v>
      </c>
    </row>
    <row r="747" spans="1:17" ht="14.4" customHeight="1" x14ac:dyDescent="0.3">
      <c r="A747" s="489" t="s">
        <v>1523</v>
      </c>
      <c r="B747" s="490" t="s">
        <v>1319</v>
      </c>
      <c r="C747" s="490" t="s">
        <v>1320</v>
      </c>
      <c r="D747" s="490" t="s">
        <v>1361</v>
      </c>
      <c r="E747" s="490" t="s">
        <v>1362</v>
      </c>
      <c r="F747" s="494">
        <v>4</v>
      </c>
      <c r="G747" s="494">
        <v>2044</v>
      </c>
      <c r="H747" s="494">
        <v>1.3281351526965561</v>
      </c>
      <c r="I747" s="494">
        <v>511</v>
      </c>
      <c r="J747" s="494">
        <v>3</v>
      </c>
      <c r="K747" s="494">
        <v>1539</v>
      </c>
      <c r="L747" s="494">
        <v>1</v>
      </c>
      <c r="M747" s="494">
        <v>513</v>
      </c>
      <c r="N747" s="494">
        <v>4</v>
      </c>
      <c r="O747" s="494">
        <v>2052</v>
      </c>
      <c r="P747" s="545">
        <v>1.3333333333333333</v>
      </c>
      <c r="Q747" s="495">
        <v>513</v>
      </c>
    </row>
    <row r="748" spans="1:17" ht="14.4" customHeight="1" x14ac:dyDescent="0.3">
      <c r="A748" s="489" t="s">
        <v>1523</v>
      </c>
      <c r="B748" s="490" t="s">
        <v>1319</v>
      </c>
      <c r="C748" s="490" t="s">
        <v>1320</v>
      </c>
      <c r="D748" s="490" t="s">
        <v>1363</v>
      </c>
      <c r="E748" s="490" t="s">
        <v>1364</v>
      </c>
      <c r="F748" s="494">
        <v>4</v>
      </c>
      <c r="G748" s="494">
        <v>1684</v>
      </c>
      <c r="H748" s="494">
        <v>1.3270291568163908</v>
      </c>
      <c r="I748" s="494">
        <v>421</v>
      </c>
      <c r="J748" s="494">
        <v>3</v>
      </c>
      <c r="K748" s="494">
        <v>1269</v>
      </c>
      <c r="L748" s="494">
        <v>1</v>
      </c>
      <c r="M748" s="494">
        <v>423</v>
      </c>
      <c r="N748" s="494">
        <v>4</v>
      </c>
      <c r="O748" s="494">
        <v>1692</v>
      </c>
      <c r="P748" s="545">
        <v>1.3333333333333333</v>
      </c>
      <c r="Q748" s="495">
        <v>423</v>
      </c>
    </row>
    <row r="749" spans="1:17" ht="14.4" customHeight="1" x14ac:dyDescent="0.3">
      <c r="A749" s="489" t="s">
        <v>1523</v>
      </c>
      <c r="B749" s="490" t="s">
        <v>1319</v>
      </c>
      <c r="C749" s="490" t="s">
        <v>1320</v>
      </c>
      <c r="D749" s="490" t="s">
        <v>1365</v>
      </c>
      <c r="E749" s="490" t="s">
        <v>1366</v>
      </c>
      <c r="F749" s="494">
        <v>30</v>
      </c>
      <c r="G749" s="494">
        <v>10410</v>
      </c>
      <c r="H749" s="494">
        <v>1.2968730534446244</v>
      </c>
      <c r="I749" s="494">
        <v>347</v>
      </c>
      <c r="J749" s="494">
        <v>23</v>
      </c>
      <c r="K749" s="494">
        <v>8027</v>
      </c>
      <c r="L749" s="494">
        <v>1</v>
      </c>
      <c r="M749" s="494">
        <v>349</v>
      </c>
      <c r="N749" s="494">
        <v>15</v>
      </c>
      <c r="O749" s="494">
        <v>5235</v>
      </c>
      <c r="P749" s="545">
        <v>0.65217391304347827</v>
      </c>
      <c r="Q749" s="495">
        <v>349</v>
      </c>
    </row>
    <row r="750" spans="1:17" ht="14.4" customHeight="1" x14ac:dyDescent="0.3">
      <c r="A750" s="489" t="s">
        <v>1523</v>
      </c>
      <c r="B750" s="490" t="s">
        <v>1319</v>
      </c>
      <c r="C750" s="490" t="s">
        <v>1320</v>
      </c>
      <c r="D750" s="490" t="s">
        <v>1367</v>
      </c>
      <c r="E750" s="490" t="s">
        <v>1368</v>
      </c>
      <c r="F750" s="494">
        <v>52</v>
      </c>
      <c r="G750" s="494">
        <v>11388</v>
      </c>
      <c r="H750" s="494">
        <v>1.8403361344537814</v>
      </c>
      <c r="I750" s="494">
        <v>219</v>
      </c>
      <c r="J750" s="494">
        <v>28</v>
      </c>
      <c r="K750" s="494">
        <v>6188</v>
      </c>
      <c r="L750" s="494">
        <v>1</v>
      </c>
      <c r="M750" s="494">
        <v>221</v>
      </c>
      <c r="N750" s="494">
        <v>20</v>
      </c>
      <c r="O750" s="494">
        <v>4420</v>
      </c>
      <c r="P750" s="545">
        <v>0.7142857142857143</v>
      </c>
      <c r="Q750" s="495">
        <v>221</v>
      </c>
    </row>
    <row r="751" spans="1:17" ht="14.4" customHeight="1" x14ac:dyDescent="0.3">
      <c r="A751" s="489" t="s">
        <v>1523</v>
      </c>
      <c r="B751" s="490" t="s">
        <v>1319</v>
      </c>
      <c r="C751" s="490" t="s">
        <v>1320</v>
      </c>
      <c r="D751" s="490" t="s">
        <v>1369</v>
      </c>
      <c r="E751" s="490" t="s">
        <v>1370</v>
      </c>
      <c r="F751" s="494"/>
      <c r="G751" s="494"/>
      <c r="H751" s="494"/>
      <c r="I751" s="494"/>
      <c r="J751" s="494">
        <v>6</v>
      </c>
      <c r="K751" s="494">
        <v>3048</v>
      </c>
      <c r="L751" s="494">
        <v>1</v>
      </c>
      <c r="M751" s="494">
        <v>508</v>
      </c>
      <c r="N751" s="494">
        <v>2</v>
      </c>
      <c r="O751" s="494">
        <v>1016</v>
      </c>
      <c r="P751" s="545">
        <v>0.33333333333333331</v>
      </c>
      <c r="Q751" s="495">
        <v>508</v>
      </c>
    </row>
    <row r="752" spans="1:17" ht="14.4" customHeight="1" x14ac:dyDescent="0.3">
      <c r="A752" s="489" t="s">
        <v>1523</v>
      </c>
      <c r="B752" s="490" t="s">
        <v>1319</v>
      </c>
      <c r="C752" s="490" t="s">
        <v>1320</v>
      </c>
      <c r="D752" s="490" t="s">
        <v>1373</v>
      </c>
      <c r="E752" s="490" t="s">
        <v>1374</v>
      </c>
      <c r="F752" s="494">
        <v>3</v>
      </c>
      <c r="G752" s="494">
        <v>714</v>
      </c>
      <c r="H752" s="494">
        <v>0.99581589958159</v>
      </c>
      <c r="I752" s="494">
        <v>238</v>
      </c>
      <c r="J752" s="494">
        <v>3</v>
      </c>
      <c r="K752" s="494">
        <v>717</v>
      </c>
      <c r="L752" s="494">
        <v>1</v>
      </c>
      <c r="M752" s="494">
        <v>239</v>
      </c>
      <c r="N752" s="494">
        <v>3</v>
      </c>
      <c r="O752" s="494">
        <v>717</v>
      </c>
      <c r="P752" s="545">
        <v>1</v>
      </c>
      <c r="Q752" s="495">
        <v>239</v>
      </c>
    </row>
    <row r="753" spans="1:17" ht="14.4" customHeight="1" x14ac:dyDescent="0.3">
      <c r="A753" s="489" t="s">
        <v>1523</v>
      </c>
      <c r="B753" s="490" t="s">
        <v>1319</v>
      </c>
      <c r="C753" s="490" t="s">
        <v>1320</v>
      </c>
      <c r="D753" s="490" t="s">
        <v>1375</v>
      </c>
      <c r="E753" s="490" t="s">
        <v>1376</v>
      </c>
      <c r="F753" s="494">
        <v>22</v>
      </c>
      <c r="G753" s="494">
        <v>2442</v>
      </c>
      <c r="H753" s="494">
        <v>0.95652173913043481</v>
      </c>
      <c r="I753" s="494">
        <v>111</v>
      </c>
      <c r="J753" s="494">
        <v>23</v>
      </c>
      <c r="K753" s="494">
        <v>2553</v>
      </c>
      <c r="L753" s="494">
        <v>1</v>
      </c>
      <c r="M753" s="494">
        <v>111</v>
      </c>
      <c r="N753" s="494">
        <v>10</v>
      </c>
      <c r="O753" s="494">
        <v>1110</v>
      </c>
      <c r="P753" s="545">
        <v>0.43478260869565216</v>
      </c>
      <c r="Q753" s="495">
        <v>111</v>
      </c>
    </row>
    <row r="754" spans="1:17" ht="14.4" customHeight="1" x14ac:dyDescent="0.3">
      <c r="A754" s="489" t="s">
        <v>1523</v>
      </c>
      <c r="B754" s="490" t="s">
        <v>1319</v>
      </c>
      <c r="C754" s="490" t="s">
        <v>1320</v>
      </c>
      <c r="D754" s="490" t="s">
        <v>1377</v>
      </c>
      <c r="E754" s="490" t="s">
        <v>1378</v>
      </c>
      <c r="F754" s="494"/>
      <c r="G754" s="494"/>
      <c r="H754" s="494"/>
      <c r="I754" s="494"/>
      <c r="J754" s="494"/>
      <c r="K754" s="494"/>
      <c r="L754" s="494"/>
      <c r="M754" s="494"/>
      <c r="N754" s="494">
        <v>1</v>
      </c>
      <c r="O754" s="494">
        <v>331</v>
      </c>
      <c r="P754" s="545"/>
      <c r="Q754" s="495">
        <v>331</v>
      </c>
    </row>
    <row r="755" spans="1:17" ht="14.4" customHeight="1" x14ac:dyDescent="0.3">
      <c r="A755" s="489" t="s">
        <v>1523</v>
      </c>
      <c r="B755" s="490" t="s">
        <v>1319</v>
      </c>
      <c r="C755" s="490" t="s">
        <v>1320</v>
      </c>
      <c r="D755" s="490" t="s">
        <v>1379</v>
      </c>
      <c r="E755" s="490" t="s">
        <v>1380</v>
      </c>
      <c r="F755" s="494">
        <v>14</v>
      </c>
      <c r="G755" s="494">
        <v>4354</v>
      </c>
      <c r="H755" s="494">
        <v>0.73448043184885292</v>
      </c>
      <c r="I755" s="494">
        <v>311</v>
      </c>
      <c r="J755" s="494">
        <v>19</v>
      </c>
      <c r="K755" s="494">
        <v>5928</v>
      </c>
      <c r="L755" s="494">
        <v>1</v>
      </c>
      <c r="M755" s="494">
        <v>312</v>
      </c>
      <c r="N755" s="494">
        <v>8</v>
      </c>
      <c r="O755" s="494">
        <v>2496</v>
      </c>
      <c r="P755" s="545">
        <v>0.42105263157894735</v>
      </c>
      <c r="Q755" s="495">
        <v>312</v>
      </c>
    </row>
    <row r="756" spans="1:17" ht="14.4" customHeight="1" x14ac:dyDescent="0.3">
      <c r="A756" s="489" t="s">
        <v>1523</v>
      </c>
      <c r="B756" s="490" t="s">
        <v>1319</v>
      </c>
      <c r="C756" s="490" t="s">
        <v>1320</v>
      </c>
      <c r="D756" s="490" t="s">
        <v>1381</v>
      </c>
      <c r="E756" s="490" t="s">
        <v>1382</v>
      </c>
      <c r="F756" s="494">
        <v>140</v>
      </c>
      <c r="G756" s="494">
        <v>3220</v>
      </c>
      <c r="H756" s="494">
        <v>1.5555555555555556</v>
      </c>
      <c r="I756" s="494">
        <v>23</v>
      </c>
      <c r="J756" s="494">
        <v>90</v>
      </c>
      <c r="K756" s="494">
        <v>2070</v>
      </c>
      <c r="L756" s="494">
        <v>1</v>
      </c>
      <c r="M756" s="494">
        <v>23</v>
      </c>
      <c r="N756" s="494">
        <v>39</v>
      </c>
      <c r="O756" s="494">
        <v>897</v>
      </c>
      <c r="P756" s="545">
        <v>0.43333333333333335</v>
      </c>
      <c r="Q756" s="495">
        <v>23</v>
      </c>
    </row>
    <row r="757" spans="1:17" ht="14.4" customHeight="1" x14ac:dyDescent="0.3">
      <c r="A757" s="489" t="s">
        <v>1523</v>
      </c>
      <c r="B757" s="490" t="s">
        <v>1319</v>
      </c>
      <c r="C757" s="490" t="s">
        <v>1320</v>
      </c>
      <c r="D757" s="490" t="s">
        <v>1383</v>
      </c>
      <c r="E757" s="490" t="s">
        <v>1384</v>
      </c>
      <c r="F757" s="494">
        <v>3</v>
      </c>
      <c r="G757" s="494">
        <v>48</v>
      </c>
      <c r="H757" s="494">
        <v>1.411764705882353</v>
      </c>
      <c r="I757" s="494">
        <v>16</v>
      </c>
      <c r="J757" s="494">
        <v>2</v>
      </c>
      <c r="K757" s="494">
        <v>34</v>
      </c>
      <c r="L757" s="494">
        <v>1</v>
      </c>
      <c r="M757" s="494">
        <v>17</v>
      </c>
      <c r="N757" s="494">
        <v>4</v>
      </c>
      <c r="O757" s="494">
        <v>68</v>
      </c>
      <c r="P757" s="545">
        <v>2</v>
      </c>
      <c r="Q757" s="495">
        <v>17</v>
      </c>
    </row>
    <row r="758" spans="1:17" ht="14.4" customHeight="1" x14ac:dyDescent="0.3">
      <c r="A758" s="489" t="s">
        <v>1523</v>
      </c>
      <c r="B758" s="490" t="s">
        <v>1319</v>
      </c>
      <c r="C758" s="490" t="s">
        <v>1320</v>
      </c>
      <c r="D758" s="490" t="s">
        <v>1387</v>
      </c>
      <c r="E758" s="490" t="s">
        <v>1388</v>
      </c>
      <c r="F758" s="494"/>
      <c r="G758" s="494"/>
      <c r="H758" s="494"/>
      <c r="I758" s="494"/>
      <c r="J758" s="494">
        <v>15</v>
      </c>
      <c r="K758" s="494">
        <v>5250</v>
      </c>
      <c r="L758" s="494">
        <v>1</v>
      </c>
      <c r="M758" s="494">
        <v>350</v>
      </c>
      <c r="N758" s="494">
        <v>7</v>
      </c>
      <c r="O758" s="494">
        <v>2450</v>
      </c>
      <c r="P758" s="545">
        <v>0.46666666666666667</v>
      </c>
      <c r="Q758" s="495">
        <v>350</v>
      </c>
    </row>
    <row r="759" spans="1:17" ht="14.4" customHeight="1" x14ac:dyDescent="0.3">
      <c r="A759" s="489" t="s">
        <v>1523</v>
      </c>
      <c r="B759" s="490" t="s">
        <v>1319</v>
      </c>
      <c r="C759" s="490" t="s">
        <v>1320</v>
      </c>
      <c r="D759" s="490" t="s">
        <v>1389</v>
      </c>
      <c r="E759" s="490" t="s">
        <v>1390</v>
      </c>
      <c r="F759" s="494">
        <v>65</v>
      </c>
      <c r="G759" s="494">
        <v>82420</v>
      </c>
      <c r="H759" s="494">
        <v>3.568892352992119</v>
      </c>
      <c r="I759" s="494">
        <v>1268</v>
      </c>
      <c r="J759" s="494">
        <v>18</v>
      </c>
      <c r="K759" s="494">
        <v>23094</v>
      </c>
      <c r="L759" s="494">
        <v>1</v>
      </c>
      <c r="M759" s="494">
        <v>1283</v>
      </c>
      <c r="N759" s="494">
        <v>11</v>
      </c>
      <c r="O759" s="494">
        <v>14135</v>
      </c>
      <c r="P759" s="545">
        <v>0.61206373949943704</v>
      </c>
      <c r="Q759" s="495">
        <v>1285</v>
      </c>
    </row>
    <row r="760" spans="1:17" ht="14.4" customHeight="1" x14ac:dyDescent="0.3">
      <c r="A760" s="489" t="s">
        <v>1523</v>
      </c>
      <c r="B760" s="490" t="s">
        <v>1319</v>
      </c>
      <c r="C760" s="490" t="s">
        <v>1320</v>
      </c>
      <c r="D760" s="490" t="s">
        <v>1395</v>
      </c>
      <c r="E760" s="490" t="s">
        <v>1396</v>
      </c>
      <c r="F760" s="494">
        <v>3</v>
      </c>
      <c r="G760" s="494">
        <v>882</v>
      </c>
      <c r="H760" s="494">
        <v>0.99661016949152548</v>
      </c>
      <c r="I760" s="494">
        <v>294</v>
      </c>
      <c r="J760" s="494">
        <v>3</v>
      </c>
      <c r="K760" s="494">
        <v>885</v>
      </c>
      <c r="L760" s="494">
        <v>1</v>
      </c>
      <c r="M760" s="494">
        <v>295</v>
      </c>
      <c r="N760" s="494">
        <v>2</v>
      </c>
      <c r="O760" s="494">
        <v>590</v>
      </c>
      <c r="P760" s="545">
        <v>0.66666666666666663</v>
      </c>
      <c r="Q760" s="495">
        <v>295</v>
      </c>
    </row>
    <row r="761" spans="1:17" ht="14.4" customHeight="1" x14ac:dyDescent="0.3">
      <c r="A761" s="489" t="s">
        <v>1523</v>
      </c>
      <c r="B761" s="490" t="s">
        <v>1319</v>
      </c>
      <c r="C761" s="490" t="s">
        <v>1320</v>
      </c>
      <c r="D761" s="490" t="s">
        <v>1397</v>
      </c>
      <c r="E761" s="490" t="s">
        <v>1398</v>
      </c>
      <c r="F761" s="494">
        <v>29</v>
      </c>
      <c r="G761" s="494">
        <v>6003</v>
      </c>
      <c r="H761" s="494">
        <v>1.1488995215311004</v>
      </c>
      <c r="I761" s="494">
        <v>207</v>
      </c>
      <c r="J761" s="494">
        <v>25</v>
      </c>
      <c r="K761" s="494">
        <v>5225</v>
      </c>
      <c r="L761" s="494">
        <v>1</v>
      </c>
      <c r="M761" s="494">
        <v>209</v>
      </c>
      <c r="N761" s="494">
        <v>13</v>
      </c>
      <c r="O761" s="494">
        <v>2717</v>
      </c>
      <c r="P761" s="545">
        <v>0.52</v>
      </c>
      <c r="Q761" s="495">
        <v>209</v>
      </c>
    </row>
    <row r="762" spans="1:17" ht="14.4" customHeight="1" x14ac:dyDescent="0.3">
      <c r="A762" s="489" t="s">
        <v>1523</v>
      </c>
      <c r="B762" s="490" t="s">
        <v>1319</v>
      </c>
      <c r="C762" s="490" t="s">
        <v>1320</v>
      </c>
      <c r="D762" s="490" t="s">
        <v>1399</v>
      </c>
      <c r="E762" s="490" t="s">
        <v>1400</v>
      </c>
      <c r="F762" s="494">
        <v>12</v>
      </c>
      <c r="G762" s="494">
        <v>468</v>
      </c>
      <c r="H762" s="494">
        <v>1.3</v>
      </c>
      <c r="I762" s="494">
        <v>39</v>
      </c>
      <c r="J762" s="494">
        <v>9</v>
      </c>
      <c r="K762" s="494">
        <v>360</v>
      </c>
      <c r="L762" s="494">
        <v>1</v>
      </c>
      <c r="M762" s="494">
        <v>40</v>
      </c>
      <c r="N762" s="494">
        <v>7</v>
      </c>
      <c r="O762" s="494">
        <v>280</v>
      </c>
      <c r="P762" s="545">
        <v>0.77777777777777779</v>
      </c>
      <c r="Q762" s="495">
        <v>40</v>
      </c>
    </row>
    <row r="763" spans="1:17" ht="14.4" customHeight="1" x14ac:dyDescent="0.3">
      <c r="A763" s="489" t="s">
        <v>1523</v>
      </c>
      <c r="B763" s="490" t="s">
        <v>1319</v>
      </c>
      <c r="C763" s="490" t="s">
        <v>1320</v>
      </c>
      <c r="D763" s="490" t="s">
        <v>1401</v>
      </c>
      <c r="E763" s="490" t="s">
        <v>1402</v>
      </c>
      <c r="F763" s="494">
        <v>19</v>
      </c>
      <c r="G763" s="494">
        <v>95057</v>
      </c>
      <c r="H763" s="494">
        <v>0.94640581441656713</v>
      </c>
      <c r="I763" s="494">
        <v>5003</v>
      </c>
      <c r="J763" s="494">
        <v>20</v>
      </c>
      <c r="K763" s="494">
        <v>100440</v>
      </c>
      <c r="L763" s="494">
        <v>1</v>
      </c>
      <c r="M763" s="494">
        <v>5022</v>
      </c>
      <c r="N763" s="494">
        <v>22</v>
      </c>
      <c r="O763" s="494">
        <v>110506</v>
      </c>
      <c r="P763" s="545">
        <v>1.1002190362405415</v>
      </c>
      <c r="Q763" s="495">
        <v>5023</v>
      </c>
    </row>
    <row r="764" spans="1:17" ht="14.4" customHeight="1" x14ac:dyDescent="0.3">
      <c r="A764" s="489" t="s">
        <v>1523</v>
      </c>
      <c r="B764" s="490" t="s">
        <v>1319</v>
      </c>
      <c r="C764" s="490" t="s">
        <v>1320</v>
      </c>
      <c r="D764" s="490" t="s">
        <v>1403</v>
      </c>
      <c r="E764" s="490" t="s">
        <v>1404</v>
      </c>
      <c r="F764" s="494">
        <v>8</v>
      </c>
      <c r="G764" s="494">
        <v>1360</v>
      </c>
      <c r="H764" s="494">
        <v>1.1361737677527151</v>
      </c>
      <c r="I764" s="494">
        <v>170</v>
      </c>
      <c r="J764" s="494">
        <v>7</v>
      </c>
      <c r="K764" s="494">
        <v>1197</v>
      </c>
      <c r="L764" s="494">
        <v>1</v>
      </c>
      <c r="M764" s="494">
        <v>171</v>
      </c>
      <c r="N764" s="494">
        <v>1</v>
      </c>
      <c r="O764" s="494">
        <v>171</v>
      </c>
      <c r="P764" s="545">
        <v>0.14285714285714285</v>
      </c>
      <c r="Q764" s="495">
        <v>171</v>
      </c>
    </row>
    <row r="765" spans="1:17" ht="14.4" customHeight="1" x14ac:dyDescent="0.3">
      <c r="A765" s="489" t="s">
        <v>1523</v>
      </c>
      <c r="B765" s="490" t="s">
        <v>1319</v>
      </c>
      <c r="C765" s="490" t="s">
        <v>1320</v>
      </c>
      <c r="D765" s="490" t="s">
        <v>1405</v>
      </c>
      <c r="E765" s="490" t="s">
        <v>1406</v>
      </c>
      <c r="F765" s="494"/>
      <c r="G765" s="494"/>
      <c r="H765" s="494"/>
      <c r="I765" s="494"/>
      <c r="J765" s="494">
        <v>1</v>
      </c>
      <c r="K765" s="494">
        <v>327</v>
      </c>
      <c r="L765" s="494">
        <v>1</v>
      </c>
      <c r="M765" s="494">
        <v>327</v>
      </c>
      <c r="N765" s="494"/>
      <c r="O765" s="494"/>
      <c r="P765" s="545"/>
      <c r="Q765" s="495"/>
    </row>
    <row r="766" spans="1:17" ht="14.4" customHeight="1" x14ac:dyDescent="0.3">
      <c r="A766" s="489" t="s">
        <v>1523</v>
      </c>
      <c r="B766" s="490" t="s">
        <v>1319</v>
      </c>
      <c r="C766" s="490" t="s">
        <v>1320</v>
      </c>
      <c r="D766" s="490" t="s">
        <v>1407</v>
      </c>
      <c r="E766" s="490" t="s">
        <v>1408</v>
      </c>
      <c r="F766" s="494">
        <v>7</v>
      </c>
      <c r="G766" s="494">
        <v>4816</v>
      </c>
      <c r="H766" s="494">
        <v>0.58164251207729467</v>
      </c>
      <c r="I766" s="494">
        <v>688</v>
      </c>
      <c r="J766" s="494">
        <v>12</v>
      </c>
      <c r="K766" s="494">
        <v>8280</v>
      </c>
      <c r="L766" s="494">
        <v>1</v>
      </c>
      <c r="M766" s="494">
        <v>690</v>
      </c>
      <c r="N766" s="494">
        <v>7</v>
      </c>
      <c r="O766" s="494">
        <v>4830</v>
      </c>
      <c r="P766" s="545">
        <v>0.58333333333333337</v>
      </c>
      <c r="Q766" s="495">
        <v>690</v>
      </c>
    </row>
    <row r="767" spans="1:17" ht="14.4" customHeight="1" x14ac:dyDescent="0.3">
      <c r="A767" s="489" t="s">
        <v>1523</v>
      </c>
      <c r="B767" s="490" t="s">
        <v>1319</v>
      </c>
      <c r="C767" s="490" t="s">
        <v>1320</v>
      </c>
      <c r="D767" s="490" t="s">
        <v>1409</v>
      </c>
      <c r="E767" s="490" t="s">
        <v>1410</v>
      </c>
      <c r="F767" s="494">
        <v>7</v>
      </c>
      <c r="G767" s="494">
        <v>2436</v>
      </c>
      <c r="H767" s="494">
        <v>1.1599999999999999</v>
      </c>
      <c r="I767" s="494">
        <v>348</v>
      </c>
      <c r="J767" s="494">
        <v>6</v>
      </c>
      <c r="K767" s="494">
        <v>2100</v>
      </c>
      <c r="L767" s="494">
        <v>1</v>
      </c>
      <c r="M767" s="494">
        <v>350</v>
      </c>
      <c r="N767" s="494">
        <v>1</v>
      </c>
      <c r="O767" s="494">
        <v>350</v>
      </c>
      <c r="P767" s="545">
        <v>0.16666666666666666</v>
      </c>
      <c r="Q767" s="495">
        <v>350</v>
      </c>
    </row>
    <row r="768" spans="1:17" ht="14.4" customHeight="1" x14ac:dyDescent="0.3">
      <c r="A768" s="489" t="s">
        <v>1523</v>
      </c>
      <c r="B768" s="490" t="s">
        <v>1319</v>
      </c>
      <c r="C768" s="490" t="s">
        <v>1320</v>
      </c>
      <c r="D768" s="490" t="s">
        <v>1411</v>
      </c>
      <c r="E768" s="490" t="s">
        <v>1412</v>
      </c>
      <c r="F768" s="494">
        <v>8</v>
      </c>
      <c r="G768" s="494">
        <v>1384</v>
      </c>
      <c r="H768" s="494">
        <v>1.3256704980842913</v>
      </c>
      <c r="I768" s="494">
        <v>173</v>
      </c>
      <c r="J768" s="494">
        <v>6</v>
      </c>
      <c r="K768" s="494">
        <v>1044</v>
      </c>
      <c r="L768" s="494">
        <v>1</v>
      </c>
      <c r="M768" s="494">
        <v>174</v>
      </c>
      <c r="N768" s="494">
        <v>1</v>
      </c>
      <c r="O768" s="494">
        <v>174</v>
      </c>
      <c r="P768" s="545">
        <v>0.16666666666666666</v>
      </c>
      <c r="Q768" s="495">
        <v>174</v>
      </c>
    </row>
    <row r="769" spans="1:17" ht="14.4" customHeight="1" x14ac:dyDescent="0.3">
      <c r="A769" s="489" t="s">
        <v>1523</v>
      </c>
      <c r="B769" s="490" t="s">
        <v>1319</v>
      </c>
      <c r="C769" s="490" t="s">
        <v>1320</v>
      </c>
      <c r="D769" s="490" t="s">
        <v>1413</v>
      </c>
      <c r="E769" s="490" t="s">
        <v>1414</v>
      </c>
      <c r="F769" s="494"/>
      <c r="G769" s="494"/>
      <c r="H769" s="494"/>
      <c r="I769" s="494"/>
      <c r="J769" s="494"/>
      <c r="K769" s="494"/>
      <c r="L769" s="494"/>
      <c r="M769" s="494"/>
      <c r="N769" s="494">
        <v>4</v>
      </c>
      <c r="O769" s="494">
        <v>1604</v>
      </c>
      <c r="P769" s="545"/>
      <c r="Q769" s="495">
        <v>401</v>
      </c>
    </row>
    <row r="770" spans="1:17" ht="14.4" customHeight="1" x14ac:dyDescent="0.3">
      <c r="A770" s="489" t="s">
        <v>1523</v>
      </c>
      <c r="B770" s="490" t="s">
        <v>1319</v>
      </c>
      <c r="C770" s="490" t="s">
        <v>1320</v>
      </c>
      <c r="D770" s="490" t="s">
        <v>1415</v>
      </c>
      <c r="E770" s="490" t="s">
        <v>1416</v>
      </c>
      <c r="F770" s="494">
        <v>5</v>
      </c>
      <c r="G770" s="494">
        <v>3260</v>
      </c>
      <c r="H770" s="494">
        <v>0.55385660890248045</v>
      </c>
      <c r="I770" s="494">
        <v>652</v>
      </c>
      <c r="J770" s="494">
        <v>9</v>
      </c>
      <c r="K770" s="494">
        <v>5886</v>
      </c>
      <c r="L770" s="494">
        <v>1</v>
      </c>
      <c r="M770" s="494">
        <v>654</v>
      </c>
      <c r="N770" s="494">
        <v>5</v>
      </c>
      <c r="O770" s="494">
        <v>3270</v>
      </c>
      <c r="P770" s="545">
        <v>0.55555555555555558</v>
      </c>
      <c r="Q770" s="495">
        <v>654</v>
      </c>
    </row>
    <row r="771" spans="1:17" ht="14.4" customHeight="1" x14ac:dyDescent="0.3">
      <c r="A771" s="489" t="s">
        <v>1523</v>
      </c>
      <c r="B771" s="490" t="s">
        <v>1319</v>
      </c>
      <c r="C771" s="490" t="s">
        <v>1320</v>
      </c>
      <c r="D771" s="490" t="s">
        <v>1417</v>
      </c>
      <c r="E771" s="490" t="s">
        <v>1418</v>
      </c>
      <c r="F771" s="494">
        <v>5</v>
      </c>
      <c r="G771" s="494">
        <v>3260</v>
      </c>
      <c r="H771" s="494">
        <v>0.55385660890248045</v>
      </c>
      <c r="I771" s="494">
        <v>652</v>
      </c>
      <c r="J771" s="494">
        <v>9</v>
      </c>
      <c r="K771" s="494">
        <v>5886</v>
      </c>
      <c r="L771" s="494">
        <v>1</v>
      </c>
      <c r="M771" s="494">
        <v>654</v>
      </c>
      <c r="N771" s="494">
        <v>5</v>
      </c>
      <c r="O771" s="494">
        <v>3270</v>
      </c>
      <c r="P771" s="545">
        <v>0.55555555555555558</v>
      </c>
      <c r="Q771" s="495">
        <v>654</v>
      </c>
    </row>
    <row r="772" spans="1:17" ht="14.4" customHeight="1" x14ac:dyDescent="0.3">
      <c r="A772" s="489" t="s">
        <v>1523</v>
      </c>
      <c r="B772" s="490" t="s">
        <v>1319</v>
      </c>
      <c r="C772" s="490" t="s">
        <v>1320</v>
      </c>
      <c r="D772" s="490" t="s">
        <v>1419</v>
      </c>
      <c r="E772" s="490" t="s">
        <v>1420</v>
      </c>
      <c r="F772" s="494">
        <v>1417</v>
      </c>
      <c r="G772" s="494">
        <v>612144</v>
      </c>
      <c r="H772" s="494">
        <v>2.2022340942204952</v>
      </c>
      <c r="I772" s="494">
        <v>432</v>
      </c>
      <c r="J772" s="494">
        <v>639</v>
      </c>
      <c r="K772" s="494">
        <v>277965</v>
      </c>
      <c r="L772" s="494">
        <v>1</v>
      </c>
      <c r="M772" s="494">
        <v>435</v>
      </c>
      <c r="N772" s="494"/>
      <c r="O772" s="494"/>
      <c r="P772" s="545"/>
      <c r="Q772" s="495"/>
    </row>
    <row r="773" spans="1:17" ht="14.4" customHeight="1" x14ac:dyDescent="0.3">
      <c r="A773" s="489" t="s">
        <v>1523</v>
      </c>
      <c r="B773" s="490" t="s">
        <v>1319</v>
      </c>
      <c r="C773" s="490" t="s">
        <v>1320</v>
      </c>
      <c r="D773" s="490" t="s">
        <v>1421</v>
      </c>
      <c r="E773" s="490" t="s">
        <v>1422</v>
      </c>
      <c r="F773" s="494">
        <v>5</v>
      </c>
      <c r="G773" s="494">
        <v>3460</v>
      </c>
      <c r="H773" s="494">
        <v>2.4927953890489913</v>
      </c>
      <c r="I773" s="494">
        <v>692</v>
      </c>
      <c r="J773" s="494">
        <v>2</v>
      </c>
      <c r="K773" s="494">
        <v>1388</v>
      </c>
      <c r="L773" s="494">
        <v>1</v>
      </c>
      <c r="M773" s="494">
        <v>694</v>
      </c>
      <c r="N773" s="494">
        <v>1</v>
      </c>
      <c r="O773" s="494">
        <v>694</v>
      </c>
      <c r="P773" s="545">
        <v>0.5</v>
      </c>
      <c r="Q773" s="495">
        <v>694</v>
      </c>
    </row>
    <row r="774" spans="1:17" ht="14.4" customHeight="1" x14ac:dyDescent="0.3">
      <c r="A774" s="489" t="s">
        <v>1523</v>
      </c>
      <c r="B774" s="490" t="s">
        <v>1319</v>
      </c>
      <c r="C774" s="490" t="s">
        <v>1320</v>
      </c>
      <c r="D774" s="490" t="s">
        <v>1423</v>
      </c>
      <c r="E774" s="490" t="s">
        <v>1424</v>
      </c>
      <c r="F774" s="494">
        <v>10</v>
      </c>
      <c r="G774" s="494">
        <v>6760</v>
      </c>
      <c r="H774" s="494">
        <v>2.4926253687315634</v>
      </c>
      <c r="I774" s="494">
        <v>676</v>
      </c>
      <c r="J774" s="494">
        <v>4</v>
      </c>
      <c r="K774" s="494">
        <v>2712</v>
      </c>
      <c r="L774" s="494">
        <v>1</v>
      </c>
      <c r="M774" s="494">
        <v>678</v>
      </c>
      <c r="N774" s="494">
        <v>5</v>
      </c>
      <c r="O774" s="494">
        <v>3390</v>
      </c>
      <c r="P774" s="545">
        <v>1.25</v>
      </c>
      <c r="Q774" s="495">
        <v>678</v>
      </c>
    </row>
    <row r="775" spans="1:17" ht="14.4" customHeight="1" x14ac:dyDescent="0.3">
      <c r="A775" s="489" t="s">
        <v>1523</v>
      </c>
      <c r="B775" s="490" t="s">
        <v>1319</v>
      </c>
      <c r="C775" s="490" t="s">
        <v>1320</v>
      </c>
      <c r="D775" s="490" t="s">
        <v>1425</v>
      </c>
      <c r="E775" s="490" t="s">
        <v>1426</v>
      </c>
      <c r="F775" s="494">
        <v>26</v>
      </c>
      <c r="G775" s="494">
        <v>12350</v>
      </c>
      <c r="H775" s="494">
        <v>1.4383880736081993</v>
      </c>
      <c r="I775" s="494">
        <v>475</v>
      </c>
      <c r="J775" s="494">
        <v>18</v>
      </c>
      <c r="K775" s="494">
        <v>8586</v>
      </c>
      <c r="L775" s="494">
        <v>1</v>
      </c>
      <c r="M775" s="494">
        <v>477</v>
      </c>
      <c r="N775" s="494">
        <v>12</v>
      </c>
      <c r="O775" s="494">
        <v>5724</v>
      </c>
      <c r="P775" s="545">
        <v>0.66666666666666663</v>
      </c>
      <c r="Q775" s="495">
        <v>477</v>
      </c>
    </row>
    <row r="776" spans="1:17" ht="14.4" customHeight="1" x14ac:dyDescent="0.3">
      <c r="A776" s="489" t="s">
        <v>1523</v>
      </c>
      <c r="B776" s="490" t="s">
        <v>1319</v>
      </c>
      <c r="C776" s="490" t="s">
        <v>1320</v>
      </c>
      <c r="D776" s="490" t="s">
        <v>1427</v>
      </c>
      <c r="E776" s="490" t="s">
        <v>1428</v>
      </c>
      <c r="F776" s="494">
        <v>4</v>
      </c>
      <c r="G776" s="494">
        <v>1156</v>
      </c>
      <c r="H776" s="494">
        <v>1.3241695303550973</v>
      </c>
      <c r="I776" s="494">
        <v>289</v>
      </c>
      <c r="J776" s="494">
        <v>3</v>
      </c>
      <c r="K776" s="494">
        <v>873</v>
      </c>
      <c r="L776" s="494">
        <v>1</v>
      </c>
      <c r="M776" s="494">
        <v>291</v>
      </c>
      <c r="N776" s="494">
        <v>4</v>
      </c>
      <c r="O776" s="494">
        <v>1164</v>
      </c>
      <c r="P776" s="545">
        <v>1.3333333333333333</v>
      </c>
      <c r="Q776" s="495">
        <v>291</v>
      </c>
    </row>
    <row r="777" spans="1:17" ht="14.4" customHeight="1" x14ac:dyDescent="0.3">
      <c r="A777" s="489" t="s">
        <v>1523</v>
      </c>
      <c r="B777" s="490" t="s">
        <v>1319</v>
      </c>
      <c r="C777" s="490" t="s">
        <v>1320</v>
      </c>
      <c r="D777" s="490" t="s">
        <v>1429</v>
      </c>
      <c r="E777" s="490" t="s">
        <v>1430</v>
      </c>
      <c r="F777" s="494">
        <v>3</v>
      </c>
      <c r="G777" s="494">
        <v>2436</v>
      </c>
      <c r="H777" s="494">
        <v>0.99876998769987702</v>
      </c>
      <c r="I777" s="494">
        <v>812</v>
      </c>
      <c r="J777" s="494">
        <v>3</v>
      </c>
      <c r="K777" s="494">
        <v>2439</v>
      </c>
      <c r="L777" s="494">
        <v>1</v>
      </c>
      <c r="M777" s="494">
        <v>813</v>
      </c>
      <c r="N777" s="494"/>
      <c r="O777" s="494"/>
      <c r="P777" s="545"/>
      <c r="Q777" s="495"/>
    </row>
    <row r="778" spans="1:17" ht="14.4" customHeight="1" x14ac:dyDescent="0.3">
      <c r="A778" s="489" t="s">
        <v>1523</v>
      </c>
      <c r="B778" s="490" t="s">
        <v>1319</v>
      </c>
      <c r="C778" s="490" t="s">
        <v>1320</v>
      </c>
      <c r="D778" s="490" t="s">
        <v>1431</v>
      </c>
      <c r="E778" s="490" t="s">
        <v>1432</v>
      </c>
      <c r="F778" s="494">
        <v>1490</v>
      </c>
      <c r="G778" s="494">
        <v>1501920</v>
      </c>
      <c r="H778" s="494">
        <v>2.2406917571867826</v>
      </c>
      <c r="I778" s="494">
        <v>1008</v>
      </c>
      <c r="J778" s="494">
        <v>663</v>
      </c>
      <c r="K778" s="494">
        <v>670293</v>
      </c>
      <c r="L778" s="494">
        <v>1</v>
      </c>
      <c r="M778" s="494">
        <v>1011</v>
      </c>
      <c r="N778" s="494"/>
      <c r="O778" s="494"/>
      <c r="P778" s="545"/>
      <c r="Q778" s="495"/>
    </row>
    <row r="779" spans="1:17" ht="14.4" customHeight="1" x14ac:dyDescent="0.3">
      <c r="A779" s="489" t="s">
        <v>1523</v>
      </c>
      <c r="B779" s="490" t="s">
        <v>1319</v>
      </c>
      <c r="C779" s="490" t="s">
        <v>1320</v>
      </c>
      <c r="D779" s="490" t="s">
        <v>1433</v>
      </c>
      <c r="E779" s="490" t="s">
        <v>1434</v>
      </c>
      <c r="F779" s="494">
        <v>2</v>
      </c>
      <c r="G779" s="494">
        <v>334</v>
      </c>
      <c r="H779" s="494">
        <v>0.66269841269841268</v>
      </c>
      <c r="I779" s="494">
        <v>167</v>
      </c>
      <c r="J779" s="494">
        <v>3</v>
      </c>
      <c r="K779" s="494">
        <v>504</v>
      </c>
      <c r="L779" s="494">
        <v>1</v>
      </c>
      <c r="M779" s="494">
        <v>168</v>
      </c>
      <c r="N779" s="494">
        <v>2</v>
      </c>
      <c r="O779" s="494">
        <v>336</v>
      </c>
      <c r="P779" s="545">
        <v>0.66666666666666663</v>
      </c>
      <c r="Q779" s="495">
        <v>168</v>
      </c>
    </row>
    <row r="780" spans="1:17" ht="14.4" customHeight="1" x14ac:dyDescent="0.3">
      <c r="A780" s="489" t="s">
        <v>1523</v>
      </c>
      <c r="B780" s="490" t="s">
        <v>1319</v>
      </c>
      <c r="C780" s="490" t="s">
        <v>1320</v>
      </c>
      <c r="D780" s="490" t="s">
        <v>1437</v>
      </c>
      <c r="E780" s="490" t="s">
        <v>1438</v>
      </c>
      <c r="F780" s="494"/>
      <c r="G780" s="494"/>
      <c r="H780" s="494"/>
      <c r="I780" s="494"/>
      <c r="J780" s="494"/>
      <c r="K780" s="494"/>
      <c r="L780" s="494"/>
      <c r="M780" s="494"/>
      <c r="N780" s="494">
        <v>1</v>
      </c>
      <c r="O780" s="494">
        <v>574</v>
      </c>
      <c r="P780" s="545"/>
      <c r="Q780" s="495">
        <v>574</v>
      </c>
    </row>
    <row r="781" spans="1:17" ht="14.4" customHeight="1" x14ac:dyDescent="0.3">
      <c r="A781" s="489" t="s">
        <v>1523</v>
      </c>
      <c r="B781" s="490" t="s">
        <v>1319</v>
      </c>
      <c r="C781" s="490" t="s">
        <v>1320</v>
      </c>
      <c r="D781" s="490" t="s">
        <v>1439</v>
      </c>
      <c r="E781" s="490" t="s">
        <v>1440</v>
      </c>
      <c r="F781" s="494"/>
      <c r="G781" s="494"/>
      <c r="H781" s="494"/>
      <c r="I781" s="494"/>
      <c r="J781" s="494"/>
      <c r="K781" s="494"/>
      <c r="L781" s="494"/>
      <c r="M781" s="494"/>
      <c r="N781" s="494">
        <v>132</v>
      </c>
      <c r="O781" s="494">
        <v>303204</v>
      </c>
      <c r="P781" s="545"/>
      <c r="Q781" s="495">
        <v>2297</v>
      </c>
    </row>
    <row r="782" spans="1:17" ht="14.4" customHeight="1" x14ac:dyDescent="0.3">
      <c r="A782" s="489" t="s">
        <v>1523</v>
      </c>
      <c r="B782" s="490" t="s">
        <v>1319</v>
      </c>
      <c r="C782" s="490" t="s">
        <v>1320</v>
      </c>
      <c r="D782" s="490" t="s">
        <v>1441</v>
      </c>
      <c r="E782" s="490" t="s">
        <v>1442</v>
      </c>
      <c r="F782" s="494">
        <v>3</v>
      </c>
      <c r="G782" s="494">
        <v>558</v>
      </c>
      <c r="H782" s="494">
        <v>1.4919786096256684</v>
      </c>
      <c r="I782" s="494">
        <v>186</v>
      </c>
      <c r="J782" s="494">
        <v>2</v>
      </c>
      <c r="K782" s="494">
        <v>374</v>
      </c>
      <c r="L782" s="494">
        <v>1</v>
      </c>
      <c r="M782" s="494">
        <v>187</v>
      </c>
      <c r="N782" s="494">
        <v>3</v>
      </c>
      <c r="O782" s="494">
        <v>561</v>
      </c>
      <c r="P782" s="545">
        <v>1.5</v>
      </c>
      <c r="Q782" s="495">
        <v>187</v>
      </c>
    </row>
    <row r="783" spans="1:17" ht="14.4" customHeight="1" x14ac:dyDescent="0.3">
      <c r="A783" s="489" t="s">
        <v>1523</v>
      </c>
      <c r="B783" s="490" t="s">
        <v>1319</v>
      </c>
      <c r="C783" s="490" t="s">
        <v>1320</v>
      </c>
      <c r="D783" s="490" t="s">
        <v>1447</v>
      </c>
      <c r="E783" s="490" t="s">
        <v>1448</v>
      </c>
      <c r="F783" s="494">
        <v>5</v>
      </c>
      <c r="G783" s="494">
        <v>6985</v>
      </c>
      <c r="H783" s="494">
        <v>0.55476133746326739</v>
      </c>
      <c r="I783" s="494">
        <v>1397</v>
      </c>
      <c r="J783" s="494">
        <v>9</v>
      </c>
      <c r="K783" s="494">
        <v>12591</v>
      </c>
      <c r="L783" s="494">
        <v>1</v>
      </c>
      <c r="M783" s="494">
        <v>1399</v>
      </c>
      <c r="N783" s="494">
        <v>5</v>
      </c>
      <c r="O783" s="494">
        <v>6995</v>
      </c>
      <c r="P783" s="545">
        <v>0.55555555555555558</v>
      </c>
      <c r="Q783" s="495">
        <v>1399</v>
      </c>
    </row>
    <row r="784" spans="1:17" ht="14.4" customHeight="1" x14ac:dyDescent="0.3">
      <c r="A784" s="489" t="s">
        <v>1523</v>
      </c>
      <c r="B784" s="490" t="s">
        <v>1319</v>
      </c>
      <c r="C784" s="490" t="s">
        <v>1320</v>
      </c>
      <c r="D784" s="490" t="s">
        <v>1449</v>
      </c>
      <c r="E784" s="490" t="s">
        <v>1450</v>
      </c>
      <c r="F784" s="494">
        <v>12</v>
      </c>
      <c r="G784" s="494">
        <v>12216</v>
      </c>
      <c r="H784" s="494">
        <v>1.7075761811573944</v>
      </c>
      <c r="I784" s="494">
        <v>1018</v>
      </c>
      <c r="J784" s="494">
        <v>7</v>
      </c>
      <c r="K784" s="494">
        <v>7154</v>
      </c>
      <c r="L784" s="494">
        <v>1</v>
      </c>
      <c r="M784" s="494">
        <v>1022</v>
      </c>
      <c r="N784" s="494">
        <v>15</v>
      </c>
      <c r="O784" s="494">
        <v>15330</v>
      </c>
      <c r="P784" s="545">
        <v>2.1428571428571428</v>
      </c>
      <c r="Q784" s="495">
        <v>1022</v>
      </c>
    </row>
    <row r="785" spans="1:17" ht="14.4" customHeight="1" x14ac:dyDescent="0.3">
      <c r="A785" s="489" t="s">
        <v>1523</v>
      </c>
      <c r="B785" s="490" t="s">
        <v>1319</v>
      </c>
      <c r="C785" s="490" t="s">
        <v>1320</v>
      </c>
      <c r="D785" s="490" t="s">
        <v>1451</v>
      </c>
      <c r="E785" s="490" t="s">
        <v>1452</v>
      </c>
      <c r="F785" s="494"/>
      <c r="G785" s="494"/>
      <c r="H785" s="494"/>
      <c r="I785" s="494"/>
      <c r="J785" s="494"/>
      <c r="K785" s="494"/>
      <c r="L785" s="494"/>
      <c r="M785" s="494"/>
      <c r="N785" s="494">
        <v>1</v>
      </c>
      <c r="O785" s="494">
        <v>190</v>
      </c>
      <c r="P785" s="545"/>
      <c r="Q785" s="495">
        <v>190</v>
      </c>
    </row>
    <row r="786" spans="1:17" ht="14.4" customHeight="1" x14ac:dyDescent="0.3">
      <c r="A786" s="489" t="s">
        <v>1523</v>
      </c>
      <c r="B786" s="490" t="s">
        <v>1319</v>
      </c>
      <c r="C786" s="490" t="s">
        <v>1320</v>
      </c>
      <c r="D786" s="490" t="s">
        <v>1453</v>
      </c>
      <c r="E786" s="490" t="s">
        <v>1454</v>
      </c>
      <c r="F786" s="494">
        <v>3</v>
      </c>
      <c r="G786" s="494">
        <v>2436</v>
      </c>
      <c r="H786" s="494">
        <v>0.99876998769987702</v>
      </c>
      <c r="I786" s="494">
        <v>812</v>
      </c>
      <c r="J786" s="494">
        <v>3</v>
      </c>
      <c r="K786" s="494">
        <v>2439</v>
      </c>
      <c r="L786" s="494">
        <v>1</v>
      </c>
      <c r="M786" s="494">
        <v>813</v>
      </c>
      <c r="N786" s="494"/>
      <c r="O786" s="494"/>
      <c r="P786" s="545"/>
      <c r="Q786" s="495"/>
    </row>
    <row r="787" spans="1:17" ht="14.4" customHeight="1" x14ac:dyDescent="0.3">
      <c r="A787" s="489" t="s">
        <v>1523</v>
      </c>
      <c r="B787" s="490" t="s">
        <v>1319</v>
      </c>
      <c r="C787" s="490" t="s">
        <v>1320</v>
      </c>
      <c r="D787" s="490" t="s">
        <v>1457</v>
      </c>
      <c r="E787" s="490" t="s">
        <v>1458</v>
      </c>
      <c r="F787" s="494">
        <v>1</v>
      </c>
      <c r="G787" s="494">
        <v>258</v>
      </c>
      <c r="H787" s="494"/>
      <c r="I787" s="494">
        <v>258</v>
      </c>
      <c r="J787" s="494"/>
      <c r="K787" s="494"/>
      <c r="L787" s="494"/>
      <c r="M787" s="494"/>
      <c r="N787" s="494">
        <v>1</v>
      </c>
      <c r="O787" s="494">
        <v>260</v>
      </c>
      <c r="P787" s="545"/>
      <c r="Q787" s="495">
        <v>260</v>
      </c>
    </row>
    <row r="788" spans="1:17" ht="14.4" customHeight="1" x14ac:dyDescent="0.3">
      <c r="A788" s="489" t="s">
        <v>1523</v>
      </c>
      <c r="B788" s="490" t="s">
        <v>1319</v>
      </c>
      <c r="C788" s="490" t="s">
        <v>1320</v>
      </c>
      <c r="D788" s="490" t="s">
        <v>1464</v>
      </c>
      <c r="E788" s="490" t="s">
        <v>1465</v>
      </c>
      <c r="F788" s="494"/>
      <c r="G788" s="494"/>
      <c r="H788" s="494"/>
      <c r="I788" s="494"/>
      <c r="J788" s="494"/>
      <c r="K788" s="494"/>
      <c r="L788" s="494"/>
      <c r="M788" s="494"/>
      <c r="N788" s="494">
        <v>1</v>
      </c>
      <c r="O788" s="494">
        <v>253</v>
      </c>
      <c r="P788" s="545"/>
      <c r="Q788" s="495">
        <v>253</v>
      </c>
    </row>
    <row r="789" spans="1:17" ht="14.4" customHeight="1" x14ac:dyDescent="0.3">
      <c r="A789" s="489" t="s">
        <v>1523</v>
      </c>
      <c r="B789" s="490" t="s">
        <v>1319</v>
      </c>
      <c r="C789" s="490" t="s">
        <v>1320</v>
      </c>
      <c r="D789" s="490" t="s">
        <v>1466</v>
      </c>
      <c r="E789" s="490" t="s">
        <v>1467</v>
      </c>
      <c r="F789" s="494"/>
      <c r="G789" s="494"/>
      <c r="H789" s="494"/>
      <c r="I789" s="494"/>
      <c r="J789" s="494"/>
      <c r="K789" s="494"/>
      <c r="L789" s="494"/>
      <c r="M789" s="494"/>
      <c r="N789" s="494">
        <v>1</v>
      </c>
      <c r="O789" s="494">
        <v>424</v>
      </c>
      <c r="P789" s="545"/>
      <c r="Q789" s="495">
        <v>424</v>
      </c>
    </row>
    <row r="790" spans="1:17" ht="14.4" customHeight="1" x14ac:dyDescent="0.3">
      <c r="A790" s="489" t="s">
        <v>1523</v>
      </c>
      <c r="B790" s="490" t="s">
        <v>1319</v>
      </c>
      <c r="C790" s="490" t="s">
        <v>1320</v>
      </c>
      <c r="D790" s="490" t="s">
        <v>1468</v>
      </c>
      <c r="E790" s="490" t="s">
        <v>1469</v>
      </c>
      <c r="F790" s="494"/>
      <c r="G790" s="494"/>
      <c r="H790" s="494"/>
      <c r="I790" s="494"/>
      <c r="J790" s="494">
        <v>27</v>
      </c>
      <c r="K790" s="494">
        <v>206982</v>
      </c>
      <c r="L790" s="494">
        <v>1</v>
      </c>
      <c r="M790" s="494">
        <v>7666</v>
      </c>
      <c r="N790" s="494">
        <v>47</v>
      </c>
      <c r="O790" s="494">
        <v>360396</v>
      </c>
      <c r="P790" s="545">
        <v>1.7411948865118705</v>
      </c>
      <c r="Q790" s="495">
        <v>7668</v>
      </c>
    </row>
    <row r="791" spans="1:17" ht="14.4" customHeight="1" x14ac:dyDescent="0.3">
      <c r="A791" s="489" t="s">
        <v>1523</v>
      </c>
      <c r="B791" s="490" t="s">
        <v>1319</v>
      </c>
      <c r="C791" s="490" t="s">
        <v>1320</v>
      </c>
      <c r="D791" s="490" t="s">
        <v>1470</v>
      </c>
      <c r="E791" s="490" t="s">
        <v>1471</v>
      </c>
      <c r="F791" s="494"/>
      <c r="G791" s="494"/>
      <c r="H791" s="494"/>
      <c r="I791" s="494"/>
      <c r="J791" s="494">
        <v>70</v>
      </c>
      <c r="K791" s="494">
        <v>1098230</v>
      </c>
      <c r="L791" s="494">
        <v>1</v>
      </c>
      <c r="M791" s="494">
        <v>15689</v>
      </c>
      <c r="N791" s="494">
        <v>55</v>
      </c>
      <c r="O791" s="494">
        <v>863060</v>
      </c>
      <c r="P791" s="545">
        <v>0.78586452746692403</v>
      </c>
      <c r="Q791" s="495">
        <v>15692</v>
      </c>
    </row>
    <row r="792" spans="1:17" ht="14.4" customHeight="1" x14ac:dyDescent="0.3">
      <c r="A792" s="489" t="s">
        <v>1524</v>
      </c>
      <c r="B792" s="490" t="s">
        <v>1319</v>
      </c>
      <c r="C792" s="490" t="s">
        <v>1320</v>
      </c>
      <c r="D792" s="490" t="s">
        <v>1353</v>
      </c>
      <c r="E792" s="490" t="s">
        <v>1354</v>
      </c>
      <c r="F792" s="494"/>
      <c r="G792" s="494"/>
      <c r="H792" s="494"/>
      <c r="I792" s="494"/>
      <c r="J792" s="494">
        <v>1</v>
      </c>
      <c r="K792" s="494">
        <v>549</v>
      </c>
      <c r="L792" s="494">
        <v>1</v>
      </c>
      <c r="M792" s="494">
        <v>549</v>
      </c>
      <c r="N792" s="494"/>
      <c r="O792" s="494"/>
      <c r="P792" s="545"/>
      <c r="Q792" s="495"/>
    </row>
    <row r="793" spans="1:17" ht="14.4" customHeight="1" x14ac:dyDescent="0.3">
      <c r="A793" s="489" t="s">
        <v>1524</v>
      </c>
      <c r="B793" s="490" t="s">
        <v>1319</v>
      </c>
      <c r="C793" s="490" t="s">
        <v>1320</v>
      </c>
      <c r="D793" s="490" t="s">
        <v>1361</v>
      </c>
      <c r="E793" s="490" t="s">
        <v>1362</v>
      </c>
      <c r="F793" s="494"/>
      <c r="G793" s="494"/>
      <c r="H793" s="494"/>
      <c r="I793" s="494"/>
      <c r="J793" s="494">
        <v>1</v>
      </c>
      <c r="K793" s="494">
        <v>513</v>
      </c>
      <c r="L793" s="494">
        <v>1</v>
      </c>
      <c r="M793" s="494">
        <v>513</v>
      </c>
      <c r="N793" s="494"/>
      <c r="O793" s="494"/>
      <c r="P793" s="545"/>
      <c r="Q793" s="495"/>
    </row>
    <row r="794" spans="1:17" ht="14.4" customHeight="1" x14ac:dyDescent="0.3">
      <c r="A794" s="489" t="s">
        <v>1524</v>
      </c>
      <c r="B794" s="490" t="s">
        <v>1319</v>
      </c>
      <c r="C794" s="490" t="s">
        <v>1320</v>
      </c>
      <c r="D794" s="490" t="s">
        <v>1363</v>
      </c>
      <c r="E794" s="490" t="s">
        <v>1364</v>
      </c>
      <c r="F794" s="494"/>
      <c r="G794" s="494"/>
      <c r="H794" s="494"/>
      <c r="I794" s="494"/>
      <c r="J794" s="494">
        <v>1</v>
      </c>
      <c r="K794" s="494">
        <v>423</v>
      </c>
      <c r="L794" s="494">
        <v>1</v>
      </c>
      <c r="M794" s="494">
        <v>423</v>
      </c>
      <c r="N794" s="494"/>
      <c r="O794" s="494"/>
      <c r="P794" s="545"/>
      <c r="Q794" s="495"/>
    </row>
    <row r="795" spans="1:17" ht="14.4" customHeight="1" x14ac:dyDescent="0.3">
      <c r="A795" s="489" t="s">
        <v>1524</v>
      </c>
      <c r="B795" s="490" t="s">
        <v>1319</v>
      </c>
      <c r="C795" s="490" t="s">
        <v>1320</v>
      </c>
      <c r="D795" s="490" t="s">
        <v>1365</v>
      </c>
      <c r="E795" s="490" t="s">
        <v>1366</v>
      </c>
      <c r="F795" s="494"/>
      <c r="G795" s="494"/>
      <c r="H795" s="494"/>
      <c r="I795" s="494"/>
      <c r="J795" s="494">
        <v>1</v>
      </c>
      <c r="K795" s="494">
        <v>349</v>
      </c>
      <c r="L795" s="494">
        <v>1</v>
      </c>
      <c r="M795" s="494">
        <v>349</v>
      </c>
      <c r="N795" s="494"/>
      <c r="O795" s="494"/>
      <c r="P795" s="545"/>
      <c r="Q795" s="495"/>
    </row>
    <row r="796" spans="1:17" ht="14.4" customHeight="1" x14ac:dyDescent="0.3">
      <c r="A796" s="489" t="s">
        <v>1524</v>
      </c>
      <c r="B796" s="490" t="s">
        <v>1319</v>
      </c>
      <c r="C796" s="490" t="s">
        <v>1320</v>
      </c>
      <c r="D796" s="490" t="s">
        <v>1387</v>
      </c>
      <c r="E796" s="490" t="s">
        <v>1388</v>
      </c>
      <c r="F796" s="494"/>
      <c r="G796" s="494"/>
      <c r="H796" s="494"/>
      <c r="I796" s="494"/>
      <c r="J796" s="494"/>
      <c r="K796" s="494"/>
      <c r="L796" s="494"/>
      <c r="M796" s="494"/>
      <c r="N796" s="494">
        <v>5</v>
      </c>
      <c r="O796" s="494">
        <v>1750</v>
      </c>
      <c r="P796" s="545"/>
      <c r="Q796" s="495">
        <v>350</v>
      </c>
    </row>
    <row r="797" spans="1:17" ht="14.4" customHeight="1" x14ac:dyDescent="0.3">
      <c r="A797" s="489" t="s">
        <v>1524</v>
      </c>
      <c r="B797" s="490" t="s">
        <v>1319</v>
      </c>
      <c r="C797" s="490" t="s">
        <v>1320</v>
      </c>
      <c r="D797" s="490" t="s">
        <v>1401</v>
      </c>
      <c r="E797" s="490" t="s">
        <v>1402</v>
      </c>
      <c r="F797" s="494"/>
      <c r="G797" s="494"/>
      <c r="H797" s="494"/>
      <c r="I797" s="494"/>
      <c r="J797" s="494">
        <v>1</v>
      </c>
      <c r="K797" s="494">
        <v>5022</v>
      </c>
      <c r="L797" s="494">
        <v>1</v>
      </c>
      <c r="M797" s="494">
        <v>5022</v>
      </c>
      <c r="N797" s="494"/>
      <c r="O797" s="494"/>
      <c r="P797" s="545"/>
      <c r="Q797" s="495"/>
    </row>
    <row r="798" spans="1:17" ht="14.4" customHeight="1" x14ac:dyDescent="0.3">
      <c r="A798" s="489" t="s">
        <v>1524</v>
      </c>
      <c r="B798" s="490" t="s">
        <v>1319</v>
      </c>
      <c r="C798" s="490" t="s">
        <v>1320</v>
      </c>
      <c r="D798" s="490" t="s">
        <v>1427</v>
      </c>
      <c r="E798" s="490" t="s">
        <v>1428</v>
      </c>
      <c r="F798" s="494"/>
      <c r="G798" s="494"/>
      <c r="H798" s="494"/>
      <c r="I798" s="494"/>
      <c r="J798" s="494">
        <v>1</v>
      </c>
      <c r="K798" s="494">
        <v>291</v>
      </c>
      <c r="L798" s="494">
        <v>1</v>
      </c>
      <c r="M798" s="494">
        <v>291</v>
      </c>
      <c r="N798" s="494"/>
      <c r="O798" s="494"/>
      <c r="P798" s="545"/>
      <c r="Q798" s="495"/>
    </row>
    <row r="799" spans="1:17" ht="14.4" customHeight="1" x14ac:dyDescent="0.3">
      <c r="A799" s="489" t="s">
        <v>1525</v>
      </c>
      <c r="B799" s="490" t="s">
        <v>1319</v>
      </c>
      <c r="C799" s="490" t="s">
        <v>1320</v>
      </c>
      <c r="D799" s="490" t="s">
        <v>1321</v>
      </c>
      <c r="E799" s="490" t="s">
        <v>1322</v>
      </c>
      <c r="F799" s="494">
        <v>1</v>
      </c>
      <c r="G799" s="494">
        <v>1184</v>
      </c>
      <c r="H799" s="494"/>
      <c r="I799" s="494">
        <v>1184</v>
      </c>
      <c r="J799" s="494"/>
      <c r="K799" s="494"/>
      <c r="L799" s="494"/>
      <c r="M799" s="494"/>
      <c r="N799" s="494"/>
      <c r="O799" s="494"/>
      <c r="P799" s="545"/>
      <c r="Q799" s="495"/>
    </row>
    <row r="800" spans="1:17" ht="14.4" customHeight="1" x14ac:dyDescent="0.3">
      <c r="A800" s="489" t="s">
        <v>1525</v>
      </c>
      <c r="B800" s="490" t="s">
        <v>1319</v>
      </c>
      <c r="C800" s="490" t="s">
        <v>1320</v>
      </c>
      <c r="D800" s="490" t="s">
        <v>1333</v>
      </c>
      <c r="E800" s="490" t="s">
        <v>1334</v>
      </c>
      <c r="F800" s="494"/>
      <c r="G800" s="494"/>
      <c r="H800" s="494"/>
      <c r="I800" s="494"/>
      <c r="J800" s="494">
        <v>1</v>
      </c>
      <c r="K800" s="494">
        <v>842</v>
      </c>
      <c r="L800" s="494">
        <v>1</v>
      </c>
      <c r="M800" s="494">
        <v>842</v>
      </c>
      <c r="N800" s="494">
        <v>1</v>
      </c>
      <c r="O800" s="494">
        <v>843</v>
      </c>
      <c r="P800" s="545">
        <v>1.0011876484560569</v>
      </c>
      <c r="Q800" s="495">
        <v>843</v>
      </c>
    </row>
    <row r="801" spans="1:17" ht="14.4" customHeight="1" x14ac:dyDescent="0.3">
      <c r="A801" s="489" t="s">
        <v>1525</v>
      </c>
      <c r="B801" s="490" t="s">
        <v>1319</v>
      </c>
      <c r="C801" s="490" t="s">
        <v>1320</v>
      </c>
      <c r="D801" s="490" t="s">
        <v>1341</v>
      </c>
      <c r="E801" s="490" t="s">
        <v>1342</v>
      </c>
      <c r="F801" s="494">
        <v>6</v>
      </c>
      <c r="G801" s="494">
        <v>1002</v>
      </c>
      <c r="H801" s="494">
        <v>0.31390977443609025</v>
      </c>
      <c r="I801" s="494">
        <v>167</v>
      </c>
      <c r="J801" s="494">
        <v>19</v>
      </c>
      <c r="K801" s="494">
        <v>3192</v>
      </c>
      <c r="L801" s="494">
        <v>1</v>
      </c>
      <c r="M801" s="494">
        <v>168</v>
      </c>
      <c r="N801" s="494">
        <v>4</v>
      </c>
      <c r="O801" s="494">
        <v>672</v>
      </c>
      <c r="P801" s="545">
        <v>0.21052631578947367</v>
      </c>
      <c r="Q801" s="495">
        <v>168</v>
      </c>
    </row>
    <row r="802" spans="1:17" ht="14.4" customHeight="1" x14ac:dyDescent="0.3">
      <c r="A802" s="489" t="s">
        <v>1525</v>
      </c>
      <c r="B802" s="490" t="s">
        <v>1319</v>
      </c>
      <c r="C802" s="490" t="s">
        <v>1320</v>
      </c>
      <c r="D802" s="490" t="s">
        <v>1343</v>
      </c>
      <c r="E802" s="490" t="s">
        <v>1344</v>
      </c>
      <c r="F802" s="494">
        <v>6</v>
      </c>
      <c r="G802" s="494">
        <v>1038</v>
      </c>
      <c r="H802" s="494">
        <v>0.31397459165154262</v>
      </c>
      <c r="I802" s="494">
        <v>173</v>
      </c>
      <c r="J802" s="494">
        <v>19</v>
      </c>
      <c r="K802" s="494">
        <v>3306</v>
      </c>
      <c r="L802" s="494">
        <v>1</v>
      </c>
      <c r="M802" s="494">
        <v>174</v>
      </c>
      <c r="N802" s="494">
        <v>4</v>
      </c>
      <c r="O802" s="494">
        <v>696</v>
      </c>
      <c r="P802" s="545">
        <v>0.21052631578947367</v>
      </c>
      <c r="Q802" s="495">
        <v>174</v>
      </c>
    </row>
    <row r="803" spans="1:17" ht="14.4" customHeight="1" x14ac:dyDescent="0.3">
      <c r="A803" s="489" t="s">
        <v>1525</v>
      </c>
      <c r="B803" s="490" t="s">
        <v>1319</v>
      </c>
      <c r="C803" s="490" t="s">
        <v>1320</v>
      </c>
      <c r="D803" s="490" t="s">
        <v>1345</v>
      </c>
      <c r="E803" s="490" t="s">
        <v>1346</v>
      </c>
      <c r="F803" s="494"/>
      <c r="G803" s="494"/>
      <c r="H803" s="494"/>
      <c r="I803" s="494"/>
      <c r="J803" s="494">
        <v>1</v>
      </c>
      <c r="K803" s="494">
        <v>352</v>
      </c>
      <c r="L803" s="494">
        <v>1</v>
      </c>
      <c r="M803" s="494">
        <v>352</v>
      </c>
      <c r="N803" s="494"/>
      <c r="O803" s="494"/>
      <c r="P803" s="545"/>
      <c r="Q803" s="495"/>
    </row>
    <row r="804" spans="1:17" ht="14.4" customHeight="1" x14ac:dyDescent="0.3">
      <c r="A804" s="489" t="s">
        <v>1525</v>
      </c>
      <c r="B804" s="490" t="s">
        <v>1319</v>
      </c>
      <c r="C804" s="490" t="s">
        <v>1320</v>
      </c>
      <c r="D804" s="490" t="s">
        <v>1361</v>
      </c>
      <c r="E804" s="490" t="s">
        <v>1362</v>
      </c>
      <c r="F804" s="494"/>
      <c r="G804" s="494"/>
      <c r="H804" s="494"/>
      <c r="I804" s="494"/>
      <c r="J804" s="494">
        <v>1</v>
      </c>
      <c r="K804" s="494">
        <v>513</v>
      </c>
      <c r="L804" s="494">
        <v>1</v>
      </c>
      <c r="M804" s="494">
        <v>513</v>
      </c>
      <c r="N804" s="494"/>
      <c r="O804" s="494"/>
      <c r="P804" s="545"/>
      <c r="Q804" s="495"/>
    </row>
    <row r="805" spans="1:17" ht="14.4" customHeight="1" x14ac:dyDescent="0.3">
      <c r="A805" s="489" t="s">
        <v>1525</v>
      </c>
      <c r="B805" s="490" t="s">
        <v>1319</v>
      </c>
      <c r="C805" s="490" t="s">
        <v>1320</v>
      </c>
      <c r="D805" s="490" t="s">
        <v>1363</v>
      </c>
      <c r="E805" s="490" t="s">
        <v>1364</v>
      </c>
      <c r="F805" s="494"/>
      <c r="G805" s="494"/>
      <c r="H805" s="494"/>
      <c r="I805" s="494"/>
      <c r="J805" s="494">
        <v>1</v>
      </c>
      <c r="K805" s="494">
        <v>423</v>
      </c>
      <c r="L805" s="494">
        <v>1</v>
      </c>
      <c r="M805" s="494">
        <v>423</v>
      </c>
      <c r="N805" s="494"/>
      <c r="O805" s="494"/>
      <c r="P805" s="545"/>
      <c r="Q805" s="495"/>
    </row>
    <row r="806" spans="1:17" ht="14.4" customHeight="1" x14ac:dyDescent="0.3">
      <c r="A806" s="489" t="s">
        <v>1525</v>
      </c>
      <c r="B806" s="490" t="s">
        <v>1319</v>
      </c>
      <c r="C806" s="490" t="s">
        <v>1320</v>
      </c>
      <c r="D806" s="490" t="s">
        <v>1369</v>
      </c>
      <c r="E806" s="490" t="s">
        <v>1370</v>
      </c>
      <c r="F806" s="494"/>
      <c r="G806" s="494"/>
      <c r="H806" s="494"/>
      <c r="I806" s="494"/>
      <c r="J806" s="494">
        <v>2</v>
      </c>
      <c r="K806" s="494">
        <v>1016</v>
      </c>
      <c r="L806" s="494">
        <v>1</v>
      </c>
      <c r="M806" s="494">
        <v>508</v>
      </c>
      <c r="N806" s="494"/>
      <c r="O806" s="494"/>
      <c r="P806" s="545"/>
      <c r="Q806" s="495"/>
    </row>
    <row r="807" spans="1:17" ht="14.4" customHeight="1" x14ac:dyDescent="0.3">
      <c r="A807" s="489" t="s">
        <v>1525</v>
      </c>
      <c r="B807" s="490" t="s">
        <v>1319</v>
      </c>
      <c r="C807" s="490" t="s">
        <v>1320</v>
      </c>
      <c r="D807" s="490" t="s">
        <v>1383</v>
      </c>
      <c r="E807" s="490" t="s">
        <v>1384</v>
      </c>
      <c r="F807" s="494"/>
      <c r="G807" s="494"/>
      <c r="H807" s="494"/>
      <c r="I807" s="494"/>
      <c r="J807" s="494">
        <v>1</v>
      </c>
      <c r="K807" s="494">
        <v>17</v>
      </c>
      <c r="L807" s="494">
        <v>1</v>
      </c>
      <c r="M807" s="494">
        <v>17</v>
      </c>
      <c r="N807" s="494">
        <v>1</v>
      </c>
      <c r="O807" s="494">
        <v>17</v>
      </c>
      <c r="P807" s="545">
        <v>1</v>
      </c>
      <c r="Q807" s="495">
        <v>17</v>
      </c>
    </row>
    <row r="808" spans="1:17" ht="14.4" customHeight="1" x14ac:dyDescent="0.3">
      <c r="A808" s="489" t="s">
        <v>1525</v>
      </c>
      <c r="B808" s="490" t="s">
        <v>1319</v>
      </c>
      <c r="C808" s="490" t="s">
        <v>1320</v>
      </c>
      <c r="D808" s="490" t="s">
        <v>1387</v>
      </c>
      <c r="E808" s="490" t="s">
        <v>1388</v>
      </c>
      <c r="F808" s="494">
        <v>15</v>
      </c>
      <c r="G808" s="494">
        <v>5235</v>
      </c>
      <c r="H808" s="494">
        <v>0.2578817733990148</v>
      </c>
      <c r="I808" s="494">
        <v>349</v>
      </c>
      <c r="J808" s="494">
        <v>58</v>
      </c>
      <c r="K808" s="494">
        <v>20300</v>
      </c>
      <c r="L808" s="494">
        <v>1</v>
      </c>
      <c r="M808" s="494">
        <v>350</v>
      </c>
      <c r="N808" s="494">
        <v>12</v>
      </c>
      <c r="O808" s="494">
        <v>4200</v>
      </c>
      <c r="P808" s="545">
        <v>0.20689655172413793</v>
      </c>
      <c r="Q808" s="495">
        <v>350</v>
      </c>
    </row>
    <row r="809" spans="1:17" ht="14.4" customHeight="1" x14ac:dyDescent="0.3">
      <c r="A809" s="489" t="s">
        <v>1525</v>
      </c>
      <c r="B809" s="490" t="s">
        <v>1319</v>
      </c>
      <c r="C809" s="490" t="s">
        <v>1320</v>
      </c>
      <c r="D809" s="490" t="s">
        <v>1399</v>
      </c>
      <c r="E809" s="490" t="s">
        <v>1400</v>
      </c>
      <c r="F809" s="494">
        <v>6</v>
      </c>
      <c r="G809" s="494">
        <v>234</v>
      </c>
      <c r="H809" s="494">
        <v>0.30789473684210528</v>
      </c>
      <c r="I809" s="494">
        <v>39</v>
      </c>
      <c r="J809" s="494">
        <v>19</v>
      </c>
      <c r="K809" s="494">
        <v>760</v>
      </c>
      <c r="L809" s="494">
        <v>1</v>
      </c>
      <c r="M809" s="494">
        <v>40</v>
      </c>
      <c r="N809" s="494">
        <v>4</v>
      </c>
      <c r="O809" s="494">
        <v>160</v>
      </c>
      <c r="P809" s="545">
        <v>0.21052631578947367</v>
      </c>
      <c r="Q809" s="495">
        <v>40</v>
      </c>
    </row>
    <row r="810" spans="1:17" ht="14.4" customHeight="1" x14ac:dyDescent="0.3">
      <c r="A810" s="489" t="s">
        <v>1525</v>
      </c>
      <c r="B810" s="490" t="s">
        <v>1319</v>
      </c>
      <c r="C810" s="490" t="s">
        <v>1320</v>
      </c>
      <c r="D810" s="490" t="s">
        <v>1403</v>
      </c>
      <c r="E810" s="490" t="s">
        <v>1404</v>
      </c>
      <c r="F810" s="494">
        <v>6</v>
      </c>
      <c r="G810" s="494">
        <v>1020</v>
      </c>
      <c r="H810" s="494">
        <v>0.31394275161588181</v>
      </c>
      <c r="I810" s="494">
        <v>170</v>
      </c>
      <c r="J810" s="494">
        <v>19</v>
      </c>
      <c r="K810" s="494">
        <v>3249</v>
      </c>
      <c r="L810" s="494">
        <v>1</v>
      </c>
      <c r="M810" s="494">
        <v>171</v>
      </c>
      <c r="N810" s="494">
        <v>4</v>
      </c>
      <c r="O810" s="494">
        <v>684</v>
      </c>
      <c r="P810" s="545">
        <v>0.21052631578947367</v>
      </c>
      <c r="Q810" s="495">
        <v>171</v>
      </c>
    </row>
    <row r="811" spans="1:17" ht="14.4" customHeight="1" x14ac:dyDescent="0.3">
      <c r="A811" s="489" t="s">
        <v>1525</v>
      </c>
      <c r="B811" s="490" t="s">
        <v>1319</v>
      </c>
      <c r="C811" s="490" t="s">
        <v>1320</v>
      </c>
      <c r="D811" s="490" t="s">
        <v>1409</v>
      </c>
      <c r="E811" s="490" t="s">
        <v>1410</v>
      </c>
      <c r="F811" s="494">
        <v>1</v>
      </c>
      <c r="G811" s="494">
        <v>348</v>
      </c>
      <c r="H811" s="494">
        <v>0.49714285714285716</v>
      </c>
      <c r="I811" s="494">
        <v>348</v>
      </c>
      <c r="J811" s="494">
        <v>2</v>
      </c>
      <c r="K811" s="494">
        <v>700</v>
      </c>
      <c r="L811" s="494">
        <v>1</v>
      </c>
      <c r="M811" s="494">
        <v>350</v>
      </c>
      <c r="N811" s="494">
        <v>1</v>
      </c>
      <c r="O811" s="494">
        <v>350</v>
      </c>
      <c r="P811" s="545">
        <v>0.5</v>
      </c>
      <c r="Q811" s="495">
        <v>350</v>
      </c>
    </row>
    <row r="812" spans="1:17" ht="14.4" customHeight="1" x14ac:dyDescent="0.3">
      <c r="A812" s="489" t="s">
        <v>1525</v>
      </c>
      <c r="B812" s="490" t="s">
        <v>1319</v>
      </c>
      <c r="C812" s="490" t="s">
        <v>1320</v>
      </c>
      <c r="D812" s="490" t="s">
        <v>1411</v>
      </c>
      <c r="E812" s="490" t="s">
        <v>1412</v>
      </c>
      <c r="F812" s="494">
        <v>6</v>
      </c>
      <c r="G812" s="494">
        <v>1038</v>
      </c>
      <c r="H812" s="494">
        <v>0.31397459165154262</v>
      </c>
      <c r="I812" s="494">
        <v>173</v>
      </c>
      <c r="J812" s="494">
        <v>19</v>
      </c>
      <c r="K812" s="494">
        <v>3306</v>
      </c>
      <c r="L812" s="494">
        <v>1</v>
      </c>
      <c r="M812" s="494">
        <v>174</v>
      </c>
      <c r="N812" s="494">
        <v>4</v>
      </c>
      <c r="O812" s="494">
        <v>696</v>
      </c>
      <c r="P812" s="545">
        <v>0.21052631578947367</v>
      </c>
      <c r="Q812" s="495">
        <v>174</v>
      </c>
    </row>
    <row r="813" spans="1:17" ht="14.4" customHeight="1" x14ac:dyDescent="0.3">
      <c r="A813" s="489" t="s">
        <v>1525</v>
      </c>
      <c r="B813" s="490" t="s">
        <v>1319</v>
      </c>
      <c r="C813" s="490" t="s">
        <v>1320</v>
      </c>
      <c r="D813" s="490" t="s">
        <v>1413</v>
      </c>
      <c r="E813" s="490" t="s">
        <v>1414</v>
      </c>
      <c r="F813" s="494"/>
      <c r="G813" s="494"/>
      <c r="H813" s="494"/>
      <c r="I813" s="494"/>
      <c r="J813" s="494"/>
      <c r="K813" s="494"/>
      <c r="L813" s="494"/>
      <c r="M813" s="494"/>
      <c r="N813" s="494">
        <v>4</v>
      </c>
      <c r="O813" s="494">
        <v>1604</v>
      </c>
      <c r="P813" s="545"/>
      <c r="Q813" s="495">
        <v>401</v>
      </c>
    </row>
    <row r="814" spans="1:17" ht="14.4" customHeight="1" x14ac:dyDescent="0.3">
      <c r="A814" s="489" t="s">
        <v>1525</v>
      </c>
      <c r="B814" s="490" t="s">
        <v>1319</v>
      </c>
      <c r="C814" s="490" t="s">
        <v>1320</v>
      </c>
      <c r="D814" s="490" t="s">
        <v>1427</v>
      </c>
      <c r="E814" s="490" t="s">
        <v>1428</v>
      </c>
      <c r="F814" s="494"/>
      <c r="G814" s="494"/>
      <c r="H814" s="494"/>
      <c r="I814" s="494"/>
      <c r="J814" s="494">
        <v>1</v>
      </c>
      <c r="K814" s="494">
        <v>291</v>
      </c>
      <c r="L814" s="494">
        <v>1</v>
      </c>
      <c r="M814" s="494">
        <v>291</v>
      </c>
      <c r="N814" s="494"/>
      <c r="O814" s="494"/>
      <c r="P814" s="545"/>
      <c r="Q814" s="495"/>
    </row>
    <row r="815" spans="1:17" ht="14.4" customHeight="1" x14ac:dyDescent="0.3">
      <c r="A815" s="489" t="s">
        <v>1525</v>
      </c>
      <c r="B815" s="490" t="s">
        <v>1319</v>
      </c>
      <c r="C815" s="490" t="s">
        <v>1320</v>
      </c>
      <c r="D815" s="490" t="s">
        <v>1433</v>
      </c>
      <c r="E815" s="490" t="s">
        <v>1434</v>
      </c>
      <c r="F815" s="494">
        <v>6</v>
      </c>
      <c r="G815" s="494">
        <v>1002</v>
      </c>
      <c r="H815" s="494">
        <v>0.31390977443609025</v>
      </c>
      <c r="I815" s="494">
        <v>167</v>
      </c>
      <c r="J815" s="494">
        <v>19</v>
      </c>
      <c r="K815" s="494">
        <v>3192</v>
      </c>
      <c r="L815" s="494">
        <v>1</v>
      </c>
      <c r="M815" s="494">
        <v>168</v>
      </c>
      <c r="N815" s="494">
        <v>4</v>
      </c>
      <c r="O815" s="494">
        <v>672</v>
      </c>
      <c r="P815" s="545">
        <v>0.21052631578947367</v>
      </c>
      <c r="Q815" s="495">
        <v>168</v>
      </c>
    </row>
    <row r="816" spans="1:17" ht="14.4" customHeight="1" x14ac:dyDescent="0.3">
      <c r="A816" s="489" t="s">
        <v>1525</v>
      </c>
      <c r="B816" s="490" t="s">
        <v>1319</v>
      </c>
      <c r="C816" s="490" t="s">
        <v>1320</v>
      </c>
      <c r="D816" s="490" t="s">
        <v>1437</v>
      </c>
      <c r="E816" s="490" t="s">
        <v>1438</v>
      </c>
      <c r="F816" s="494"/>
      <c r="G816" s="494"/>
      <c r="H816" s="494"/>
      <c r="I816" s="494"/>
      <c r="J816" s="494"/>
      <c r="K816" s="494"/>
      <c r="L816" s="494"/>
      <c r="M816" s="494"/>
      <c r="N816" s="494">
        <v>1</v>
      </c>
      <c r="O816" s="494">
        <v>574</v>
      </c>
      <c r="P816" s="545"/>
      <c r="Q816" s="495">
        <v>574</v>
      </c>
    </row>
    <row r="817" spans="1:17" ht="14.4" customHeight="1" thickBot="1" x14ac:dyDescent="0.35">
      <c r="A817" s="547" t="s">
        <v>1525</v>
      </c>
      <c r="B817" s="548" t="s">
        <v>1319</v>
      </c>
      <c r="C817" s="548" t="s">
        <v>1320</v>
      </c>
      <c r="D817" s="548" t="s">
        <v>1449</v>
      </c>
      <c r="E817" s="548" t="s">
        <v>1450</v>
      </c>
      <c r="F817" s="568"/>
      <c r="G817" s="568"/>
      <c r="H817" s="568"/>
      <c r="I817" s="568"/>
      <c r="J817" s="568">
        <v>1</v>
      </c>
      <c r="K817" s="568">
        <v>1022</v>
      </c>
      <c r="L817" s="568">
        <v>1</v>
      </c>
      <c r="M817" s="568">
        <v>1022</v>
      </c>
      <c r="N817" s="568"/>
      <c r="O817" s="568"/>
      <c r="P817" s="553"/>
      <c r="Q817" s="56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8" bestFit="1" customWidth="1"/>
    <col min="2" max="2" width="9.5546875" style="118" hidden="1" customWidth="1" outlineLevel="1"/>
    <col min="3" max="3" width="9.5546875" style="118" customWidth="1" collapsed="1"/>
    <col min="4" max="4" width="2.21875" style="118" customWidth="1"/>
    <col min="5" max="8" width="9.5546875" style="118" customWidth="1"/>
    <col min="9" max="10" width="9.77734375" style="118" hidden="1" customWidth="1" outlineLevel="1"/>
    <col min="11" max="11" width="8.88671875" style="118" collapsed="1"/>
    <col min="12" max="16384" width="8.88671875" style="118"/>
  </cols>
  <sheetData>
    <row r="1" spans="1:10" ht="18.600000000000001" customHeight="1" thickBot="1" x14ac:dyDescent="0.4">
      <c r="A1" s="370" t="s">
        <v>130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0" ht="14.4" customHeight="1" thickBot="1" x14ac:dyDescent="0.35">
      <c r="A2" s="224" t="s">
        <v>249</v>
      </c>
      <c r="B2" s="100"/>
      <c r="C2" s="100"/>
      <c r="D2" s="100"/>
      <c r="E2" s="100"/>
      <c r="F2" s="100"/>
    </row>
    <row r="3" spans="1:10" ht="14.4" customHeight="1" x14ac:dyDescent="0.3">
      <c r="A3" s="361"/>
      <c r="B3" s="96">
        <v>2015</v>
      </c>
      <c r="C3" s="40">
        <v>2016</v>
      </c>
      <c r="D3" s="7"/>
      <c r="E3" s="365">
        <v>2017</v>
      </c>
      <c r="F3" s="366"/>
      <c r="G3" s="366"/>
      <c r="H3" s="367"/>
      <c r="I3" s="368">
        <v>2017</v>
      </c>
      <c r="J3" s="369"/>
    </row>
    <row r="4" spans="1:10" ht="14.4" customHeight="1" thickBot="1" x14ac:dyDescent="0.35">
      <c r="A4" s="362"/>
      <c r="B4" s="363" t="s">
        <v>73</v>
      </c>
      <c r="C4" s="364"/>
      <c r="D4" s="7"/>
      <c r="E4" s="117" t="s">
        <v>73</v>
      </c>
      <c r="F4" s="98" t="s">
        <v>74</v>
      </c>
      <c r="G4" s="98" t="s">
        <v>68</v>
      </c>
      <c r="H4" s="99" t="s">
        <v>75</v>
      </c>
      <c r="I4" s="322" t="s">
        <v>239</v>
      </c>
      <c r="J4" s="323" t="s">
        <v>240</v>
      </c>
    </row>
    <row r="5" spans="1:10" ht="14.4" customHeight="1" x14ac:dyDescent="0.3">
      <c r="A5" s="101" t="str">
        <f>HYPERLINK("#'Léky Žádanky'!A1","Léky (Kč)")</f>
        <v>Léky (Kč)</v>
      </c>
      <c r="B5" s="27">
        <v>8.2370999999999981</v>
      </c>
      <c r="C5" s="29">
        <v>6.5788699999999993</v>
      </c>
      <c r="D5" s="8"/>
      <c r="E5" s="106">
        <v>12.818869999999999</v>
      </c>
      <c r="F5" s="28">
        <v>11.666666015624999</v>
      </c>
      <c r="G5" s="105">
        <f>E5-F5</f>
        <v>1.1522039843749994</v>
      </c>
      <c r="H5" s="111">
        <f>IF(F5&lt;0.00000001,"",E5/F5)</f>
        <v>1.0987603470290372</v>
      </c>
    </row>
    <row r="6" spans="1:10" ht="14.4" customHeight="1" x14ac:dyDescent="0.3">
      <c r="A6" s="101" t="str">
        <f>HYPERLINK("#'Materiál Žádanky'!A1","Materiál - SZM (Kč)")</f>
        <v>Materiál - SZM (Kč)</v>
      </c>
      <c r="B6" s="10">
        <v>13908.172410000001</v>
      </c>
      <c r="C6" s="31">
        <v>14315.118440000002</v>
      </c>
      <c r="D6" s="8"/>
      <c r="E6" s="107">
        <v>14695.315489999997</v>
      </c>
      <c r="F6" s="30">
        <v>15147.559551269531</v>
      </c>
      <c r="G6" s="108">
        <f>E6-F6</f>
        <v>-452.24406126953363</v>
      </c>
      <c r="H6" s="112">
        <f>IF(F6&lt;0.00000001,"",E6/F6)</f>
        <v>0.9701440974872001</v>
      </c>
    </row>
    <row r="7" spans="1:10" ht="14.4" customHeight="1" x14ac:dyDescent="0.3">
      <c r="A7" s="101" t="str">
        <f>HYPERLINK("#'Osobní náklady'!A1","Osobní náklady (Kč) *")</f>
        <v>Osobní náklady (Kč) *</v>
      </c>
      <c r="B7" s="10">
        <v>9135.66705</v>
      </c>
      <c r="C7" s="31">
        <v>9496.1145799999995</v>
      </c>
      <c r="D7" s="8"/>
      <c r="E7" s="107">
        <v>10859.893680000001</v>
      </c>
      <c r="F7" s="30">
        <v>9772.5837900390634</v>
      </c>
      <c r="G7" s="108">
        <f>E7-F7</f>
        <v>1087.3098899609377</v>
      </c>
      <c r="H7" s="112">
        <f>IF(F7&lt;0.00000001,"",E7/F7)</f>
        <v>1.1112612501792212</v>
      </c>
    </row>
    <row r="8" spans="1:10" ht="14.4" customHeight="1" thickBot="1" x14ac:dyDescent="0.35">
      <c r="A8" s="1" t="s">
        <v>76</v>
      </c>
      <c r="B8" s="11">
        <v>1493.6781399999963</v>
      </c>
      <c r="C8" s="33">
        <v>2094.3886000000057</v>
      </c>
      <c r="D8" s="8"/>
      <c r="E8" s="109">
        <v>1634.7734199999941</v>
      </c>
      <c r="F8" s="32">
        <v>2356.1214948120087</v>
      </c>
      <c r="G8" s="110">
        <f>E8-F8</f>
        <v>-721.3480748120146</v>
      </c>
      <c r="H8" s="113">
        <f>IF(F8&lt;0.00000001,"",E8/F8)</f>
        <v>0.6938408836724399</v>
      </c>
    </row>
    <row r="9" spans="1:10" ht="14.4" customHeight="1" thickBot="1" x14ac:dyDescent="0.35">
      <c r="A9" s="2" t="s">
        <v>77</v>
      </c>
      <c r="B9" s="3">
        <v>24545.754699999998</v>
      </c>
      <c r="C9" s="35">
        <v>25912.200490000007</v>
      </c>
      <c r="D9" s="8"/>
      <c r="E9" s="3">
        <v>27202.801459999991</v>
      </c>
      <c r="F9" s="34">
        <v>27287.931502136227</v>
      </c>
      <c r="G9" s="34">
        <f>E9-F9</f>
        <v>-85.130042136235716</v>
      </c>
      <c r="H9" s="114">
        <f>IF(F9&lt;0.00000001,"",E9/F9)</f>
        <v>0.99688030431586316</v>
      </c>
    </row>
    <row r="10" spans="1:10" ht="14.4" customHeight="1" thickBot="1" x14ac:dyDescent="0.35">
      <c r="A10" s="12"/>
      <c r="B10" s="12"/>
      <c r="C10" s="97"/>
      <c r="D10" s="8"/>
      <c r="E10" s="12"/>
      <c r="F10" s="13"/>
    </row>
    <row r="11" spans="1:10" ht="14.4" customHeight="1" x14ac:dyDescent="0.3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39847.877999999997</v>
      </c>
      <c r="C11" s="29">
        <f>IF(ISERROR(VLOOKUP("Celkem:",'ZV Vykáz.-A'!A:H,5,0)),0,VLOOKUP("Celkem:",'ZV Vykáz.-A'!A:H,5,0)/1000)</f>
        <v>37742.173999999999</v>
      </c>
      <c r="D11" s="8"/>
      <c r="E11" s="106">
        <f>IF(ISERROR(VLOOKUP("Celkem:",'ZV Vykáz.-A'!A:H,8,0)),0,VLOOKUP("Celkem:",'ZV Vykáz.-A'!A:H,8,0)/1000)</f>
        <v>38720.881000000001</v>
      </c>
      <c r="F11" s="28">
        <f>C11</f>
        <v>37742.173999999999</v>
      </c>
      <c r="G11" s="105">
        <f>E11-F11</f>
        <v>978.70700000000215</v>
      </c>
      <c r="H11" s="111">
        <f>IF(F11&lt;0.00000001,"",E11/F11)</f>
        <v>1.0259313891139392</v>
      </c>
      <c r="I11" s="105">
        <f>E11-B11</f>
        <v>-1126.9969999999958</v>
      </c>
      <c r="J11" s="111">
        <f>IF(B11&lt;0.00000001,"",E11/B11)</f>
        <v>0.9717175152965486</v>
      </c>
    </row>
    <row r="12" spans="1:10" ht="14.4" customHeight="1" thickBot="1" x14ac:dyDescent="0.3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39847.877999999997</v>
      </c>
      <c r="C13" s="37">
        <f>SUM(C11:C12)</f>
        <v>37742.173999999999</v>
      </c>
      <c r="D13" s="8"/>
      <c r="E13" s="5">
        <f>SUM(E11:E12)</f>
        <v>38720.881000000001</v>
      </c>
      <c r="F13" s="36">
        <f>SUM(F11:F12)</f>
        <v>37742.173999999999</v>
      </c>
      <c r="G13" s="36">
        <f>E13-F13</f>
        <v>978.70700000000215</v>
      </c>
      <c r="H13" s="115">
        <f>IF(F13&lt;0.00000001,"",E13/F13)</f>
        <v>1.0259313891139392</v>
      </c>
      <c r="I13" s="36">
        <f>SUM(I11:I12)</f>
        <v>-1126.9969999999958</v>
      </c>
      <c r="J13" s="115">
        <f>IF(B13&lt;0.00000001,"",E13/B13)</f>
        <v>0.9717175152965486</v>
      </c>
    </row>
    <row r="14" spans="1:10" ht="14.4" customHeight="1" thickBot="1" x14ac:dyDescent="0.35">
      <c r="A14" s="12"/>
      <c r="B14" s="12"/>
      <c r="C14" s="97"/>
      <c r="D14" s="8"/>
      <c r="E14" s="12"/>
      <c r="F14" s="13"/>
    </row>
    <row r="15" spans="1:10" ht="14.4" customHeight="1" thickBot="1" x14ac:dyDescent="0.35">
      <c r="A15" s="123" t="str">
        <f>HYPERLINK("#'HI Graf'!A1","Hospodářský index (Výnosy / Náklady) *")</f>
        <v>Hospodářský index (Výnosy / Náklady) *</v>
      </c>
      <c r="B15" s="6">
        <f>IF(B9=0,"",B13/B9)</f>
        <v>1.6234122147403356</v>
      </c>
      <c r="C15" s="39">
        <f>IF(C9=0,"",C13/C9)</f>
        <v>1.4565406752917567</v>
      </c>
      <c r="D15" s="8"/>
      <c r="E15" s="6">
        <f>IF(E9=0,"",E13/E9)</f>
        <v>1.4234151970316962</v>
      </c>
      <c r="F15" s="38">
        <f>IF(F9=0,"",F13/F9)</f>
        <v>1.383108646290957</v>
      </c>
      <c r="G15" s="38">
        <f>IF(ISERROR(F15-E15),"",E15-F15)</f>
        <v>4.0306550740739189E-2</v>
      </c>
      <c r="H15" s="116">
        <f>IF(ISERROR(F15-E15),"",IF(F15&lt;0.00000001,"",E15/F15))</f>
        <v>1.029141998966479</v>
      </c>
    </row>
    <row r="17" spans="1:8" ht="14.4" customHeight="1" x14ac:dyDescent="0.3">
      <c r="A17" s="102" t="s">
        <v>149</v>
      </c>
    </row>
    <row r="18" spans="1:8" ht="14.4" customHeight="1" x14ac:dyDescent="0.3">
      <c r="A18" s="284" t="s">
        <v>181</v>
      </c>
      <c r="B18" s="285"/>
      <c r="C18" s="285"/>
      <c r="D18" s="285"/>
      <c r="E18" s="285"/>
      <c r="F18" s="285"/>
      <c r="G18" s="285"/>
      <c r="H18" s="285"/>
    </row>
    <row r="19" spans="1:8" x14ac:dyDescent="0.3">
      <c r="A19" s="283" t="s">
        <v>180</v>
      </c>
      <c r="B19" s="285"/>
      <c r="C19" s="285"/>
      <c r="D19" s="285"/>
      <c r="E19" s="285"/>
      <c r="F19" s="285"/>
      <c r="G19" s="285"/>
      <c r="H19" s="285"/>
    </row>
    <row r="20" spans="1:8" ht="14.4" customHeight="1" x14ac:dyDescent="0.3">
      <c r="A20" s="103" t="s">
        <v>208</v>
      </c>
    </row>
    <row r="21" spans="1:8" ht="14.4" customHeight="1" x14ac:dyDescent="0.3">
      <c r="A21" s="103" t="s">
        <v>150</v>
      </c>
    </row>
    <row r="22" spans="1:8" ht="14.4" customHeight="1" x14ac:dyDescent="0.3">
      <c r="A22" s="104" t="s">
        <v>238</v>
      </c>
    </row>
    <row r="23" spans="1:8" ht="14.4" customHeight="1" x14ac:dyDescent="0.3">
      <c r="A23" s="104" t="s">
        <v>151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3" priority="8" operator="greaterThan">
      <formula>0</formula>
    </cfRule>
  </conditionalFormatting>
  <conditionalFormatting sqref="G11:G13 G15">
    <cfRule type="cellIs" dxfId="62" priority="7" operator="lessThan">
      <formula>0</formula>
    </cfRule>
  </conditionalFormatting>
  <conditionalFormatting sqref="H5:H9">
    <cfRule type="cellIs" dxfId="61" priority="6" operator="greaterThan">
      <formula>1</formula>
    </cfRule>
  </conditionalFormatting>
  <conditionalFormatting sqref="H11:H13 H15">
    <cfRule type="cellIs" dxfId="60" priority="5" operator="lessThan">
      <formula>1</formula>
    </cfRule>
  </conditionalFormatting>
  <conditionalFormatting sqref="I11:I13">
    <cfRule type="cellIs" dxfId="59" priority="4" operator="lessThan">
      <formula>0</formula>
    </cfRule>
  </conditionalFormatting>
  <conditionalFormatting sqref="J11:J13">
    <cfRule type="cellIs" dxfId="5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8"/>
    <col min="2" max="13" width="8.88671875" style="118" customWidth="1"/>
    <col min="14" max="16384" width="8.88671875" style="118"/>
  </cols>
  <sheetData>
    <row r="1" spans="1:13" ht="18.600000000000001" customHeight="1" thickBot="1" x14ac:dyDescent="0.4">
      <c r="A1" s="359" t="s">
        <v>104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ht="14.4" customHeight="1" x14ac:dyDescent="0.3">
      <c r="A2" s="224" t="s">
        <v>249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" customHeight="1" x14ac:dyDescent="0.3">
      <c r="A3" s="187"/>
      <c r="B3" s="188" t="s">
        <v>82</v>
      </c>
      <c r="C3" s="189" t="s">
        <v>83</v>
      </c>
      <c r="D3" s="189" t="s">
        <v>84</v>
      </c>
      <c r="E3" s="188" t="s">
        <v>85</v>
      </c>
      <c r="F3" s="189" t="s">
        <v>86</v>
      </c>
      <c r="G3" s="189" t="s">
        <v>87</v>
      </c>
      <c r="H3" s="189" t="s">
        <v>88</v>
      </c>
      <c r="I3" s="189" t="s">
        <v>89</v>
      </c>
      <c r="J3" s="189" t="s">
        <v>90</v>
      </c>
      <c r="K3" s="189" t="s">
        <v>91</v>
      </c>
      <c r="L3" s="189" t="s">
        <v>92</v>
      </c>
      <c r="M3" s="189" t="s">
        <v>93</v>
      </c>
    </row>
    <row r="4" spans="1:13" ht="14.4" customHeight="1" x14ac:dyDescent="0.3">
      <c r="A4" s="187" t="s">
        <v>81</v>
      </c>
      <c r="B4" s="190">
        <f>(B10+B8)/B6</f>
        <v>1.8374129754883832</v>
      </c>
      <c r="C4" s="190">
        <f t="shared" ref="C4:M4" si="0">(C10+C8)/C6</f>
        <v>1.7726831753044401</v>
      </c>
      <c r="D4" s="190">
        <f t="shared" si="0"/>
        <v>1.6382138871021934</v>
      </c>
      <c r="E4" s="190">
        <f t="shared" si="0"/>
        <v>1.6169922738309725</v>
      </c>
      <c r="F4" s="190">
        <f t="shared" si="0"/>
        <v>1.6296515492574275</v>
      </c>
      <c r="G4" s="190">
        <f t="shared" si="0"/>
        <v>1.5998392417495282</v>
      </c>
      <c r="H4" s="190">
        <f t="shared" si="0"/>
        <v>1.4234151970316953</v>
      </c>
      <c r="I4" s="190">
        <f t="shared" si="0"/>
        <v>1.4234151970316953</v>
      </c>
      <c r="J4" s="190">
        <f t="shared" si="0"/>
        <v>1.4234151970316953</v>
      </c>
      <c r="K4" s="190">
        <f t="shared" si="0"/>
        <v>1.4234151970316953</v>
      </c>
      <c r="L4" s="190">
        <f t="shared" si="0"/>
        <v>1.4234151970316953</v>
      </c>
      <c r="M4" s="190">
        <f t="shared" si="0"/>
        <v>1.4234151970316953</v>
      </c>
    </row>
    <row r="5" spans="1:13" ht="14.4" customHeight="1" x14ac:dyDescent="0.3">
      <c r="A5" s="191" t="s">
        <v>53</v>
      </c>
      <c r="B5" s="190">
        <f>IF(ISERROR(VLOOKUP($A5,'Man Tab'!$A:$Q,COLUMN()+2,0)),0,VLOOKUP($A5,'Man Tab'!$A:$Q,COLUMN()+2,0))</f>
        <v>3518.5704500000002</v>
      </c>
      <c r="C5" s="190">
        <f>IF(ISERROR(VLOOKUP($A5,'Man Tab'!$A:$Q,COLUMN()+2,0)),0,VLOOKUP($A5,'Man Tab'!$A:$Q,COLUMN()+2,0))</f>
        <v>3776.57861</v>
      </c>
      <c r="D5" s="190">
        <f>IF(ISERROR(VLOOKUP($A5,'Man Tab'!$A:$Q,COLUMN()+2,0)),0,VLOOKUP($A5,'Man Tab'!$A:$Q,COLUMN()+2,0))</f>
        <v>4356.6908800000101</v>
      </c>
      <c r="E5" s="190">
        <f>IF(ISERROR(VLOOKUP($A5,'Man Tab'!$A:$Q,COLUMN()+2,0)),0,VLOOKUP($A5,'Man Tab'!$A:$Q,COLUMN()+2,0))</f>
        <v>3763.3301900000001</v>
      </c>
      <c r="F5" s="190">
        <f>IF(ISERROR(VLOOKUP($A5,'Man Tab'!$A:$Q,COLUMN()+2,0)),0,VLOOKUP($A5,'Man Tab'!$A:$Q,COLUMN()+2,0))</f>
        <v>3729.9238099999998</v>
      </c>
      <c r="G5" s="190">
        <f>IF(ISERROR(VLOOKUP($A5,'Man Tab'!$A:$Q,COLUMN()+2,0)),0,VLOOKUP($A5,'Man Tab'!$A:$Q,COLUMN()+2,0))</f>
        <v>3696.9560900000001</v>
      </c>
      <c r="H5" s="190">
        <f>IF(ISERROR(VLOOKUP($A5,'Man Tab'!$A:$Q,COLUMN()+2,0)),0,VLOOKUP($A5,'Man Tab'!$A:$Q,COLUMN()+2,0))</f>
        <v>4360.7514300000003</v>
      </c>
      <c r="I5" s="190">
        <f>IF(ISERROR(VLOOKUP($A5,'Man Tab'!$A:$Q,COLUMN()+2,0)),0,VLOOKUP($A5,'Man Tab'!$A:$Q,COLUMN()+2,0))</f>
        <v>0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" customHeight="1" x14ac:dyDescent="0.3">
      <c r="A6" s="191" t="s">
        <v>77</v>
      </c>
      <c r="B6" s="192">
        <f>B5</f>
        <v>3518.5704500000002</v>
      </c>
      <c r="C6" s="192">
        <f t="shared" ref="C6:M6" si="1">C5+B6</f>
        <v>7295.1490599999997</v>
      </c>
      <c r="D6" s="192">
        <f t="shared" si="1"/>
        <v>11651.839940000009</v>
      </c>
      <c r="E6" s="192">
        <f t="shared" si="1"/>
        <v>15415.17013000001</v>
      </c>
      <c r="F6" s="192">
        <f t="shared" si="1"/>
        <v>19145.09394000001</v>
      </c>
      <c r="G6" s="192">
        <f t="shared" si="1"/>
        <v>22842.050030000009</v>
      </c>
      <c r="H6" s="192">
        <f t="shared" si="1"/>
        <v>27202.80146000001</v>
      </c>
      <c r="I6" s="192">
        <f t="shared" si="1"/>
        <v>27202.80146000001</v>
      </c>
      <c r="J6" s="192">
        <f t="shared" si="1"/>
        <v>27202.80146000001</v>
      </c>
      <c r="K6" s="192">
        <f t="shared" si="1"/>
        <v>27202.80146000001</v>
      </c>
      <c r="L6" s="192">
        <f t="shared" si="1"/>
        <v>27202.80146000001</v>
      </c>
      <c r="M6" s="192">
        <f t="shared" si="1"/>
        <v>27202.80146000001</v>
      </c>
    </row>
    <row r="7" spans="1:13" ht="14.4" customHeight="1" x14ac:dyDescent="0.3">
      <c r="A7" s="191" t="s">
        <v>102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" customHeight="1" x14ac:dyDescent="0.3">
      <c r="A8" s="191" t="s">
        <v>78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" customHeight="1" x14ac:dyDescent="0.3">
      <c r="A9" s="191" t="s">
        <v>103</v>
      </c>
      <c r="B9" s="191">
        <v>6465067</v>
      </c>
      <c r="C9" s="191">
        <v>6466921</v>
      </c>
      <c r="D9" s="191">
        <v>6156218</v>
      </c>
      <c r="E9" s="191">
        <v>5838005</v>
      </c>
      <c r="F9" s="191">
        <v>6273621</v>
      </c>
      <c r="G9" s="191">
        <v>5343776</v>
      </c>
      <c r="H9" s="191">
        <v>2177273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" customHeight="1" x14ac:dyDescent="0.3">
      <c r="A10" s="191" t="s">
        <v>79</v>
      </c>
      <c r="B10" s="192">
        <f>B9/1000</f>
        <v>6465.067</v>
      </c>
      <c r="C10" s="192">
        <f t="shared" ref="C10:M10" si="3">C9/1000+B10</f>
        <v>12931.988000000001</v>
      </c>
      <c r="D10" s="192">
        <f t="shared" si="3"/>
        <v>19088.206000000002</v>
      </c>
      <c r="E10" s="192">
        <f t="shared" si="3"/>
        <v>24926.211000000003</v>
      </c>
      <c r="F10" s="192">
        <f t="shared" si="3"/>
        <v>31199.832000000002</v>
      </c>
      <c r="G10" s="192">
        <f t="shared" si="3"/>
        <v>36543.608</v>
      </c>
      <c r="H10" s="192">
        <f t="shared" si="3"/>
        <v>38720.881000000001</v>
      </c>
      <c r="I10" s="192">
        <f t="shared" si="3"/>
        <v>38720.881000000001</v>
      </c>
      <c r="J10" s="192">
        <f t="shared" si="3"/>
        <v>38720.881000000001</v>
      </c>
      <c r="K10" s="192">
        <f t="shared" si="3"/>
        <v>38720.881000000001</v>
      </c>
      <c r="L10" s="192">
        <f t="shared" si="3"/>
        <v>38720.881000000001</v>
      </c>
      <c r="M10" s="192">
        <f t="shared" si="3"/>
        <v>38720.881000000001</v>
      </c>
    </row>
    <row r="11" spans="1:13" ht="14.4" customHeight="1" x14ac:dyDescent="0.3">
      <c r="A11" s="187"/>
      <c r="B11" s="187" t="s">
        <v>94</v>
      </c>
      <c r="C11" s="187">
        <f ca="1">IF(MONTH(TODAY())=1,12,MONTH(TODAY())-1)</f>
        <v>8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" customHeight="1" x14ac:dyDescent="0.3">
      <c r="A12" s="187">
        <v>0</v>
      </c>
      <c r="B12" s="190">
        <f>IF(ISERROR(HI!F15),#REF!,HI!F15)</f>
        <v>1.383108646290957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" customHeight="1" x14ac:dyDescent="0.3">
      <c r="A13" s="187">
        <v>1</v>
      </c>
      <c r="B13" s="190">
        <f>IF(ISERROR(HI!F15),#REF!,HI!F15)</f>
        <v>1.383108646290957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8" bestFit="1" customWidth="1"/>
    <col min="2" max="2" width="12.77734375" style="118" bestFit="1" customWidth="1"/>
    <col min="3" max="3" width="13.6640625" style="118" bestFit="1" customWidth="1"/>
    <col min="4" max="15" width="7.77734375" style="118" bestFit="1" customWidth="1"/>
    <col min="16" max="16" width="8.88671875" style="118" customWidth="1"/>
    <col min="17" max="17" width="6.6640625" style="118" bestFit="1" customWidth="1"/>
    <col min="18" max="16384" width="8.88671875" style="118"/>
  </cols>
  <sheetData>
    <row r="1" spans="1:17" s="193" customFormat="1" ht="18.600000000000001" customHeight="1" thickBot="1" x14ac:dyDescent="0.4">
      <c r="A1" s="371" t="s">
        <v>251</v>
      </c>
      <c r="B1" s="371"/>
      <c r="C1" s="371"/>
      <c r="D1" s="371"/>
      <c r="E1" s="371"/>
      <c r="F1" s="371"/>
      <c r="G1" s="371"/>
      <c r="H1" s="359"/>
      <c r="I1" s="359"/>
      <c r="J1" s="359"/>
      <c r="K1" s="359"/>
      <c r="L1" s="359"/>
      <c r="M1" s="359"/>
      <c r="N1" s="359"/>
      <c r="O1" s="359"/>
      <c r="P1" s="359"/>
      <c r="Q1" s="359"/>
    </row>
    <row r="2" spans="1:17" s="193" customFormat="1" ht="14.4" customHeight="1" thickBot="1" x14ac:dyDescent="0.3">
      <c r="A2" s="224" t="s">
        <v>249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" customHeight="1" x14ac:dyDescent="0.3">
      <c r="A3" s="68"/>
      <c r="B3" s="372" t="s">
        <v>29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126"/>
      <c r="Q3" s="128"/>
    </row>
    <row r="4" spans="1:17" ht="14.4" customHeight="1" x14ac:dyDescent="0.3">
      <c r="A4" s="69"/>
      <c r="B4" s="20">
        <v>2017</v>
      </c>
      <c r="C4" s="127" t="s">
        <v>30</v>
      </c>
      <c r="D4" s="316" t="s">
        <v>214</v>
      </c>
      <c r="E4" s="316" t="s">
        <v>215</v>
      </c>
      <c r="F4" s="316" t="s">
        <v>216</v>
      </c>
      <c r="G4" s="316" t="s">
        <v>217</v>
      </c>
      <c r="H4" s="316" t="s">
        <v>218</v>
      </c>
      <c r="I4" s="316" t="s">
        <v>219</v>
      </c>
      <c r="J4" s="316" t="s">
        <v>220</v>
      </c>
      <c r="K4" s="316" t="s">
        <v>221</v>
      </c>
      <c r="L4" s="316" t="s">
        <v>222</v>
      </c>
      <c r="M4" s="316" t="s">
        <v>223</v>
      </c>
      <c r="N4" s="316" t="s">
        <v>224</v>
      </c>
      <c r="O4" s="316" t="s">
        <v>225</v>
      </c>
      <c r="P4" s="374" t="s">
        <v>3</v>
      </c>
      <c r="Q4" s="375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250</v>
      </c>
    </row>
    <row r="7" spans="1:17" ht="14.4" customHeight="1" x14ac:dyDescent="0.3">
      <c r="A7" s="15" t="s">
        <v>35</v>
      </c>
      <c r="B7" s="46">
        <v>20</v>
      </c>
      <c r="C7" s="47">
        <v>1.6666666666659999</v>
      </c>
      <c r="D7" s="47">
        <v>2.78146</v>
      </c>
      <c r="E7" s="47">
        <v>0.30266999999999999</v>
      </c>
      <c r="F7" s="47">
        <v>1.6346799999999999</v>
      </c>
      <c r="G7" s="47">
        <v>2.4059599999999999</v>
      </c>
      <c r="H7" s="47">
        <v>2.1177000000000001</v>
      </c>
      <c r="I7" s="47">
        <v>1.1405799999999999</v>
      </c>
      <c r="J7" s="47">
        <v>2.4358200000000001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12.81887</v>
      </c>
      <c r="Q7" s="85">
        <v>1.098760285714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250</v>
      </c>
    </row>
    <row r="9" spans="1:17" ht="14.4" customHeight="1" x14ac:dyDescent="0.3">
      <c r="A9" s="15" t="s">
        <v>37</v>
      </c>
      <c r="B9" s="46">
        <v>25967.245184859901</v>
      </c>
      <c r="C9" s="47">
        <v>2163.93709873833</v>
      </c>
      <c r="D9" s="47">
        <v>1707.7538999999999</v>
      </c>
      <c r="E9" s="47">
        <v>2116.3467500000002</v>
      </c>
      <c r="F9" s="47">
        <v>2701.2362499999999</v>
      </c>
      <c r="G9" s="47">
        <v>2150.6263100000001</v>
      </c>
      <c r="H9" s="47">
        <v>2099.4920400000001</v>
      </c>
      <c r="I9" s="47">
        <v>2063.2466899999999</v>
      </c>
      <c r="J9" s="47">
        <v>1856.61355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14695.315490000001</v>
      </c>
      <c r="Q9" s="85">
        <v>0.97014408852699996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250</v>
      </c>
    </row>
    <row r="11" spans="1:17" ht="14.4" customHeight="1" x14ac:dyDescent="0.3">
      <c r="A11" s="15" t="s">
        <v>39</v>
      </c>
      <c r="B11" s="46">
        <v>245.41938250148601</v>
      </c>
      <c r="C11" s="47">
        <v>20.451615208457</v>
      </c>
      <c r="D11" s="47">
        <v>18.775580000000001</v>
      </c>
      <c r="E11" s="47">
        <v>13.511620000000001</v>
      </c>
      <c r="F11" s="47">
        <v>6.6792299999999996</v>
      </c>
      <c r="G11" s="47">
        <v>25.179829999999999</v>
      </c>
      <c r="H11" s="47">
        <v>9.2219499999999996</v>
      </c>
      <c r="I11" s="47">
        <v>12.18074</v>
      </c>
      <c r="J11" s="47">
        <v>18.01163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103.56058</v>
      </c>
      <c r="Q11" s="85">
        <v>0.72338387069300003</v>
      </c>
    </row>
    <row r="12" spans="1:17" ht="14.4" customHeight="1" x14ac:dyDescent="0.3">
      <c r="A12" s="15" t="s">
        <v>40</v>
      </c>
      <c r="B12" s="46">
        <v>1.105833859661</v>
      </c>
      <c r="C12" s="47">
        <v>9.2152821637999996E-2</v>
      </c>
      <c r="D12" s="47">
        <v>0</v>
      </c>
      <c r="E12" s="47">
        <v>0</v>
      </c>
      <c r="F12" s="47">
        <v>0</v>
      </c>
      <c r="G12" s="47">
        <v>3.32E-2</v>
      </c>
      <c r="H12" s="47">
        <v>10.749000000000001</v>
      </c>
      <c r="I12" s="47">
        <v>0.10100000000000001</v>
      </c>
      <c r="J12" s="47">
        <v>3.2100000000000002E-3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10.88641</v>
      </c>
      <c r="Q12" s="85">
        <v>16.876330001835999</v>
      </c>
    </row>
    <row r="13" spans="1:17" ht="14.4" customHeight="1" x14ac:dyDescent="0.3">
      <c r="A13" s="15" t="s">
        <v>41</v>
      </c>
      <c r="B13" s="46">
        <v>21</v>
      </c>
      <c r="C13" s="47">
        <v>1.75</v>
      </c>
      <c r="D13" s="47">
        <v>0</v>
      </c>
      <c r="E13" s="47">
        <v>1.1978899999999999</v>
      </c>
      <c r="F13" s="47">
        <v>0</v>
      </c>
      <c r="G13" s="47">
        <v>0.26374999999999998</v>
      </c>
      <c r="H13" s="47">
        <v>1.0696399999999999</v>
      </c>
      <c r="I13" s="47">
        <v>0</v>
      </c>
      <c r="J13" s="47">
        <v>1.79443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4.3257099999999999</v>
      </c>
      <c r="Q13" s="85">
        <v>0.35311918367299999</v>
      </c>
    </row>
    <row r="14" spans="1:17" ht="14.4" customHeight="1" x14ac:dyDescent="0.3">
      <c r="A14" s="15" t="s">
        <v>42</v>
      </c>
      <c r="B14" s="46">
        <v>569.13995731379305</v>
      </c>
      <c r="C14" s="47">
        <v>47.428329776148999</v>
      </c>
      <c r="D14" s="47">
        <v>72.215000000000003</v>
      </c>
      <c r="E14" s="47">
        <v>57.609000000000002</v>
      </c>
      <c r="F14" s="47">
        <v>52.372999999999998</v>
      </c>
      <c r="G14" s="47">
        <v>44.656999999999996</v>
      </c>
      <c r="H14" s="47">
        <v>39.4</v>
      </c>
      <c r="I14" s="47">
        <v>33.097000000000001</v>
      </c>
      <c r="J14" s="47">
        <v>30.588999999999999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329.94</v>
      </c>
      <c r="Q14" s="85">
        <v>0.99380024421500002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250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250</v>
      </c>
    </row>
    <row r="17" spans="1:17" ht="14.4" customHeight="1" x14ac:dyDescent="0.3">
      <c r="A17" s="15" t="s">
        <v>45</v>
      </c>
      <c r="B17" s="46">
        <v>233.632646565529</v>
      </c>
      <c r="C17" s="47">
        <v>19.469387213794001</v>
      </c>
      <c r="D17" s="47">
        <v>1.8339000000000001</v>
      </c>
      <c r="E17" s="47">
        <v>37.931840000000001</v>
      </c>
      <c r="F17" s="47">
        <v>15.04702</v>
      </c>
      <c r="G17" s="47">
        <v>7.6302599999999998</v>
      </c>
      <c r="H17" s="47">
        <v>6.6535500000000001</v>
      </c>
      <c r="I17" s="47">
        <v>4.1854100000000001</v>
      </c>
      <c r="J17" s="47">
        <v>4.9789399999999997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78.260919999999999</v>
      </c>
      <c r="Q17" s="85">
        <v>0.57424156732800002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1.2869999999999999</v>
      </c>
      <c r="E18" s="47">
        <v>5.0430000000000001</v>
      </c>
      <c r="F18" s="47">
        <v>8.3490000000000002</v>
      </c>
      <c r="G18" s="47">
        <v>4.4710000000000001</v>
      </c>
      <c r="H18" s="47">
        <v>4.907</v>
      </c>
      <c r="I18" s="47">
        <v>4.4539999999999997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28.510999999999999</v>
      </c>
      <c r="Q18" s="85" t="s">
        <v>250</v>
      </c>
    </row>
    <row r="19" spans="1:17" ht="14.4" customHeight="1" x14ac:dyDescent="0.3">
      <c r="A19" s="15" t="s">
        <v>47</v>
      </c>
      <c r="B19" s="46">
        <v>1437.5446645393799</v>
      </c>
      <c r="C19" s="47">
        <v>119.795388711615</v>
      </c>
      <c r="D19" s="47">
        <v>27.97757</v>
      </c>
      <c r="E19" s="47">
        <v>29.060600000000001</v>
      </c>
      <c r="F19" s="47">
        <v>51.95767</v>
      </c>
      <c r="G19" s="47">
        <v>29.852620000000002</v>
      </c>
      <c r="H19" s="47">
        <v>56.063789999999997</v>
      </c>
      <c r="I19" s="47">
        <v>78.815749999999994</v>
      </c>
      <c r="J19" s="47">
        <v>86.939710000000005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360.66771</v>
      </c>
      <c r="Q19" s="85">
        <v>0.43009968184500003</v>
      </c>
    </row>
    <row r="20" spans="1:17" ht="14.4" customHeight="1" x14ac:dyDescent="0.3">
      <c r="A20" s="15" t="s">
        <v>48</v>
      </c>
      <c r="B20" s="46">
        <v>16753</v>
      </c>
      <c r="C20" s="47">
        <v>1396.0833333333301</v>
      </c>
      <c r="D20" s="47">
        <v>1587.28793</v>
      </c>
      <c r="E20" s="47">
        <v>1413.9645399999999</v>
      </c>
      <c r="F20" s="47">
        <v>1408.4530299999999</v>
      </c>
      <c r="G20" s="47">
        <v>1404.13183</v>
      </c>
      <c r="H20" s="47">
        <v>1392.65542</v>
      </c>
      <c r="I20" s="47">
        <v>1387.3833099999999</v>
      </c>
      <c r="J20" s="47">
        <v>2266.0176200000001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10859.893679999999</v>
      </c>
      <c r="Q20" s="85">
        <v>1.1112613021119999</v>
      </c>
    </row>
    <row r="21" spans="1:17" ht="14.4" customHeight="1" x14ac:dyDescent="0.3">
      <c r="A21" s="16" t="s">
        <v>49</v>
      </c>
      <c r="B21" s="46">
        <v>1508</v>
      </c>
      <c r="C21" s="47">
        <v>125.666666666667</v>
      </c>
      <c r="D21" s="47">
        <v>98.373000000000005</v>
      </c>
      <c r="E21" s="47">
        <v>97.311000000000007</v>
      </c>
      <c r="F21" s="47">
        <v>97.311000000000007</v>
      </c>
      <c r="G21" s="47">
        <v>93.367999999999995</v>
      </c>
      <c r="H21" s="47">
        <v>93.367999999999995</v>
      </c>
      <c r="I21" s="47">
        <v>93.367999999999995</v>
      </c>
      <c r="J21" s="47">
        <v>93.367999999999995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666.46699999999998</v>
      </c>
      <c r="Q21" s="85">
        <v>0.75763584691100005</v>
      </c>
    </row>
    <row r="22" spans="1:17" ht="14.4" customHeight="1" x14ac:dyDescent="0.3">
      <c r="A22" s="15" t="s">
        <v>50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14.46918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14.46918</v>
      </c>
      <c r="Q22" s="85" t="s">
        <v>250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250</v>
      </c>
    </row>
    <row r="24" spans="1:17" ht="14.4" customHeight="1" x14ac:dyDescent="0.3">
      <c r="A24" s="16" t="s">
        <v>52</v>
      </c>
      <c r="B24" s="46">
        <v>23.222906097412999</v>
      </c>
      <c r="C24" s="47">
        <v>1.935242174783</v>
      </c>
      <c r="D24" s="47">
        <v>0.28510999999999997</v>
      </c>
      <c r="E24" s="47">
        <v>4.2996999999999996</v>
      </c>
      <c r="F24" s="47">
        <v>13.649999999998</v>
      </c>
      <c r="G24" s="47">
        <v>0.71043000000000001</v>
      </c>
      <c r="H24" s="47">
        <v>14.225720000000001</v>
      </c>
      <c r="I24" s="47">
        <v>4.514430000001</v>
      </c>
      <c r="J24" s="47">
        <v>-4.7999999900000002E-4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37.684910000003001</v>
      </c>
      <c r="Q24" s="85"/>
    </row>
    <row r="25" spans="1:17" ht="14.4" customHeight="1" x14ac:dyDescent="0.3">
      <c r="A25" s="17" t="s">
        <v>53</v>
      </c>
      <c r="B25" s="49">
        <v>46779.310575737203</v>
      </c>
      <c r="C25" s="50">
        <v>3898.2758813114301</v>
      </c>
      <c r="D25" s="50">
        <v>3518.5704500000002</v>
      </c>
      <c r="E25" s="50">
        <v>3776.57861</v>
      </c>
      <c r="F25" s="50">
        <v>4356.6908800000101</v>
      </c>
      <c r="G25" s="50">
        <v>3763.3301900000001</v>
      </c>
      <c r="H25" s="50">
        <v>3729.9238099999998</v>
      </c>
      <c r="I25" s="50">
        <v>3696.9560900000001</v>
      </c>
      <c r="J25" s="50">
        <v>4360.7514300000003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27202.801459999999</v>
      </c>
      <c r="Q25" s="86">
        <v>0.99688031647899999</v>
      </c>
    </row>
    <row r="26" spans="1:17" ht="14.4" customHeight="1" x14ac:dyDescent="0.3">
      <c r="A26" s="15" t="s">
        <v>54</v>
      </c>
      <c r="B26" s="46">
        <v>2988.6637805216701</v>
      </c>
      <c r="C26" s="47">
        <v>249.05531504347201</v>
      </c>
      <c r="D26" s="47">
        <v>216.79586</v>
      </c>
      <c r="E26" s="47">
        <v>193.98972000000001</v>
      </c>
      <c r="F26" s="47">
        <v>239.84664000000001</v>
      </c>
      <c r="G26" s="47">
        <v>226.73930999999999</v>
      </c>
      <c r="H26" s="47">
        <v>244.42687000000001</v>
      </c>
      <c r="I26" s="47">
        <v>258.26895999999999</v>
      </c>
      <c r="J26" s="47">
        <v>307.07733000000002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1687.1446900000001</v>
      </c>
      <c r="Q26" s="85">
        <v>0.96773951584899998</v>
      </c>
    </row>
    <row r="27" spans="1:17" ht="14.4" customHeight="1" x14ac:dyDescent="0.3">
      <c r="A27" s="18" t="s">
        <v>55</v>
      </c>
      <c r="B27" s="49">
        <v>49767.974356258797</v>
      </c>
      <c r="C27" s="50">
        <v>4147.3311963549004</v>
      </c>
      <c r="D27" s="50">
        <v>3735.3663099999999</v>
      </c>
      <c r="E27" s="50">
        <v>3970.5683300000001</v>
      </c>
      <c r="F27" s="50">
        <v>4596.5375200000099</v>
      </c>
      <c r="G27" s="50">
        <v>3990.0695000000001</v>
      </c>
      <c r="H27" s="50">
        <v>3974.35068</v>
      </c>
      <c r="I27" s="50">
        <v>3955.22505</v>
      </c>
      <c r="J27" s="50">
        <v>4667.8287600000003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28889.94615</v>
      </c>
      <c r="Q27" s="86">
        <v>0.99513035465099997</v>
      </c>
    </row>
    <row r="28" spans="1:17" ht="14.4" customHeight="1" x14ac:dyDescent="0.3">
      <c r="A28" s="16" t="s">
        <v>56</v>
      </c>
      <c r="B28" s="46">
        <v>1711</v>
      </c>
      <c r="C28" s="47">
        <v>142.583333333333</v>
      </c>
      <c r="D28" s="47">
        <v>128.56111999999999</v>
      </c>
      <c r="E28" s="47">
        <v>127.47852</v>
      </c>
      <c r="F28" s="47">
        <v>129.19999999999999</v>
      </c>
      <c r="G28" s="47">
        <v>138.48099999999999</v>
      </c>
      <c r="H28" s="47">
        <v>18.399999999999999</v>
      </c>
      <c r="I28" s="47">
        <v>84.3</v>
      </c>
      <c r="J28" s="47">
        <v>121.2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747.62063999999998</v>
      </c>
      <c r="Q28" s="85">
        <v>0.74905633130100002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250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250</v>
      </c>
    </row>
    <row r="32" spans="1:17" ht="14.4" customHeight="1" x14ac:dyDescent="0.3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" customHeight="1" x14ac:dyDescent="0.3">
      <c r="A33" s="102" t="s">
        <v>149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" customHeight="1" x14ac:dyDescent="0.3">
      <c r="A34" s="124" t="s">
        <v>226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" customHeight="1" x14ac:dyDescent="0.3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8" customWidth="1"/>
    <col min="2" max="11" width="10" style="118" customWidth="1"/>
    <col min="12" max="16384" width="8.88671875" style="118"/>
  </cols>
  <sheetData>
    <row r="1" spans="1:11" s="55" customFormat="1" ht="18.600000000000001" customHeight="1" thickBot="1" x14ac:dyDescent="0.4">
      <c r="A1" s="371" t="s">
        <v>61</v>
      </c>
      <c r="B1" s="371"/>
      <c r="C1" s="371"/>
      <c r="D1" s="371"/>
      <c r="E1" s="371"/>
      <c r="F1" s="371"/>
      <c r="G1" s="371"/>
      <c r="H1" s="376"/>
      <c r="I1" s="376"/>
      <c r="J1" s="376"/>
      <c r="K1" s="376"/>
    </row>
    <row r="2" spans="1:11" s="55" customFormat="1" ht="14.4" customHeight="1" thickBot="1" x14ac:dyDescent="0.35">
      <c r="A2" s="224" t="s">
        <v>249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72" t="s">
        <v>62</v>
      </c>
      <c r="C3" s="373"/>
      <c r="D3" s="373"/>
      <c r="E3" s="373"/>
      <c r="F3" s="379" t="s">
        <v>63</v>
      </c>
      <c r="G3" s="373"/>
      <c r="H3" s="373"/>
      <c r="I3" s="373"/>
      <c r="J3" s="373"/>
      <c r="K3" s="380"/>
    </row>
    <row r="4" spans="1:11" ht="14.4" customHeight="1" x14ac:dyDescent="0.3">
      <c r="A4" s="69"/>
      <c r="B4" s="377"/>
      <c r="C4" s="378"/>
      <c r="D4" s="378"/>
      <c r="E4" s="378"/>
      <c r="F4" s="381" t="s">
        <v>227</v>
      </c>
      <c r="G4" s="383" t="s">
        <v>64</v>
      </c>
      <c r="H4" s="129" t="s">
        <v>135</v>
      </c>
      <c r="I4" s="381" t="s">
        <v>65</v>
      </c>
      <c r="J4" s="383" t="s">
        <v>234</v>
      </c>
      <c r="K4" s="384" t="s">
        <v>228</v>
      </c>
    </row>
    <row r="5" spans="1:11" ht="42" thickBot="1" x14ac:dyDescent="0.35">
      <c r="A5" s="70"/>
      <c r="B5" s="24" t="s">
        <v>230</v>
      </c>
      <c r="C5" s="25" t="s">
        <v>231</v>
      </c>
      <c r="D5" s="26" t="s">
        <v>232</v>
      </c>
      <c r="E5" s="26" t="s">
        <v>233</v>
      </c>
      <c r="F5" s="382"/>
      <c r="G5" s="382"/>
      <c r="H5" s="25" t="s">
        <v>229</v>
      </c>
      <c r="I5" s="382"/>
      <c r="J5" s="382"/>
      <c r="K5" s="385"/>
    </row>
    <row r="6" spans="1:11" ht="14.4" customHeight="1" thickBot="1" x14ac:dyDescent="0.35">
      <c r="A6" s="461" t="s">
        <v>252</v>
      </c>
      <c r="B6" s="443">
        <v>42928.815460794402</v>
      </c>
      <c r="C6" s="443">
        <v>46044.490160000001</v>
      </c>
      <c r="D6" s="444">
        <v>3115.6746992056401</v>
      </c>
      <c r="E6" s="445">
        <v>1.0725777002170001</v>
      </c>
      <c r="F6" s="443">
        <v>46779.310575737203</v>
      </c>
      <c r="G6" s="444">
        <v>27287.931169179999</v>
      </c>
      <c r="H6" s="446">
        <v>4360.7514300000003</v>
      </c>
      <c r="I6" s="443">
        <v>27202.801459999999</v>
      </c>
      <c r="J6" s="444">
        <v>-85.129709180003999</v>
      </c>
      <c r="K6" s="447">
        <v>0.58151351794600004</v>
      </c>
    </row>
    <row r="7" spans="1:11" ht="14.4" customHeight="1" thickBot="1" x14ac:dyDescent="0.35">
      <c r="A7" s="462" t="s">
        <v>253</v>
      </c>
      <c r="B7" s="443">
        <v>25456.176710858599</v>
      </c>
      <c r="C7" s="443">
        <v>25641.956340000001</v>
      </c>
      <c r="D7" s="444">
        <v>185.779629141372</v>
      </c>
      <c r="E7" s="445">
        <v>1.007298017736</v>
      </c>
      <c r="F7" s="443">
        <v>26823.910358534798</v>
      </c>
      <c r="G7" s="444">
        <v>15647.2810424787</v>
      </c>
      <c r="H7" s="446">
        <v>1909.4471599999999</v>
      </c>
      <c r="I7" s="443">
        <v>15156.84643</v>
      </c>
      <c r="J7" s="444">
        <v>-490.43461247865702</v>
      </c>
      <c r="K7" s="447">
        <v>0.56504984647599998</v>
      </c>
    </row>
    <row r="8" spans="1:11" ht="14.4" customHeight="1" thickBot="1" x14ac:dyDescent="0.35">
      <c r="A8" s="463" t="s">
        <v>254</v>
      </c>
      <c r="B8" s="443">
        <v>24889.6781368269</v>
      </c>
      <c r="C8" s="443">
        <v>25080.797340000001</v>
      </c>
      <c r="D8" s="444">
        <v>191.11920317314099</v>
      </c>
      <c r="E8" s="445">
        <v>1.0076786530590001</v>
      </c>
      <c r="F8" s="443">
        <v>26254.7704012211</v>
      </c>
      <c r="G8" s="444">
        <v>15315.282734045601</v>
      </c>
      <c r="H8" s="446">
        <v>1878.85816</v>
      </c>
      <c r="I8" s="443">
        <v>14826.906429999999</v>
      </c>
      <c r="J8" s="444">
        <v>-488.37630404561099</v>
      </c>
      <c r="K8" s="447">
        <v>0.56473190218000002</v>
      </c>
    </row>
    <row r="9" spans="1:11" ht="14.4" customHeight="1" thickBot="1" x14ac:dyDescent="0.35">
      <c r="A9" s="464" t="s">
        <v>255</v>
      </c>
      <c r="B9" s="448">
        <v>0</v>
      </c>
      <c r="C9" s="448">
        <v>6.4999999899999997E-4</v>
      </c>
      <c r="D9" s="449">
        <v>6.4999999899999997E-4</v>
      </c>
      <c r="E9" s="450" t="s">
        <v>250</v>
      </c>
      <c r="F9" s="448">
        <v>0</v>
      </c>
      <c r="G9" s="449">
        <v>0</v>
      </c>
      <c r="H9" s="451">
        <v>-4.8000000000000001E-4</v>
      </c>
      <c r="I9" s="448">
        <v>-6.3000000000000003E-4</v>
      </c>
      <c r="J9" s="449">
        <v>-6.3000000000000003E-4</v>
      </c>
      <c r="K9" s="452" t="s">
        <v>250</v>
      </c>
    </row>
    <row r="10" spans="1:11" ht="14.4" customHeight="1" thickBot="1" x14ac:dyDescent="0.35">
      <c r="A10" s="465" t="s">
        <v>256</v>
      </c>
      <c r="B10" s="443">
        <v>0</v>
      </c>
      <c r="C10" s="443">
        <v>6.4999999899999997E-4</v>
      </c>
      <c r="D10" s="444">
        <v>6.4999999899999997E-4</v>
      </c>
      <c r="E10" s="453" t="s">
        <v>250</v>
      </c>
      <c r="F10" s="443">
        <v>0</v>
      </c>
      <c r="G10" s="444">
        <v>0</v>
      </c>
      <c r="H10" s="446">
        <v>-4.8000000000000001E-4</v>
      </c>
      <c r="I10" s="443">
        <v>-6.3000000000000003E-4</v>
      </c>
      <c r="J10" s="444">
        <v>-6.3000000000000003E-4</v>
      </c>
      <c r="K10" s="454" t="s">
        <v>250</v>
      </c>
    </row>
    <row r="11" spans="1:11" ht="14.4" customHeight="1" thickBot="1" x14ac:dyDescent="0.35">
      <c r="A11" s="464" t="s">
        <v>257</v>
      </c>
      <c r="B11" s="448">
        <v>25.000002256986999</v>
      </c>
      <c r="C11" s="448">
        <v>17.137820000000001</v>
      </c>
      <c r="D11" s="449">
        <v>-7.8621822569870004</v>
      </c>
      <c r="E11" s="455">
        <v>0.68551273811199998</v>
      </c>
      <c r="F11" s="448">
        <v>20</v>
      </c>
      <c r="G11" s="449">
        <v>11.666666666666</v>
      </c>
      <c r="H11" s="451">
        <v>2.4358200000000001</v>
      </c>
      <c r="I11" s="448">
        <v>12.81887</v>
      </c>
      <c r="J11" s="449">
        <v>1.152203333333</v>
      </c>
      <c r="K11" s="456">
        <v>0.6409435</v>
      </c>
    </row>
    <row r="12" spans="1:11" ht="14.4" customHeight="1" thickBot="1" x14ac:dyDescent="0.35">
      <c r="A12" s="465" t="s">
        <v>258</v>
      </c>
      <c r="B12" s="443">
        <v>22.000001986148</v>
      </c>
      <c r="C12" s="443">
        <v>14.07269</v>
      </c>
      <c r="D12" s="444">
        <v>-7.9273119861480001</v>
      </c>
      <c r="E12" s="445">
        <v>0.63966766952300003</v>
      </c>
      <c r="F12" s="443">
        <v>17</v>
      </c>
      <c r="G12" s="444">
        <v>9.9166666666659999</v>
      </c>
      <c r="H12" s="446">
        <v>2.4358200000000001</v>
      </c>
      <c r="I12" s="443">
        <v>10.89555</v>
      </c>
      <c r="J12" s="444">
        <v>0.97888333333300004</v>
      </c>
      <c r="K12" s="447">
        <v>0.64091470588199995</v>
      </c>
    </row>
    <row r="13" spans="1:11" ht="14.4" customHeight="1" thickBot="1" x14ac:dyDescent="0.35">
      <c r="A13" s="465" t="s">
        <v>259</v>
      </c>
      <c r="B13" s="443">
        <v>2.0000001805580001</v>
      </c>
      <c r="C13" s="443">
        <v>3.0651299999999999</v>
      </c>
      <c r="D13" s="444">
        <v>1.0651298194409999</v>
      </c>
      <c r="E13" s="445">
        <v>1.5325648616400001</v>
      </c>
      <c r="F13" s="443">
        <v>3</v>
      </c>
      <c r="G13" s="444">
        <v>1.75</v>
      </c>
      <c r="H13" s="446">
        <v>0</v>
      </c>
      <c r="I13" s="443">
        <v>1.9233199999999999</v>
      </c>
      <c r="J13" s="444">
        <v>0.17332</v>
      </c>
      <c r="K13" s="447">
        <v>0.64110666666600002</v>
      </c>
    </row>
    <row r="14" spans="1:11" ht="14.4" customHeight="1" thickBot="1" x14ac:dyDescent="0.35">
      <c r="A14" s="465" t="s">
        <v>260</v>
      </c>
      <c r="B14" s="443">
        <v>1.0000000902790001</v>
      </c>
      <c r="C14" s="443">
        <v>0</v>
      </c>
      <c r="D14" s="444">
        <v>-1.0000000902790001</v>
      </c>
      <c r="E14" s="445">
        <v>0</v>
      </c>
      <c r="F14" s="443">
        <v>0</v>
      </c>
      <c r="G14" s="444">
        <v>0</v>
      </c>
      <c r="H14" s="446">
        <v>0</v>
      </c>
      <c r="I14" s="443">
        <v>0</v>
      </c>
      <c r="J14" s="444">
        <v>0</v>
      </c>
      <c r="K14" s="447">
        <v>0</v>
      </c>
    </row>
    <row r="15" spans="1:11" ht="14.4" customHeight="1" thickBot="1" x14ac:dyDescent="0.35">
      <c r="A15" s="464" t="s">
        <v>261</v>
      </c>
      <c r="B15" s="448">
        <v>24636.890056869099</v>
      </c>
      <c r="C15" s="448">
        <v>24833.002229999998</v>
      </c>
      <c r="D15" s="449">
        <v>196.112173130874</v>
      </c>
      <c r="E15" s="455">
        <v>1.0079601026210001</v>
      </c>
      <c r="F15" s="448">
        <v>25967.245184859901</v>
      </c>
      <c r="G15" s="449">
        <v>15147.559691168301</v>
      </c>
      <c r="H15" s="451">
        <v>1856.61355</v>
      </c>
      <c r="I15" s="448">
        <v>14695.315490000001</v>
      </c>
      <c r="J15" s="449">
        <v>-452.24420116827798</v>
      </c>
      <c r="K15" s="456">
        <v>0.56591738497400002</v>
      </c>
    </row>
    <row r="16" spans="1:11" ht="14.4" customHeight="1" thickBot="1" x14ac:dyDescent="0.35">
      <c r="A16" s="465" t="s">
        <v>262</v>
      </c>
      <c r="B16" s="443">
        <v>23984.002165263199</v>
      </c>
      <c r="C16" s="443">
        <v>24227.57789</v>
      </c>
      <c r="D16" s="444">
        <v>243.57572473684601</v>
      </c>
      <c r="E16" s="445">
        <v>1.0101557581189999</v>
      </c>
      <c r="F16" s="443">
        <v>25271.528801265202</v>
      </c>
      <c r="G16" s="444">
        <v>14741.725134071399</v>
      </c>
      <c r="H16" s="446">
        <v>1789.0672099999999</v>
      </c>
      <c r="I16" s="443">
        <v>14301.74382</v>
      </c>
      <c r="J16" s="444">
        <v>-439.98131407134503</v>
      </c>
      <c r="K16" s="447">
        <v>0.56592317514500001</v>
      </c>
    </row>
    <row r="17" spans="1:11" ht="14.4" customHeight="1" thickBot="1" x14ac:dyDescent="0.35">
      <c r="A17" s="465" t="s">
        <v>263</v>
      </c>
      <c r="B17" s="443">
        <v>356.88786488324098</v>
      </c>
      <c r="C17" s="443">
        <v>291.55894999999998</v>
      </c>
      <c r="D17" s="444">
        <v>-65.328914883240003</v>
      </c>
      <c r="E17" s="445">
        <v>0.81694834341099998</v>
      </c>
      <c r="F17" s="443">
        <v>360.23899829038203</v>
      </c>
      <c r="G17" s="444">
        <v>210.139415669389</v>
      </c>
      <c r="H17" s="446">
        <v>47.892629999999997</v>
      </c>
      <c r="I17" s="443">
        <v>217.65369999999999</v>
      </c>
      <c r="J17" s="444">
        <v>7.5142843306099998</v>
      </c>
      <c r="K17" s="447">
        <v>0.60419249729400004</v>
      </c>
    </row>
    <row r="18" spans="1:11" ht="14.4" customHeight="1" thickBot="1" x14ac:dyDescent="0.35">
      <c r="A18" s="465" t="s">
        <v>264</v>
      </c>
      <c r="B18" s="443">
        <v>20.000001805589001</v>
      </c>
      <c r="C18" s="443">
        <v>20.397939999999998</v>
      </c>
      <c r="D18" s="444">
        <v>0.39793819441</v>
      </c>
      <c r="E18" s="445">
        <v>1.0198969079239999</v>
      </c>
      <c r="F18" s="443">
        <v>20</v>
      </c>
      <c r="G18" s="444">
        <v>11.666666666666</v>
      </c>
      <c r="H18" s="446">
        <v>1.6166700000000001</v>
      </c>
      <c r="I18" s="443">
        <v>10.736190000000001</v>
      </c>
      <c r="J18" s="444">
        <v>-0.93047666666600004</v>
      </c>
      <c r="K18" s="447">
        <v>0.53680950000000005</v>
      </c>
    </row>
    <row r="19" spans="1:11" ht="14.4" customHeight="1" thickBot="1" x14ac:dyDescent="0.35">
      <c r="A19" s="465" t="s">
        <v>265</v>
      </c>
      <c r="B19" s="443">
        <v>242.000021847635</v>
      </c>
      <c r="C19" s="443">
        <v>261.83645000000001</v>
      </c>
      <c r="D19" s="444">
        <v>19.836428152364</v>
      </c>
      <c r="E19" s="445">
        <v>1.0819687039729999</v>
      </c>
      <c r="F19" s="443">
        <v>280.47738530435998</v>
      </c>
      <c r="G19" s="444">
        <v>163.61180809421001</v>
      </c>
      <c r="H19" s="446">
        <v>13.64504</v>
      </c>
      <c r="I19" s="443">
        <v>144.55726999999999</v>
      </c>
      <c r="J19" s="444">
        <v>-19.054538094209999</v>
      </c>
      <c r="K19" s="447">
        <v>0.51539723904300005</v>
      </c>
    </row>
    <row r="20" spans="1:11" ht="14.4" customHeight="1" thickBot="1" x14ac:dyDescent="0.35">
      <c r="A20" s="465" t="s">
        <v>266</v>
      </c>
      <c r="B20" s="443">
        <v>4.0000003611170003</v>
      </c>
      <c r="C20" s="443">
        <v>4.1550000000000002</v>
      </c>
      <c r="D20" s="444">
        <v>0.154999638882</v>
      </c>
      <c r="E20" s="445">
        <v>1.038749906222</v>
      </c>
      <c r="F20" s="443">
        <v>5</v>
      </c>
      <c r="G20" s="444">
        <v>2.9166666666659999</v>
      </c>
      <c r="H20" s="446">
        <v>1.08</v>
      </c>
      <c r="I20" s="443">
        <v>3.23651</v>
      </c>
      <c r="J20" s="444">
        <v>0.31984333333300002</v>
      </c>
      <c r="K20" s="447">
        <v>0.64730200000000004</v>
      </c>
    </row>
    <row r="21" spans="1:11" ht="14.4" customHeight="1" thickBot="1" x14ac:dyDescent="0.35">
      <c r="A21" s="465" t="s">
        <v>267</v>
      </c>
      <c r="B21" s="443">
        <v>30.000002708383999</v>
      </c>
      <c r="C21" s="443">
        <v>27.475999999999999</v>
      </c>
      <c r="D21" s="444">
        <v>-2.5240027083840002</v>
      </c>
      <c r="E21" s="445">
        <v>0.91586658398200005</v>
      </c>
      <c r="F21" s="443">
        <v>30</v>
      </c>
      <c r="G21" s="444">
        <v>17.5</v>
      </c>
      <c r="H21" s="446">
        <v>3.3119999999999998</v>
      </c>
      <c r="I21" s="443">
        <v>17.388000000000002</v>
      </c>
      <c r="J21" s="444">
        <v>-0.112</v>
      </c>
      <c r="K21" s="447">
        <v>0.5796</v>
      </c>
    </row>
    <row r="22" spans="1:11" ht="14.4" customHeight="1" thickBot="1" x14ac:dyDescent="0.35">
      <c r="A22" s="464" t="s">
        <v>268</v>
      </c>
      <c r="B22" s="448">
        <v>214.42748903478801</v>
      </c>
      <c r="C22" s="448">
        <v>211.14804000000001</v>
      </c>
      <c r="D22" s="449">
        <v>-3.279449034787</v>
      </c>
      <c r="E22" s="455">
        <v>0.98470602323599998</v>
      </c>
      <c r="F22" s="448">
        <v>245.41938250148601</v>
      </c>
      <c r="G22" s="449">
        <v>143.16130645920001</v>
      </c>
      <c r="H22" s="451">
        <v>18.01163</v>
      </c>
      <c r="I22" s="448">
        <v>103.56058</v>
      </c>
      <c r="J22" s="449">
        <v>-39.600726459199997</v>
      </c>
      <c r="K22" s="456">
        <v>0.42197392457100003</v>
      </c>
    </row>
    <row r="23" spans="1:11" ht="14.4" customHeight="1" thickBot="1" x14ac:dyDescent="0.35">
      <c r="A23" s="465" t="s">
        <v>269</v>
      </c>
      <c r="B23" s="443">
        <v>3.2896308512929999</v>
      </c>
      <c r="C23" s="443">
        <v>1.1499999999999999</v>
      </c>
      <c r="D23" s="444">
        <v>-2.139630851293</v>
      </c>
      <c r="E23" s="445">
        <v>0.34958329733100002</v>
      </c>
      <c r="F23" s="443">
        <v>0</v>
      </c>
      <c r="G23" s="444">
        <v>0</v>
      </c>
      <c r="H23" s="446">
        <v>0</v>
      </c>
      <c r="I23" s="443">
        <v>0</v>
      </c>
      <c r="J23" s="444">
        <v>0</v>
      </c>
      <c r="K23" s="454" t="s">
        <v>250</v>
      </c>
    </row>
    <row r="24" spans="1:11" ht="14.4" customHeight="1" thickBot="1" x14ac:dyDescent="0.35">
      <c r="A24" s="465" t="s">
        <v>270</v>
      </c>
      <c r="B24" s="443">
        <v>15.000001354191999</v>
      </c>
      <c r="C24" s="443">
        <v>6.7479100000000001</v>
      </c>
      <c r="D24" s="444">
        <v>-8.2520913541920002</v>
      </c>
      <c r="E24" s="445">
        <v>0.44986062605299998</v>
      </c>
      <c r="F24" s="443">
        <v>10</v>
      </c>
      <c r="G24" s="444">
        <v>5.833333333333</v>
      </c>
      <c r="H24" s="446">
        <v>3.4099999999999998E-2</v>
      </c>
      <c r="I24" s="443">
        <v>4.1678100000000002</v>
      </c>
      <c r="J24" s="444">
        <v>-1.665523333333</v>
      </c>
      <c r="K24" s="447">
        <v>0.41678100000000001</v>
      </c>
    </row>
    <row r="25" spans="1:11" ht="14.4" customHeight="1" thickBot="1" x14ac:dyDescent="0.35">
      <c r="A25" s="465" t="s">
        <v>271</v>
      </c>
      <c r="B25" s="443">
        <v>44.369313561501002</v>
      </c>
      <c r="C25" s="443">
        <v>51.632069999999999</v>
      </c>
      <c r="D25" s="444">
        <v>7.2627564384980001</v>
      </c>
      <c r="E25" s="445">
        <v>1.163688726633</v>
      </c>
      <c r="F25" s="443">
        <v>50.274436824429003</v>
      </c>
      <c r="G25" s="444">
        <v>29.326754814249998</v>
      </c>
      <c r="H25" s="446">
        <v>3.9457100000000001</v>
      </c>
      <c r="I25" s="443">
        <v>32.446980000000003</v>
      </c>
      <c r="J25" s="444">
        <v>3.1202251857490002</v>
      </c>
      <c r="K25" s="447">
        <v>0.64539718492099996</v>
      </c>
    </row>
    <row r="26" spans="1:11" ht="14.4" customHeight="1" thickBot="1" x14ac:dyDescent="0.35">
      <c r="A26" s="465" t="s">
        <v>272</v>
      </c>
      <c r="B26" s="443">
        <v>80.784906811737997</v>
      </c>
      <c r="C26" s="443">
        <v>80.631889999999999</v>
      </c>
      <c r="D26" s="444">
        <v>-0.153016811738</v>
      </c>
      <c r="E26" s="445">
        <v>0.99810587376000004</v>
      </c>
      <c r="F26" s="443">
        <v>80</v>
      </c>
      <c r="G26" s="444">
        <v>46.666666666666003</v>
      </c>
      <c r="H26" s="446">
        <v>9.1731800000000003</v>
      </c>
      <c r="I26" s="443">
        <v>36.642189999999999</v>
      </c>
      <c r="J26" s="444">
        <v>-10.024476666666001</v>
      </c>
      <c r="K26" s="447">
        <v>0.45802737500000001</v>
      </c>
    </row>
    <row r="27" spans="1:11" ht="14.4" customHeight="1" thickBot="1" x14ac:dyDescent="0.35">
      <c r="A27" s="465" t="s">
        <v>273</v>
      </c>
      <c r="B27" s="443">
        <v>3.2661332907479999</v>
      </c>
      <c r="C27" s="443">
        <v>3.0033599999999998</v>
      </c>
      <c r="D27" s="444">
        <v>-0.26277329074799999</v>
      </c>
      <c r="E27" s="445">
        <v>0.91954606032300001</v>
      </c>
      <c r="F27" s="443">
        <v>3.3692359299599999</v>
      </c>
      <c r="G27" s="444">
        <v>1.96538762581</v>
      </c>
      <c r="H27" s="446">
        <v>0.18529999999999999</v>
      </c>
      <c r="I27" s="443">
        <v>0.57530000000000003</v>
      </c>
      <c r="J27" s="444">
        <v>-1.3900876258099999</v>
      </c>
      <c r="K27" s="447">
        <v>0.17075088000899999</v>
      </c>
    </row>
    <row r="28" spans="1:11" ht="14.4" customHeight="1" thickBot="1" x14ac:dyDescent="0.35">
      <c r="A28" s="465" t="s">
        <v>274</v>
      </c>
      <c r="B28" s="443">
        <v>0</v>
      </c>
      <c r="C28" s="443">
        <v>0.27224999999999999</v>
      </c>
      <c r="D28" s="444">
        <v>0.27224999999999999</v>
      </c>
      <c r="E28" s="453" t="s">
        <v>275</v>
      </c>
      <c r="F28" s="443">
        <v>0</v>
      </c>
      <c r="G28" s="444">
        <v>0</v>
      </c>
      <c r="H28" s="446">
        <v>0.27829999999999999</v>
      </c>
      <c r="I28" s="443">
        <v>0.52242999999999995</v>
      </c>
      <c r="J28" s="444">
        <v>0.52242999999999995</v>
      </c>
      <c r="K28" s="454" t="s">
        <v>275</v>
      </c>
    </row>
    <row r="29" spans="1:11" ht="14.4" customHeight="1" thickBot="1" x14ac:dyDescent="0.35">
      <c r="A29" s="465" t="s">
        <v>276</v>
      </c>
      <c r="B29" s="443">
        <v>24.080980017058</v>
      </c>
      <c r="C29" s="443">
        <v>22.05415</v>
      </c>
      <c r="D29" s="444">
        <v>-2.0268300170579998</v>
      </c>
      <c r="E29" s="445">
        <v>0.91583274369900003</v>
      </c>
      <c r="F29" s="443">
        <v>25.733971708744999</v>
      </c>
      <c r="G29" s="444">
        <v>15.011483496767999</v>
      </c>
      <c r="H29" s="446">
        <v>1.8124</v>
      </c>
      <c r="I29" s="443">
        <v>14.98574</v>
      </c>
      <c r="J29" s="444">
        <v>-2.5743496768000002E-2</v>
      </c>
      <c r="K29" s="447">
        <v>0.58233296319700001</v>
      </c>
    </row>
    <row r="30" spans="1:11" ht="14.4" customHeight="1" thickBot="1" x14ac:dyDescent="0.35">
      <c r="A30" s="465" t="s">
        <v>277</v>
      </c>
      <c r="B30" s="443">
        <v>43.636523148254</v>
      </c>
      <c r="C30" s="443">
        <v>45.656410000000001</v>
      </c>
      <c r="D30" s="444">
        <v>2.0198868517449999</v>
      </c>
      <c r="E30" s="445">
        <v>1.0462889044770001</v>
      </c>
      <c r="F30" s="443">
        <v>46.041738038349997</v>
      </c>
      <c r="G30" s="444">
        <v>26.857680522370998</v>
      </c>
      <c r="H30" s="446">
        <v>2.58264</v>
      </c>
      <c r="I30" s="443">
        <v>14.220129999999999</v>
      </c>
      <c r="J30" s="444">
        <v>-12.637550522371001</v>
      </c>
      <c r="K30" s="447">
        <v>0.308853023492</v>
      </c>
    </row>
    <row r="31" spans="1:11" ht="14.4" customHeight="1" thickBot="1" x14ac:dyDescent="0.35">
      <c r="A31" s="465" t="s">
        <v>278</v>
      </c>
      <c r="B31" s="443">
        <v>0</v>
      </c>
      <c r="C31" s="443">
        <v>0</v>
      </c>
      <c r="D31" s="444">
        <v>0</v>
      </c>
      <c r="E31" s="445">
        <v>1</v>
      </c>
      <c r="F31" s="443">
        <v>30</v>
      </c>
      <c r="G31" s="444">
        <v>17.5</v>
      </c>
      <c r="H31" s="446">
        <v>0</v>
      </c>
      <c r="I31" s="443">
        <v>0</v>
      </c>
      <c r="J31" s="444">
        <v>-17.5</v>
      </c>
      <c r="K31" s="447">
        <v>0</v>
      </c>
    </row>
    <row r="32" spans="1:11" ht="14.4" customHeight="1" thickBot="1" x14ac:dyDescent="0.35">
      <c r="A32" s="464" t="s">
        <v>279</v>
      </c>
      <c r="B32" s="448">
        <v>13.360588665956</v>
      </c>
      <c r="C32" s="448">
        <v>1.0400199999999999</v>
      </c>
      <c r="D32" s="449">
        <v>-12.320568665955999</v>
      </c>
      <c r="E32" s="455">
        <v>7.7842378505999996E-2</v>
      </c>
      <c r="F32" s="448">
        <v>1.105833859661</v>
      </c>
      <c r="G32" s="449">
        <v>0.64506975146900003</v>
      </c>
      <c r="H32" s="451">
        <v>3.2100000000000002E-3</v>
      </c>
      <c r="I32" s="448">
        <v>10.88641</v>
      </c>
      <c r="J32" s="449">
        <v>10.241340248529999</v>
      </c>
      <c r="K32" s="456">
        <v>9.8445258344039992</v>
      </c>
    </row>
    <row r="33" spans="1:11" ht="14.4" customHeight="1" thickBot="1" x14ac:dyDescent="0.35">
      <c r="A33" s="465" t="s">
        <v>280</v>
      </c>
      <c r="B33" s="443">
        <v>12.389151476203001</v>
      </c>
      <c r="C33" s="443">
        <v>0.72899999999999998</v>
      </c>
      <c r="D33" s="444">
        <v>-11.660151476203</v>
      </c>
      <c r="E33" s="445">
        <v>5.8841802152000001E-2</v>
      </c>
      <c r="F33" s="443">
        <v>0.78021856091399999</v>
      </c>
      <c r="G33" s="444">
        <v>0.45512749386599999</v>
      </c>
      <c r="H33" s="446">
        <v>0</v>
      </c>
      <c r="I33" s="443">
        <v>10.696</v>
      </c>
      <c r="J33" s="444">
        <v>10.240872506133</v>
      </c>
      <c r="K33" s="447">
        <v>13.708979170479999</v>
      </c>
    </row>
    <row r="34" spans="1:11" ht="14.4" customHeight="1" thickBot="1" x14ac:dyDescent="0.35">
      <c r="A34" s="465" t="s">
        <v>281</v>
      </c>
      <c r="B34" s="443">
        <v>0.971437189752</v>
      </c>
      <c r="C34" s="443">
        <v>0.31102000000000002</v>
      </c>
      <c r="D34" s="444">
        <v>-0.66041718975200003</v>
      </c>
      <c r="E34" s="445">
        <v>0.32016480661899999</v>
      </c>
      <c r="F34" s="443">
        <v>0.32561529874700001</v>
      </c>
      <c r="G34" s="444">
        <v>0.18994225760200001</v>
      </c>
      <c r="H34" s="446">
        <v>3.2100000000000002E-3</v>
      </c>
      <c r="I34" s="443">
        <v>0.19041</v>
      </c>
      <c r="J34" s="444">
        <v>4.6774239699999998E-4</v>
      </c>
      <c r="K34" s="447">
        <v>0.58476982111200004</v>
      </c>
    </row>
    <row r="35" spans="1:11" ht="14.4" customHeight="1" thickBot="1" x14ac:dyDescent="0.35">
      <c r="A35" s="464" t="s">
        <v>282</v>
      </c>
      <c r="B35" s="448">
        <v>0</v>
      </c>
      <c r="C35" s="448">
        <v>18.468579999999999</v>
      </c>
      <c r="D35" s="449">
        <v>18.468579999999999</v>
      </c>
      <c r="E35" s="450" t="s">
        <v>250</v>
      </c>
      <c r="F35" s="448">
        <v>21</v>
      </c>
      <c r="G35" s="449">
        <v>12.25</v>
      </c>
      <c r="H35" s="451">
        <v>1.79443</v>
      </c>
      <c r="I35" s="448">
        <v>4.3257099999999999</v>
      </c>
      <c r="J35" s="449">
        <v>-7.9242900000000001</v>
      </c>
      <c r="K35" s="456">
        <v>0.205986190476</v>
      </c>
    </row>
    <row r="36" spans="1:11" ht="14.4" customHeight="1" thickBot="1" x14ac:dyDescent="0.35">
      <c r="A36" s="465" t="s">
        <v>283</v>
      </c>
      <c r="B36" s="443">
        <v>0</v>
      </c>
      <c r="C36" s="443">
        <v>16.894369999999999</v>
      </c>
      <c r="D36" s="444">
        <v>16.894369999999999</v>
      </c>
      <c r="E36" s="453" t="s">
        <v>250</v>
      </c>
      <c r="F36" s="443">
        <v>19</v>
      </c>
      <c r="G36" s="444">
        <v>11.083333333333</v>
      </c>
      <c r="H36" s="446">
        <v>1.79443</v>
      </c>
      <c r="I36" s="443">
        <v>4.3257099999999999</v>
      </c>
      <c r="J36" s="444">
        <v>-6.757623333333</v>
      </c>
      <c r="K36" s="447">
        <v>0.227668947368</v>
      </c>
    </row>
    <row r="37" spans="1:11" ht="14.4" customHeight="1" thickBot="1" x14ac:dyDescent="0.35">
      <c r="A37" s="465" t="s">
        <v>284</v>
      </c>
      <c r="B37" s="443">
        <v>0</v>
      </c>
      <c r="C37" s="443">
        <v>0.80344000000000004</v>
      </c>
      <c r="D37" s="444">
        <v>0.80344000000000004</v>
      </c>
      <c r="E37" s="453" t="s">
        <v>275</v>
      </c>
      <c r="F37" s="443">
        <v>1</v>
      </c>
      <c r="G37" s="444">
        <v>0.58333333333299997</v>
      </c>
      <c r="H37" s="446">
        <v>0</v>
      </c>
      <c r="I37" s="443">
        <v>0</v>
      </c>
      <c r="J37" s="444">
        <v>-0.58333333333299997</v>
      </c>
      <c r="K37" s="447">
        <v>0</v>
      </c>
    </row>
    <row r="38" spans="1:11" ht="14.4" customHeight="1" thickBot="1" x14ac:dyDescent="0.35">
      <c r="A38" s="465" t="s">
        <v>285</v>
      </c>
      <c r="B38" s="443">
        <v>0</v>
      </c>
      <c r="C38" s="443">
        <v>0.77076999999999996</v>
      </c>
      <c r="D38" s="444">
        <v>0.77076999999999996</v>
      </c>
      <c r="E38" s="453" t="s">
        <v>275</v>
      </c>
      <c r="F38" s="443">
        <v>1</v>
      </c>
      <c r="G38" s="444">
        <v>0.58333333333299997</v>
      </c>
      <c r="H38" s="446">
        <v>0</v>
      </c>
      <c r="I38" s="443">
        <v>0</v>
      </c>
      <c r="J38" s="444">
        <v>-0.58333333333299997</v>
      </c>
      <c r="K38" s="447">
        <v>0</v>
      </c>
    </row>
    <row r="39" spans="1:11" ht="14.4" customHeight="1" thickBot="1" x14ac:dyDescent="0.35">
      <c r="A39" s="463" t="s">
        <v>42</v>
      </c>
      <c r="B39" s="443">
        <v>566.498574031771</v>
      </c>
      <c r="C39" s="443">
        <v>561.15899999999999</v>
      </c>
      <c r="D39" s="444">
        <v>-5.3395740317699998</v>
      </c>
      <c r="E39" s="445">
        <v>0.99057442635000004</v>
      </c>
      <c r="F39" s="443">
        <v>569.13995731379305</v>
      </c>
      <c r="G39" s="444">
        <v>331.99830843304602</v>
      </c>
      <c r="H39" s="446">
        <v>30.588999999999999</v>
      </c>
      <c r="I39" s="443">
        <v>329.94</v>
      </c>
      <c r="J39" s="444">
        <v>-2.0583084330450001</v>
      </c>
      <c r="K39" s="447">
        <v>0.57971680912500001</v>
      </c>
    </row>
    <row r="40" spans="1:11" ht="14.4" customHeight="1" thickBot="1" x14ac:dyDescent="0.35">
      <c r="A40" s="464" t="s">
        <v>286</v>
      </c>
      <c r="B40" s="448">
        <v>566.498574031771</v>
      </c>
      <c r="C40" s="448">
        <v>561.15899999999999</v>
      </c>
      <c r="D40" s="449">
        <v>-5.3395740317699998</v>
      </c>
      <c r="E40" s="455">
        <v>0.99057442635000004</v>
      </c>
      <c r="F40" s="448">
        <v>569.13995731379305</v>
      </c>
      <c r="G40" s="449">
        <v>331.99830843304602</v>
      </c>
      <c r="H40" s="451">
        <v>30.588999999999999</v>
      </c>
      <c r="I40" s="448">
        <v>329.94</v>
      </c>
      <c r="J40" s="449">
        <v>-2.0583084330450001</v>
      </c>
      <c r="K40" s="456">
        <v>0.57971680912500001</v>
      </c>
    </row>
    <row r="41" spans="1:11" ht="14.4" customHeight="1" thickBot="1" x14ac:dyDescent="0.35">
      <c r="A41" s="465" t="s">
        <v>287</v>
      </c>
      <c r="B41" s="443">
        <v>210.32531282852301</v>
      </c>
      <c r="C41" s="443">
        <v>191.11099999999999</v>
      </c>
      <c r="D41" s="444">
        <v>-19.214312828522999</v>
      </c>
      <c r="E41" s="445">
        <v>0.90864479139400001</v>
      </c>
      <c r="F41" s="443">
        <v>196.99999999999901</v>
      </c>
      <c r="G41" s="444">
        <v>114.916666666666</v>
      </c>
      <c r="H41" s="446">
        <v>16.074999999999999</v>
      </c>
      <c r="I41" s="443">
        <v>115.36499999999999</v>
      </c>
      <c r="J41" s="444">
        <v>0.44833333333300002</v>
      </c>
      <c r="K41" s="447">
        <v>0.58560913705499995</v>
      </c>
    </row>
    <row r="42" spans="1:11" ht="14.4" customHeight="1" thickBot="1" x14ac:dyDescent="0.35">
      <c r="A42" s="465" t="s">
        <v>288</v>
      </c>
      <c r="B42" s="443">
        <v>65.849279558180001</v>
      </c>
      <c r="C42" s="443">
        <v>68.650000000000006</v>
      </c>
      <c r="D42" s="444">
        <v>2.8007204418190002</v>
      </c>
      <c r="E42" s="445">
        <v>1.04253228677</v>
      </c>
      <c r="F42" s="443">
        <v>74.139957313794</v>
      </c>
      <c r="G42" s="444">
        <v>43.248308433047001</v>
      </c>
      <c r="H42" s="446">
        <v>5.0709999999999997</v>
      </c>
      <c r="I42" s="443">
        <v>40.351999999999997</v>
      </c>
      <c r="J42" s="444">
        <v>-2.8963084330469999</v>
      </c>
      <c r="K42" s="447">
        <v>0.54426791519700002</v>
      </c>
    </row>
    <row r="43" spans="1:11" ht="14.4" customHeight="1" thickBot="1" x14ac:dyDescent="0.35">
      <c r="A43" s="465" t="s">
        <v>289</v>
      </c>
      <c r="B43" s="443">
        <v>290.32398164506702</v>
      </c>
      <c r="C43" s="443">
        <v>301.39800000000002</v>
      </c>
      <c r="D43" s="444">
        <v>11.074018354932999</v>
      </c>
      <c r="E43" s="445">
        <v>1.0381436569310001</v>
      </c>
      <c r="F43" s="443">
        <v>297.99999999999898</v>
      </c>
      <c r="G43" s="444">
        <v>173.833333333333</v>
      </c>
      <c r="H43" s="446">
        <v>9.4429999999999996</v>
      </c>
      <c r="I43" s="443">
        <v>174.22300000000001</v>
      </c>
      <c r="J43" s="444">
        <v>0.38966666666700001</v>
      </c>
      <c r="K43" s="447">
        <v>0.58464093959700003</v>
      </c>
    </row>
    <row r="44" spans="1:11" ht="14.4" customHeight="1" thickBot="1" x14ac:dyDescent="0.35">
      <c r="A44" s="466" t="s">
        <v>290</v>
      </c>
      <c r="B44" s="448">
        <v>1093.5465399011</v>
      </c>
      <c r="C44" s="448">
        <v>1470.21245</v>
      </c>
      <c r="D44" s="449">
        <v>376.665910098903</v>
      </c>
      <c r="E44" s="455">
        <v>1.344444334424</v>
      </c>
      <c r="F44" s="448">
        <v>1671.1773111049099</v>
      </c>
      <c r="G44" s="449">
        <v>974.85343147786296</v>
      </c>
      <c r="H44" s="451">
        <v>91.91865</v>
      </c>
      <c r="I44" s="448">
        <v>467.43963000000002</v>
      </c>
      <c r="J44" s="449">
        <v>-507.41380147786299</v>
      </c>
      <c r="K44" s="456">
        <v>0.27970678329199999</v>
      </c>
    </row>
    <row r="45" spans="1:11" ht="14.4" customHeight="1" thickBot="1" x14ac:dyDescent="0.35">
      <c r="A45" s="463" t="s">
        <v>45</v>
      </c>
      <c r="B45" s="443">
        <v>101.030623300757</v>
      </c>
      <c r="C45" s="443">
        <v>231.55486999999999</v>
      </c>
      <c r="D45" s="444">
        <v>130.52424669924301</v>
      </c>
      <c r="E45" s="445">
        <v>2.2919275605239999</v>
      </c>
      <c r="F45" s="443">
        <v>233.632646565529</v>
      </c>
      <c r="G45" s="444">
        <v>136.28571049655801</v>
      </c>
      <c r="H45" s="446">
        <v>4.9789399999999997</v>
      </c>
      <c r="I45" s="443">
        <v>78.260919999999999</v>
      </c>
      <c r="J45" s="444">
        <v>-58.024790496557998</v>
      </c>
      <c r="K45" s="447">
        <v>0.33497424760799999</v>
      </c>
    </row>
    <row r="46" spans="1:11" ht="14.4" customHeight="1" thickBot="1" x14ac:dyDescent="0.35">
      <c r="A46" s="467" t="s">
        <v>291</v>
      </c>
      <c r="B46" s="443">
        <v>101.030623300757</v>
      </c>
      <c r="C46" s="443">
        <v>231.55486999999999</v>
      </c>
      <c r="D46" s="444">
        <v>130.52424669924301</v>
      </c>
      <c r="E46" s="445">
        <v>2.2919275605239999</v>
      </c>
      <c r="F46" s="443">
        <v>233.632646565529</v>
      </c>
      <c r="G46" s="444">
        <v>136.28571049655801</v>
      </c>
      <c r="H46" s="446">
        <v>4.9789399999999997</v>
      </c>
      <c r="I46" s="443">
        <v>78.260919999999999</v>
      </c>
      <c r="J46" s="444">
        <v>-58.024790496557998</v>
      </c>
      <c r="K46" s="447">
        <v>0.33497424760799999</v>
      </c>
    </row>
    <row r="47" spans="1:11" ht="14.4" customHeight="1" thickBot="1" x14ac:dyDescent="0.35">
      <c r="A47" s="465" t="s">
        <v>292</v>
      </c>
      <c r="B47" s="443">
        <v>29.790621207668</v>
      </c>
      <c r="C47" s="443">
        <v>160.01071999999999</v>
      </c>
      <c r="D47" s="444">
        <v>130.22009879233099</v>
      </c>
      <c r="E47" s="445">
        <v>5.3711776899370003</v>
      </c>
      <c r="F47" s="443">
        <v>166.94535095650701</v>
      </c>
      <c r="G47" s="444">
        <v>97.384788057961998</v>
      </c>
      <c r="H47" s="446">
        <v>0</v>
      </c>
      <c r="I47" s="443">
        <v>31.3095</v>
      </c>
      <c r="J47" s="444">
        <v>-66.075288057961998</v>
      </c>
      <c r="K47" s="447">
        <v>0.18754340759099999</v>
      </c>
    </row>
    <row r="48" spans="1:11" ht="14.4" customHeight="1" thickBot="1" x14ac:dyDescent="0.35">
      <c r="A48" s="465" t="s">
        <v>293</v>
      </c>
      <c r="B48" s="443">
        <v>0</v>
      </c>
      <c r="C48" s="443">
        <v>3.1219999999999999</v>
      </c>
      <c r="D48" s="444">
        <v>3.1219999999999999</v>
      </c>
      <c r="E48" s="453" t="s">
        <v>275</v>
      </c>
      <c r="F48" s="443">
        <v>0</v>
      </c>
      <c r="G48" s="444">
        <v>0</v>
      </c>
      <c r="H48" s="446">
        <v>0</v>
      </c>
      <c r="I48" s="443">
        <v>0</v>
      </c>
      <c r="J48" s="444">
        <v>0</v>
      </c>
      <c r="K48" s="454" t="s">
        <v>250</v>
      </c>
    </row>
    <row r="49" spans="1:11" ht="14.4" customHeight="1" thickBot="1" x14ac:dyDescent="0.35">
      <c r="A49" s="465" t="s">
        <v>294</v>
      </c>
      <c r="B49" s="443">
        <v>40.300675821658999</v>
      </c>
      <c r="C49" s="443">
        <v>35.750900000000001</v>
      </c>
      <c r="D49" s="444">
        <v>-4.5497758216589999</v>
      </c>
      <c r="E49" s="445">
        <v>0.88710423016700002</v>
      </c>
      <c r="F49" s="443">
        <v>32.196156766361</v>
      </c>
      <c r="G49" s="444">
        <v>18.781091447043998</v>
      </c>
      <c r="H49" s="446">
        <v>0</v>
      </c>
      <c r="I49" s="443">
        <v>18.607900000000001</v>
      </c>
      <c r="J49" s="444">
        <v>-0.173191447044</v>
      </c>
      <c r="K49" s="447">
        <v>0.57795407492299999</v>
      </c>
    </row>
    <row r="50" spans="1:11" ht="14.4" customHeight="1" thickBot="1" x14ac:dyDescent="0.35">
      <c r="A50" s="465" t="s">
        <v>295</v>
      </c>
      <c r="B50" s="443">
        <v>1.5308272271900001</v>
      </c>
      <c r="C50" s="443">
        <v>4.1992000000000003</v>
      </c>
      <c r="D50" s="444">
        <v>2.6683727728090001</v>
      </c>
      <c r="E50" s="445">
        <v>2.7430920520700002</v>
      </c>
      <c r="F50" s="443">
        <v>5.4911388426589998</v>
      </c>
      <c r="G50" s="444">
        <v>3.2031643248839998</v>
      </c>
      <c r="H50" s="446">
        <v>0.27829999999999999</v>
      </c>
      <c r="I50" s="443">
        <v>12.93811</v>
      </c>
      <c r="J50" s="444">
        <v>9.7349456751150001</v>
      </c>
      <c r="K50" s="447">
        <v>2.3561797234999999</v>
      </c>
    </row>
    <row r="51" spans="1:11" ht="14.4" customHeight="1" thickBot="1" x14ac:dyDescent="0.35">
      <c r="A51" s="465" t="s">
        <v>296</v>
      </c>
      <c r="B51" s="443">
        <v>29.408499044237999</v>
      </c>
      <c r="C51" s="443">
        <v>28.472049999999999</v>
      </c>
      <c r="D51" s="444">
        <v>-0.93644904423800002</v>
      </c>
      <c r="E51" s="445">
        <v>0.96815719690900004</v>
      </c>
      <c r="F51" s="443">
        <v>28.999999999999002</v>
      </c>
      <c r="G51" s="444">
        <v>16.916666666666</v>
      </c>
      <c r="H51" s="446">
        <v>4.7006399999999999</v>
      </c>
      <c r="I51" s="443">
        <v>15.40541</v>
      </c>
      <c r="J51" s="444">
        <v>-1.5112566666659999</v>
      </c>
      <c r="K51" s="447">
        <v>0.53122103448199998</v>
      </c>
    </row>
    <row r="52" spans="1:11" ht="14.4" customHeight="1" thickBot="1" x14ac:dyDescent="0.35">
      <c r="A52" s="468" t="s">
        <v>46</v>
      </c>
      <c r="B52" s="448">
        <v>0</v>
      </c>
      <c r="C52" s="448">
        <v>60.878999999999998</v>
      </c>
      <c r="D52" s="449">
        <v>60.878999999999998</v>
      </c>
      <c r="E52" s="450" t="s">
        <v>250</v>
      </c>
      <c r="F52" s="448">
        <v>0</v>
      </c>
      <c r="G52" s="449">
        <v>0</v>
      </c>
      <c r="H52" s="451">
        <v>0</v>
      </c>
      <c r="I52" s="448">
        <v>28.510999999999999</v>
      </c>
      <c r="J52" s="449">
        <v>28.510999999999999</v>
      </c>
      <c r="K52" s="452" t="s">
        <v>250</v>
      </c>
    </row>
    <row r="53" spans="1:11" ht="14.4" customHeight="1" thickBot="1" x14ac:dyDescent="0.35">
      <c r="A53" s="464" t="s">
        <v>297</v>
      </c>
      <c r="B53" s="448">
        <v>0</v>
      </c>
      <c r="C53" s="448">
        <v>49.415999999999997</v>
      </c>
      <c r="D53" s="449">
        <v>49.415999999999997</v>
      </c>
      <c r="E53" s="450" t="s">
        <v>250</v>
      </c>
      <c r="F53" s="448">
        <v>0</v>
      </c>
      <c r="G53" s="449">
        <v>0</v>
      </c>
      <c r="H53" s="451">
        <v>0</v>
      </c>
      <c r="I53" s="448">
        <v>28.510999999999999</v>
      </c>
      <c r="J53" s="449">
        <v>28.510999999999999</v>
      </c>
      <c r="K53" s="452" t="s">
        <v>250</v>
      </c>
    </row>
    <row r="54" spans="1:11" ht="14.4" customHeight="1" thickBot="1" x14ac:dyDescent="0.35">
      <c r="A54" s="465" t="s">
        <v>298</v>
      </c>
      <c r="B54" s="443">
        <v>0</v>
      </c>
      <c r="C54" s="443">
        <v>43.746000000000002</v>
      </c>
      <c r="D54" s="444">
        <v>43.746000000000002</v>
      </c>
      <c r="E54" s="453" t="s">
        <v>250</v>
      </c>
      <c r="F54" s="443">
        <v>0</v>
      </c>
      <c r="G54" s="444">
        <v>0</v>
      </c>
      <c r="H54" s="446">
        <v>0</v>
      </c>
      <c r="I54" s="443">
        <v>23.141999999999999</v>
      </c>
      <c r="J54" s="444">
        <v>23.141999999999999</v>
      </c>
      <c r="K54" s="454" t="s">
        <v>250</v>
      </c>
    </row>
    <row r="55" spans="1:11" ht="14.4" customHeight="1" thickBot="1" x14ac:dyDescent="0.35">
      <c r="A55" s="465" t="s">
        <v>299</v>
      </c>
      <c r="B55" s="443">
        <v>0</v>
      </c>
      <c r="C55" s="443">
        <v>5.67</v>
      </c>
      <c r="D55" s="444">
        <v>5.67</v>
      </c>
      <c r="E55" s="453" t="s">
        <v>250</v>
      </c>
      <c r="F55" s="443">
        <v>0</v>
      </c>
      <c r="G55" s="444">
        <v>0</v>
      </c>
      <c r="H55" s="446">
        <v>0</v>
      </c>
      <c r="I55" s="443">
        <v>5.3689999999999998</v>
      </c>
      <c r="J55" s="444">
        <v>5.3689999999999998</v>
      </c>
      <c r="K55" s="454" t="s">
        <v>250</v>
      </c>
    </row>
    <row r="56" spans="1:11" ht="14.4" customHeight="1" thickBot="1" x14ac:dyDescent="0.35">
      <c r="A56" s="464" t="s">
        <v>300</v>
      </c>
      <c r="B56" s="448">
        <v>0</v>
      </c>
      <c r="C56" s="448">
        <v>11.462999999999999</v>
      </c>
      <c r="D56" s="449">
        <v>11.462999999999999</v>
      </c>
      <c r="E56" s="450" t="s">
        <v>250</v>
      </c>
      <c r="F56" s="448">
        <v>0</v>
      </c>
      <c r="G56" s="449">
        <v>0</v>
      </c>
      <c r="H56" s="451">
        <v>0</v>
      </c>
      <c r="I56" s="448">
        <v>0</v>
      </c>
      <c r="J56" s="449">
        <v>0</v>
      </c>
      <c r="K56" s="452" t="s">
        <v>250</v>
      </c>
    </row>
    <row r="57" spans="1:11" ht="14.4" customHeight="1" thickBot="1" x14ac:dyDescent="0.35">
      <c r="A57" s="465" t="s">
        <v>301</v>
      </c>
      <c r="B57" s="443">
        <v>0</v>
      </c>
      <c r="C57" s="443">
        <v>11.462999999999999</v>
      </c>
      <c r="D57" s="444">
        <v>11.462999999999999</v>
      </c>
      <c r="E57" s="453" t="s">
        <v>250</v>
      </c>
      <c r="F57" s="443">
        <v>0</v>
      </c>
      <c r="G57" s="444">
        <v>0</v>
      </c>
      <c r="H57" s="446">
        <v>0</v>
      </c>
      <c r="I57" s="443">
        <v>0</v>
      </c>
      <c r="J57" s="444">
        <v>0</v>
      </c>
      <c r="K57" s="454" t="s">
        <v>250</v>
      </c>
    </row>
    <row r="58" spans="1:11" ht="14.4" customHeight="1" thickBot="1" x14ac:dyDescent="0.35">
      <c r="A58" s="463" t="s">
        <v>47</v>
      </c>
      <c r="B58" s="443">
        <v>992.51591660034001</v>
      </c>
      <c r="C58" s="443">
        <v>1177.7785799999999</v>
      </c>
      <c r="D58" s="444">
        <v>185.26266339966</v>
      </c>
      <c r="E58" s="445">
        <v>1.18665963971</v>
      </c>
      <c r="F58" s="443">
        <v>1437.5446645393799</v>
      </c>
      <c r="G58" s="444">
        <v>838.567720981305</v>
      </c>
      <c r="H58" s="446">
        <v>86.939710000000005</v>
      </c>
      <c r="I58" s="443">
        <v>360.66771</v>
      </c>
      <c r="J58" s="444">
        <v>-477.90001098130398</v>
      </c>
      <c r="K58" s="447">
        <v>0.25089148107600001</v>
      </c>
    </row>
    <row r="59" spans="1:11" ht="14.4" customHeight="1" thickBot="1" x14ac:dyDescent="0.35">
      <c r="A59" s="464" t="s">
        <v>302</v>
      </c>
      <c r="B59" s="448">
        <v>0.261769071385</v>
      </c>
      <c r="C59" s="448">
        <v>0.40343000000000001</v>
      </c>
      <c r="D59" s="449">
        <v>0.14166092861400001</v>
      </c>
      <c r="E59" s="455">
        <v>1.541167556062</v>
      </c>
      <c r="F59" s="448">
        <v>0</v>
      </c>
      <c r="G59" s="449">
        <v>0</v>
      </c>
      <c r="H59" s="451">
        <v>0</v>
      </c>
      <c r="I59" s="448">
        <v>0</v>
      </c>
      <c r="J59" s="449">
        <v>0</v>
      </c>
      <c r="K59" s="456">
        <v>0</v>
      </c>
    </row>
    <row r="60" spans="1:11" ht="14.4" customHeight="1" thickBot="1" x14ac:dyDescent="0.35">
      <c r="A60" s="465" t="s">
        <v>303</v>
      </c>
      <c r="B60" s="443">
        <v>0.261769071385</v>
      </c>
      <c r="C60" s="443">
        <v>0.40343000000000001</v>
      </c>
      <c r="D60" s="444">
        <v>0.14166092861400001</v>
      </c>
      <c r="E60" s="445">
        <v>1.541167556062</v>
      </c>
      <c r="F60" s="443">
        <v>0</v>
      </c>
      <c r="G60" s="444">
        <v>0</v>
      </c>
      <c r="H60" s="446">
        <v>0</v>
      </c>
      <c r="I60" s="443">
        <v>0</v>
      </c>
      <c r="J60" s="444">
        <v>0</v>
      </c>
      <c r="K60" s="447">
        <v>0</v>
      </c>
    </row>
    <row r="61" spans="1:11" ht="14.4" customHeight="1" thickBot="1" x14ac:dyDescent="0.35">
      <c r="A61" s="464" t="s">
        <v>304</v>
      </c>
      <c r="B61" s="448">
        <v>24.436744980147001</v>
      </c>
      <c r="C61" s="448">
        <v>25.768439999999998</v>
      </c>
      <c r="D61" s="449">
        <v>1.3316950198519999</v>
      </c>
      <c r="E61" s="455">
        <v>1.054495597549</v>
      </c>
      <c r="F61" s="448">
        <v>25.984807377349998</v>
      </c>
      <c r="G61" s="449">
        <v>15.157804303454</v>
      </c>
      <c r="H61" s="451">
        <v>2.1372900000000001</v>
      </c>
      <c r="I61" s="448">
        <v>15.187150000000001</v>
      </c>
      <c r="J61" s="449">
        <v>2.9345696545000001E-2</v>
      </c>
      <c r="K61" s="456">
        <v>0.58446267387899997</v>
      </c>
    </row>
    <row r="62" spans="1:11" ht="14.4" customHeight="1" thickBot="1" x14ac:dyDescent="0.35">
      <c r="A62" s="465" t="s">
        <v>305</v>
      </c>
      <c r="B62" s="443">
        <v>8.8806900038989998</v>
      </c>
      <c r="C62" s="443">
        <v>12.2593</v>
      </c>
      <c r="D62" s="444">
        <v>3.3786099960999998</v>
      </c>
      <c r="E62" s="445">
        <v>1.3804445369239999</v>
      </c>
      <c r="F62" s="443">
        <v>11.332258668326</v>
      </c>
      <c r="G62" s="444">
        <v>6.6104842231900003</v>
      </c>
      <c r="H62" s="446">
        <v>1.0666</v>
      </c>
      <c r="I62" s="443">
        <v>6.7919999999999998</v>
      </c>
      <c r="J62" s="444">
        <v>0.181515776809</v>
      </c>
      <c r="K62" s="447">
        <v>0.59935095013100004</v>
      </c>
    </row>
    <row r="63" spans="1:11" ht="14.4" customHeight="1" thickBot="1" x14ac:dyDescent="0.35">
      <c r="A63" s="465" t="s">
        <v>306</v>
      </c>
      <c r="B63" s="443">
        <v>15.556054976247999</v>
      </c>
      <c r="C63" s="443">
        <v>13.50914</v>
      </c>
      <c r="D63" s="444">
        <v>-2.0469149762479999</v>
      </c>
      <c r="E63" s="445">
        <v>0.86841683322800001</v>
      </c>
      <c r="F63" s="443">
        <v>14.652548709024</v>
      </c>
      <c r="G63" s="444">
        <v>8.5473200802640008</v>
      </c>
      <c r="H63" s="446">
        <v>1.0706899999999999</v>
      </c>
      <c r="I63" s="443">
        <v>8.3951499999999992</v>
      </c>
      <c r="J63" s="444">
        <v>-0.152170080264</v>
      </c>
      <c r="K63" s="447">
        <v>0.57294810388999995</v>
      </c>
    </row>
    <row r="64" spans="1:11" ht="14.4" customHeight="1" thickBot="1" x14ac:dyDescent="0.35">
      <c r="A64" s="464" t="s">
        <v>307</v>
      </c>
      <c r="B64" s="448">
        <v>3.9999936338570001</v>
      </c>
      <c r="C64" s="448">
        <v>3.78</v>
      </c>
      <c r="D64" s="449">
        <v>-0.21999363385699999</v>
      </c>
      <c r="E64" s="455">
        <v>0.94500150400299998</v>
      </c>
      <c r="F64" s="448">
        <v>34</v>
      </c>
      <c r="G64" s="449">
        <v>19.833333333333002</v>
      </c>
      <c r="H64" s="451">
        <v>0.94499999999999995</v>
      </c>
      <c r="I64" s="448">
        <v>2.835</v>
      </c>
      <c r="J64" s="449">
        <v>-16.998333333333001</v>
      </c>
      <c r="K64" s="456">
        <v>8.3382352940999993E-2</v>
      </c>
    </row>
    <row r="65" spans="1:11" ht="14.4" customHeight="1" thickBot="1" x14ac:dyDescent="0.35">
      <c r="A65" s="465" t="s">
        <v>308</v>
      </c>
      <c r="B65" s="443">
        <v>3.9999936338570001</v>
      </c>
      <c r="C65" s="443">
        <v>3.78</v>
      </c>
      <c r="D65" s="444">
        <v>-0.21999363385699999</v>
      </c>
      <c r="E65" s="445">
        <v>0.94500150400299998</v>
      </c>
      <c r="F65" s="443">
        <v>4</v>
      </c>
      <c r="G65" s="444">
        <v>2.333333333333</v>
      </c>
      <c r="H65" s="446">
        <v>0.94499999999999995</v>
      </c>
      <c r="I65" s="443">
        <v>2.835</v>
      </c>
      <c r="J65" s="444">
        <v>0.50166666666600002</v>
      </c>
      <c r="K65" s="447">
        <v>0.70874999999900001</v>
      </c>
    </row>
    <row r="66" spans="1:11" ht="14.4" customHeight="1" thickBot="1" x14ac:dyDescent="0.35">
      <c r="A66" s="465" t="s">
        <v>309</v>
      </c>
      <c r="B66" s="443">
        <v>0</v>
      </c>
      <c r="C66" s="443">
        <v>0</v>
      </c>
      <c r="D66" s="444">
        <v>0</v>
      </c>
      <c r="E66" s="445">
        <v>1</v>
      </c>
      <c r="F66" s="443">
        <v>30</v>
      </c>
      <c r="G66" s="444">
        <v>17.5</v>
      </c>
      <c r="H66" s="446">
        <v>0</v>
      </c>
      <c r="I66" s="443">
        <v>0</v>
      </c>
      <c r="J66" s="444">
        <v>-17.5</v>
      </c>
      <c r="K66" s="447">
        <v>0</v>
      </c>
    </row>
    <row r="67" spans="1:11" ht="14.4" customHeight="1" thickBot="1" x14ac:dyDescent="0.35">
      <c r="A67" s="464" t="s">
        <v>310</v>
      </c>
      <c r="B67" s="448">
        <v>216.908528920631</v>
      </c>
      <c r="C67" s="448">
        <v>213.11559</v>
      </c>
      <c r="D67" s="449">
        <v>-3.7929389206300002</v>
      </c>
      <c r="E67" s="455">
        <v>0.98251364785100004</v>
      </c>
      <c r="F67" s="448">
        <v>232.55469537465601</v>
      </c>
      <c r="G67" s="449">
        <v>135.65690563521599</v>
      </c>
      <c r="H67" s="451">
        <v>18.20166</v>
      </c>
      <c r="I67" s="448">
        <v>124.80061000000001</v>
      </c>
      <c r="J67" s="449">
        <v>-10.856295635216</v>
      </c>
      <c r="K67" s="456">
        <v>0.536650570735</v>
      </c>
    </row>
    <row r="68" spans="1:11" ht="14.4" customHeight="1" thickBot="1" x14ac:dyDescent="0.35">
      <c r="A68" s="465" t="s">
        <v>311</v>
      </c>
      <c r="B68" s="443">
        <v>158.88102387059399</v>
      </c>
      <c r="C68" s="443">
        <v>158.06532000000001</v>
      </c>
      <c r="D68" s="444">
        <v>-0.81570387059399996</v>
      </c>
      <c r="E68" s="445">
        <v>0.99486594527899996</v>
      </c>
      <c r="F68" s="443">
        <v>164</v>
      </c>
      <c r="G68" s="444">
        <v>95.666666666666003</v>
      </c>
      <c r="H68" s="446">
        <v>13.38518</v>
      </c>
      <c r="I68" s="443">
        <v>91.21808</v>
      </c>
      <c r="J68" s="444">
        <v>-4.4485866666660003</v>
      </c>
      <c r="K68" s="447">
        <v>0.55620780487800003</v>
      </c>
    </row>
    <row r="69" spans="1:11" ht="14.4" customHeight="1" thickBot="1" x14ac:dyDescent="0.35">
      <c r="A69" s="465" t="s">
        <v>312</v>
      </c>
      <c r="B69" s="443">
        <v>0.41070779633799998</v>
      </c>
      <c r="C69" s="443">
        <v>7.2999999999999995E-2</v>
      </c>
      <c r="D69" s="444">
        <v>-0.33770779633800002</v>
      </c>
      <c r="E69" s="445">
        <v>0.177741938796</v>
      </c>
      <c r="F69" s="443">
        <v>8.1973369759000006E-2</v>
      </c>
      <c r="G69" s="444">
        <v>4.7817799026000002E-2</v>
      </c>
      <c r="H69" s="446">
        <v>0</v>
      </c>
      <c r="I69" s="443">
        <v>0</v>
      </c>
      <c r="J69" s="444">
        <v>-4.7817799026000002E-2</v>
      </c>
      <c r="K69" s="447">
        <v>0</v>
      </c>
    </row>
    <row r="70" spans="1:11" ht="14.4" customHeight="1" thickBot="1" x14ac:dyDescent="0.35">
      <c r="A70" s="465" t="s">
        <v>313</v>
      </c>
      <c r="B70" s="443">
        <v>57.616797253698003</v>
      </c>
      <c r="C70" s="443">
        <v>54.977269999999997</v>
      </c>
      <c r="D70" s="444">
        <v>-2.6395272536980001</v>
      </c>
      <c r="E70" s="445">
        <v>0.95418823364799998</v>
      </c>
      <c r="F70" s="443">
        <v>68.472722004895999</v>
      </c>
      <c r="G70" s="444">
        <v>39.942421169523001</v>
      </c>
      <c r="H70" s="446">
        <v>4.8164800000000003</v>
      </c>
      <c r="I70" s="443">
        <v>33.582529999999998</v>
      </c>
      <c r="J70" s="444">
        <v>-6.3598911695230003</v>
      </c>
      <c r="K70" s="447">
        <v>0.49045121935699998</v>
      </c>
    </row>
    <row r="71" spans="1:11" ht="14.4" customHeight="1" thickBot="1" x14ac:dyDescent="0.35">
      <c r="A71" s="464" t="s">
        <v>314</v>
      </c>
      <c r="B71" s="448">
        <v>478.23032856327598</v>
      </c>
      <c r="C71" s="448">
        <v>656.20835</v>
      </c>
      <c r="D71" s="449">
        <v>177.97802143672399</v>
      </c>
      <c r="E71" s="455">
        <v>1.3721596285440001</v>
      </c>
      <c r="F71" s="448">
        <v>795.005161787372</v>
      </c>
      <c r="G71" s="449">
        <v>463.753011042634</v>
      </c>
      <c r="H71" s="451">
        <v>12.173</v>
      </c>
      <c r="I71" s="448">
        <v>132.0086</v>
      </c>
      <c r="J71" s="449">
        <v>-331.744411042634</v>
      </c>
      <c r="K71" s="456">
        <v>0.16604747534299999</v>
      </c>
    </row>
    <row r="72" spans="1:11" ht="14.4" customHeight="1" thickBot="1" x14ac:dyDescent="0.35">
      <c r="A72" s="465" t="s">
        <v>315</v>
      </c>
      <c r="B72" s="443">
        <v>0</v>
      </c>
      <c r="C72" s="443">
        <v>0</v>
      </c>
      <c r="D72" s="444">
        <v>0</v>
      </c>
      <c r="E72" s="453" t="s">
        <v>250</v>
      </c>
      <c r="F72" s="443">
        <v>14.594999999999001</v>
      </c>
      <c r="G72" s="444">
        <v>8.5137499999989998</v>
      </c>
      <c r="H72" s="446">
        <v>0</v>
      </c>
      <c r="I72" s="443">
        <v>0</v>
      </c>
      <c r="J72" s="444">
        <v>-8.5137499999989998</v>
      </c>
      <c r="K72" s="447">
        <v>0</v>
      </c>
    </row>
    <row r="73" spans="1:11" ht="14.4" customHeight="1" thickBot="1" x14ac:dyDescent="0.35">
      <c r="A73" s="465" t="s">
        <v>316</v>
      </c>
      <c r="B73" s="443">
        <v>217.33061381737301</v>
      </c>
      <c r="C73" s="443">
        <v>330.3553</v>
      </c>
      <c r="D73" s="444">
        <v>113.02468618262699</v>
      </c>
      <c r="E73" s="445">
        <v>1.5200587445889999</v>
      </c>
      <c r="F73" s="443">
        <v>387.19324498453199</v>
      </c>
      <c r="G73" s="444">
        <v>225.862726240977</v>
      </c>
      <c r="H73" s="446">
        <v>0</v>
      </c>
      <c r="I73" s="443">
        <v>83.420429999999996</v>
      </c>
      <c r="J73" s="444">
        <v>-142.44229624097699</v>
      </c>
      <c r="K73" s="447">
        <v>0.21544908409499999</v>
      </c>
    </row>
    <row r="74" spans="1:11" ht="14.4" customHeight="1" thickBot="1" x14ac:dyDescent="0.35">
      <c r="A74" s="465" t="s">
        <v>317</v>
      </c>
      <c r="B74" s="443">
        <v>238.73396178027599</v>
      </c>
      <c r="C74" s="443">
        <v>292.99315000000001</v>
      </c>
      <c r="D74" s="444">
        <v>54.259188219724003</v>
      </c>
      <c r="E74" s="445">
        <v>1.2272788832179999</v>
      </c>
      <c r="F74" s="443">
        <v>343.16386713726899</v>
      </c>
      <c r="G74" s="444">
        <v>200.17892249674</v>
      </c>
      <c r="H74" s="446">
        <v>0</v>
      </c>
      <c r="I74" s="443">
        <v>31.15117</v>
      </c>
      <c r="J74" s="444">
        <v>-169.02775249673999</v>
      </c>
      <c r="K74" s="447">
        <v>9.0776369492999998E-2</v>
      </c>
    </row>
    <row r="75" spans="1:11" ht="14.4" customHeight="1" thickBot="1" x14ac:dyDescent="0.35">
      <c r="A75" s="465" t="s">
        <v>318</v>
      </c>
      <c r="B75" s="443">
        <v>22.165752965626002</v>
      </c>
      <c r="C75" s="443">
        <v>32.859900000000003</v>
      </c>
      <c r="D75" s="444">
        <v>10.694147034373</v>
      </c>
      <c r="E75" s="445">
        <v>1.4824626102680001</v>
      </c>
      <c r="F75" s="443">
        <v>50.053049665570001</v>
      </c>
      <c r="G75" s="444">
        <v>29.197612304915999</v>
      </c>
      <c r="H75" s="446">
        <v>12.173</v>
      </c>
      <c r="I75" s="443">
        <v>17.437000000000001</v>
      </c>
      <c r="J75" s="444">
        <v>-11.760612304916</v>
      </c>
      <c r="K75" s="447">
        <v>0.34837038135499998</v>
      </c>
    </row>
    <row r="76" spans="1:11" ht="14.4" customHeight="1" thickBot="1" x14ac:dyDescent="0.35">
      <c r="A76" s="464" t="s">
        <v>319</v>
      </c>
      <c r="B76" s="448">
        <v>268.67855143104202</v>
      </c>
      <c r="C76" s="448">
        <v>278.50277</v>
      </c>
      <c r="D76" s="449">
        <v>9.8242185689570007</v>
      </c>
      <c r="E76" s="455">
        <v>1.0365649528650001</v>
      </c>
      <c r="F76" s="448">
        <v>350</v>
      </c>
      <c r="G76" s="449">
        <v>204.166666666667</v>
      </c>
      <c r="H76" s="451">
        <v>53.482759999999999</v>
      </c>
      <c r="I76" s="448">
        <v>85.836349999999996</v>
      </c>
      <c r="J76" s="449">
        <v>-118.330316666667</v>
      </c>
      <c r="K76" s="456">
        <v>0.245246714285</v>
      </c>
    </row>
    <row r="77" spans="1:11" ht="14.4" customHeight="1" thickBot="1" x14ac:dyDescent="0.35">
      <c r="A77" s="465" t="s">
        <v>320</v>
      </c>
      <c r="B77" s="443">
        <v>78.678853822788994</v>
      </c>
      <c r="C77" s="443">
        <v>83.875320000000002</v>
      </c>
      <c r="D77" s="444">
        <v>5.1964661772109997</v>
      </c>
      <c r="E77" s="445">
        <v>1.0660465414110001</v>
      </c>
      <c r="F77" s="443">
        <v>90</v>
      </c>
      <c r="G77" s="444">
        <v>52.5</v>
      </c>
      <c r="H77" s="446">
        <v>2.97376</v>
      </c>
      <c r="I77" s="443">
        <v>10.924670000000001</v>
      </c>
      <c r="J77" s="444">
        <v>-41.575330000000001</v>
      </c>
      <c r="K77" s="447">
        <v>0.121385222222</v>
      </c>
    </row>
    <row r="78" spans="1:11" ht="14.4" customHeight="1" thickBot="1" x14ac:dyDescent="0.35">
      <c r="A78" s="465" t="s">
        <v>321</v>
      </c>
      <c r="B78" s="443">
        <v>189.999697608253</v>
      </c>
      <c r="C78" s="443">
        <v>194.03444999999999</v>
      </c>
      <c r="D78" s="444">
        <v>4.0347523917460002</v>
      </c>
      <c r="E78" s="445">
        <v>1.0212355727010001</v>
      </c>
      <c r="F78" s="443">
        <v>260</v>
      </c>
      <c r="G78" s="444">
        <v>151.666666666667</v>
      </c>
      <c r="H78" s="446">
        <v>50.509</v>
      </c>
      <c r="I78" s="443">
        <v>74.911680000000004</v>
      </c>
      <c r="J78" s="444">
        <v>-76.754986666665999</v>
      </c>
      <c r="K78" s="447">
        <v>0.28812184615300002</v>
      </c>
    </row>
    <row r="79" spans="1:11" ht="14.4" customHeight="1" thickBot="1" x14ac:dyDescent="0.35">
      <c r="A79" s="465" t="s">
        <v>322</v>
      </c>
      <c r="B79" s="443">
        <v>0</v>
      </c>
      <c r="C79" s="443">
        <v>0.59299999999999997</v>
      </c>
      <c r="D79" s="444">
        <v>0.59299999999999997</v>
      </c>
      <c r="E79" s="453" t="s">
        <v>275</v>
      </c>
      <c r="F79" s="443">
        <v>0</v>
      </c>
      <c r="G79" s="444">
        <v>0</v>
      </c>
      <c r="H79" s="446">
        <v>0</v>
      </c>
      <c r="I79" s="443">
        <v>0</v>
      </c>
      <c r="J79" s="444">
        <v>0</v>
      </c>
      <c r="K79" s="447">
        <v>7</v>
      </c>
    </row>
    <row r="80" spans="1:11" ht="14.4" customHeight="1" thickBot="1" x14ac:dyDescent="0.35">
      <c r="A80" s="462" t="s">
        <v>48</v>
      </c>
      <c r="B80" s="443">
        <v>15208.001372970501</v>
      </c>
      <c r="C80" s="443">
        <v>17567.5321</v>
      </c>
      <c r="D80" s="444">
        <v>2359.5307270294702</v>
      </c>
      <c r="E80" s="445">
        <v>1.155150612441</v>
      </c>
      <c r="F80" s="443">
        <v>16753</v>
      </c>
      <c r="G80" s="444">
        <v>9772.5833333333394</v>
      </c>
      <c r="H80" s="446">
        <v>2266.0176200000001</v>
      </c>
      <c r="I80" s="443">
        <v>10859.893679999999</v>
      </c>
      <c r="J80" s="444">
        <v>1087.3103466666701</v>
      </c>
      <c r="K80" s="447">
        <v>0.64823575956500001</v>
      </c>
    </row>
    <row r="81" spans="1:11" ht="14.4" customHeight="1" thickBot="1" x14ac:dyDescent="0.35">
      <c r="A81" s="468" t="s">
        <v>323</v>
      </c>
      <c r="B81" s="448">
        <v>11232.001014019301</v>
      </c>
      <c r="C81" s="448">
        <v>12973.414000000001</v>
      </c>
      <c r="D81" s="449">
        <v>1741.4129859807399</v>
      </c>
      <c r="E81" s="455">
        <v>1.1550403159510001</v>
      </c>
      <c r="F81" s="448">
        <v>12334</v>
      </c>
      <c r="G81" s="449">
        <v>7194.8333333333403</v>
      </c>
      <c r="H81" s="451">
        <v>1667.5440000000001</v>
      </c>
      <c r="I81" s="448">
        <v>8002.902</v>
      </c>
      <c r="J81" s="449">
        <v>808.06866666666394</v>
      </c>
      <c r="K81" s="456">
        <v>0.64884887303299998</v>
      </c>
    </row>
    <row r="82" spans="1:11" ht="14.4" customHeight="1" thickBot="1" x14ac:dyDescent="0.35">
      <c r="A82" s="464" t="s">
        <v>324</v>
      </c>
      <c r="B82" s="448">
        <v>11200.0010111303</v>
      </c>
      <c r="C82" s="448">
        <v>12924.623</v>
      </c>
      <c r="D82" s="449">
        <v>1724.6219888696801</v>
      </c>
      <c r="E82" s="455">
        <v>1.1539840922469999</v>
      </c>
      <c r="F82" s="448">
        <v>12275</v>
      </c>
      <c r="G82" s="449">
        <v>7160.4166666666697</v>
      </c>
      <c r="H82" s="451">
        <v>1621.5640000000001</v>
      </c>
      <c r="I82" s="448">
        <v>7892.683</v>
      </c>
      <c r="J82" s="449">
        <v>732.26633333332995</v>
      </c>
      <c r="K82" s="456">
        <v>0.64298843177099996</v>
      </c>
    </row>
    <row r="83" spans="1:11" ht="14.4" customHeight="1" thickBot="1" x14ac:dyDescent="0.35">
      <c r="A83" s="465" t="s">
        <v>325</v>
      </c>
      <c r="B83" s="443">
        <v>11200.0010111303</v>
      </c>
      <c r="C83" s="443">
        <v>12924.623</v>
      </c>
      <c r="D83" s="444">
        <v>1724.6219888696801</v>
      </c>
      <c r="E83" s="445">
        <v>1.1539840922469999</v>
      </c>
      <c r="F83" s="443">
        <v>12275</v>
      </c>
      <c r="G83" s="444">
        <v>7160.4166666666697</v>
      </c>
      <c r="H83" s="446">
        <v>1621.5640000000001</v>
      </c>
      <c r="I83" s="443">
        <v>7892.683</v>
      </c>
      <c r="J83" s="444">
        <v>732.26633333332995</v>
      </c>
      <c r="K83" s="447">
        <v>0.64298843177099996</v>
      </c>
    </row>
    <row r="84" spans="1:11" ht="14.4" customHeight="1" thickBot="1" x14ac:dyDescent="0.35">
      <c r="A84" s="464" t="s">
        <v>326</v>
      </c>
      <c r="B84" s="448">
        <v>0</v>
      </c>
      <c r="C84" s="448">
        <v>24.6</v>
      </c>
      <c r="D84" s="449">
        <v>24.6</v>
      </c>
      <c r="E84" s="450" t="s">
        <v>250</v>
      </c>
      <c r="F84" s="448">
        <v>25</v>
      </c>
      <c r="G84" s="449">
        <v>14.583333333333</v>
      </c>
      <c r="H84" s="451">
        <v>0.6</v>
      </c>
      <c r="I84" s="448">
        <v>18.7</v>
      </c>
      <c r="J84" s="449">
        <v>4.1166666666660001</v>
      </c>
      <c r="K84" s="456">
        <v>0.748</v>
      </c>
    </row>
    <row r="85" spans="1:11" ht="14.4" customHeight="1" thickBot="1" x14ac:dyDescent="0.35">
      <c r="A85" s="465" t="s">
        <v>327</v>
      </c>
      <c r="B85" s="443">
        <v>0</v>
      </c>
      <c r="C85" s="443">
        <v>24.6</v>
      </c>
      <c r="D85" s="444">
        <v>24.6</v>
      </c>
      <c r="E85" s="453" t="s">
        <v>250</v>
      </c>
      <c r="F85" s="443">
        <v>25</v>
      </c>
      <c r="G85" s="444">
        <v>14.583333333333</v>
      </c>
      <c r="H85" s="446">
        <v>0.6</v>
      </c>
      <c r="I85" s="443">
        <v>18.7</v>
      </c>
      <c r="J85" s="444">
        <v>4.1166666666660001</v>
      </c>
      <c r="K85" s="447">
        <v>0.748</v>
      </c>
    </row>
    <row r="86" spans="1:11" ht="14.4" customHeight="1" thickBot="1" x14ac:dyDescent="0.35">
      <c r="A86" s="464" t="s">
        <v>328</v>
      </c>
      <c r="B86" s="448">
        <v>32.000002888943001</v>
      </c>
      <c r="C86" s="448">
        <v>24.190999999999999</v>
      </c>
      <c r="D86" s="449">
        <v>-7.8090028889429997</v>
      </c>
      <c r="E86" s="455">
        <v>0.75596868175099996</v>
      </c>
      <c r="F86" s="448">
        <v>34</v>
      </c>
      <c r="G86" s="449">
        <v>19.833333333333002</v>
      </c>
      <c r="H86" s="451">
        <v>2.88</v>
      </c>
      <c r="I86" s="448">
        <v>49.018999999999998</v>
      </c>
      <c r="J86" s="449">
        <v>29.185666666665998</v>
      </c>
      <c r="K86" s="456">
        <v>1.4417352941170001</v>
      </c>
    </row>
    <row r="87" spans="1:11" ht="14.4" customHeight="1" thickBot="1" x14ac:dyDescent="0.35">
      <c r="A87" s="465" t="s">
        <v>329</v>
      </c>
      <c r="B87" s="443">
        <v>32.000002888943001</v>
      </c>
      <c r="C87" s="443">
        <v>24.190999999999999</v>
      </c>
      <c r="D87" s="444">
        <v>-7.8090028889429997</v>
      </c>
      <c r="E87" s="445">
        <v>0.75596868175099996</v>
      </c>
      <c r="F87" s="443">
        <v>34</v>
      </c>
      <c r="G87" s="444">
        <v>19.833333333333002</v>
      </c>
      <c r="H87" s="446">
        <v>2.88</v>
      </c>
      <c r="I87" s="443">
        <v>49.018999999999998</v>
      </c>
      <c r="J87" s="444">
        <v>29.185666666665998</v>
      </c>
      <c r="K87" s="447">
        <v>1.4417352941170001</v>
      </c>
    </row>
    <row r="88" spans="1:11" ht="14.4" customHeight="1" thickBot="1" x14ac:dyDescent="0.35">
      <c r="A88" s="467" t="s">
        <v>330</v>
      </c>
      <c r="B88" s="443">
        <v>0</v>
      </c>
      <c r="C88" s="443">
        <v>0</v>
      </c>
      <c r="D88" s="444">
        <v>0</v>
      </c>
      <c r="E88" s="445">
        <v>1</v>
      </c>
      <c r="F88" s="443">
        <v>0</v>
      </c>
      <c r="G88" s="444">
        <v>0</v>
      </c>
      <c r="H88" s="446">
        <v>42.5</v>
      </c>
      <c r="I88" s="443">
        <v>42.5</v>
      </c>
      <c r="J88" s="444">
        <v>42.5</v>
      </c>
      <c r="K88" s="454" t="s">
        <v>275</v>
      </c>
    </row>
    <row r="89" spans="1:11" ht="14.4" customHeight="1" thickBot="1" x14ac:dyDescent="0.35">
      <c r="A89" s="465" t="s">
        <v>331</v>
      </c>
      <c r="B89" s="443">
        <v>0</v>
      </c>
      <c r="C89" s="443">
        <v>0</v>
      </c>
      <c r="D89" s="444">
        <v>0</v>
      </c>
      <c r="E89" s="445">
        <v>1</v>
      </c>
      <c r="F89" s="443">
        <v>0</v>
      </c>
      <c r="G89" s="444">
        <v>0</v>
      </c>
      <c r="H89" s="446">
        <v>42.5</v>
      </c>
      <c r="I89" s="443">
        <v>42.5</v>
      </c>
      <c r="J89" s="444">
        <v>42.5</v>
      </c>
      <c r="K89" s="454" t="s">
        <v>275</v>
      </c>
    </row>
    <row r="90" spans="1:11" ht="14.4" customHeight="1" thickBot="1" x14ac:dyDescent="0.35">
      <c r="A90" s="463" t="s">
        <v>332</v>
      </c>
      <c r="B90" s="443">
        <v>3808.0003437843102</v>
      </c>
      <c r="C90" s="443">
        <v>4399.8833299999997</v>
      </c>
      <c r="D90" s="444">
        <v>591.88298621569004</v>
      </c>
      <c r="E90" s="445">
        <v>1.1554314424309999</v>
      </c>
      <c r="F90" s="443">
        <v>4172.99999999999</v>
      </c>
      <c r="G90" s="444">
        <v>2434.25</v>
      </c>
      <c r="H90" s="446">
        <v>565.98492999999996</v>
      </c>
      <c r="I90" s="443">
        <v>2698.15796</v>
      </c>
      <c r="J90" s="444">
        <v>263.90796000000398</v>
      </c>
      <c r="K90" s="447">
        <v>0.64657511622300001</v>
      </c>
    </row>
    <row r="91" spans="1:11" ht="14.4" customHeight="1" thickBot="1" x14ac:dyDescent="0.35">
      <c r="A91" s="464" t="s">
        <v>333</v>
      </c>
      <c r="B91" s="448">
        <v>1008.00009100173</v>
      </c>
      <c r="C91" s="448">
        <v>1164.6776600000001</v>
      </c>
      <c r="D91" s="449">
        <v>156.677568998271</v>
      </c>
      <c r="E91" s="455">
        <v>1.155434082195</v>
      </c>
      <c r="F91" s="448">
        <v>1105</v>
      </c>
      <c r="G91" s="449">
        <v>644.58333333333098</v>
      </c>
      <c r="H91" s="451">
        <v>149.81890999999999</v>
      </c>
      <c r="I91" s="448">
        <v>714.21214999999995</v>
      </c>
      <c r="J91" s="449">
        <v>69.628816666668996</v>
      </c>
      <c r="K91" s="456">
        <v>0.64634583710399995</v>
      </c>
    </row>
    <row r="92" spans="1:11" ht="14.4" customHeight="1" thickBot="1" x14ac:dyDescent="0.35">
      <c r="A92" s="465" t="s">
        <v>334</v>
      </c>
      <c r="B92" s="443">
        <v>1008.00009100173</v>
      </c>
      <c r="C92" s="443">
        <v>1164.6776600000001</v>
      </c>
      <c r="D92" s="444">
        <v>156.677568998271</v>
      </c>
      <c r="E92" s="445">
        <v>1.155434082195</v>
      </c>
      <c r="F92" s="443">
        <v>1105</v>
      </c>
      <c r="G92" s="444">
        <v>644.58333333333098</v>
      </c>
      <c r="H92" s="446">
        <v>149.81890999999999</v>
      </c>
      <c r="I92" s="443">
        <v>714.21214999999995</v>
      </c>
      <c r="J92" s="444">
        <v>69.628816666668996</v>
      </c>
      <c r="K92" s="447">
        <v>0.64634583710399995</v>
      </c>
    </row>
    <row r="93" spans="1:11" ht="14.4" customHeight="1" thickBot="1" x14ac:dyDescent="0.35">
      <c r="A93" s="464" t="s">
        <v>335</v>
      </c>
      <c r="B93" s="448">
        <v>2800.00025278258</v>
      </c>
      <c r="C93" s="448">
        <v>3235.2056699999998</v>
      </c>
      <c r="D93" s="449">
        <v>435.20541721741898</v>
      </c>
      <c r="E93" s="455">
        <v>1.1554304921159999</v>
      </c>
      <c r="F93" s="448">
        <v>3068</v>
      </c>
      <c r="G93" s="449">
        <v>1789.6666666666699</v>
      </c>
      <c r="H93" s="451">
        <v>416.16602</v>
      </c>
      <c r="I93" s="448">
        <v>1983.9458099999999</v>
      </c>
      <c r="J93" s="449">
        <v>194.27914333333399</v>
      </c>
      <c r="K93" s="456">
        <v>0.64665769556700003</v>
      </c>
    </row>
    <row r="94" spans="1:11" ht="14.4" customHeight="1" thickBot="1" x14ac:dyDescent="0.35">
      <c r="A94" s="465" t="s">
        <v>336</v>
      </c>
      <c r="B94" s="443">
        <v>2800.00025278258</v>
      </c>
      <c r="C94" s="443">
        <v>3235.2056699999998</v>
      </c>
      <c r="D94" s="444">
        <v>435.20541721741898</v>
      </c>
      <c r="E94" s="445">
        <v>1.1554304921159999</v>
      </c>
      <c r="F94" s="443">
        <v>3068</v>
      </c>
      <c r="G94" s="444">
        <v>1789.6666666666699</v>
      </c>
      <c r="H94" s="446">
        <v>416.16602</v>
      </c>
      <c r="I94" s="443">
        <v>1983.9458099999999</v>
      </c>
      <c r="J94" s="444">
        <v>194.27914333333399</v>
      </c>
      <c r="K94" s="447">
        <v>0.64665769556700003</v>
      </c>
    </row>
    <row r="95" spans="1:11" ht="14.4" customHeight="1" thickBot="1" x14ac:dyDescent="0.35">
      <c r="A95" s="463" t="s">
        <v>337</v>
      </c>
      <c r="B95" s="443">
        <v>168.000015166955</v>
      </c>
      <c r="C95" s="443">
        <v>194.23477</v>
      </c>
      <c r="D95" s="444">
        <v>26.234754833044999</v>
      </c>
      <c r="E95" s="445">
        <v>1.1561592408600001</v>
      </c>
      <c r="F95" s="443">
        <v>246</v>
      </c>
      <c r="G95" s="444">
        <v>143.5</v>
      </c>
      <c r="H95" s="446">
        <v>32.488689999999998</v>
      </c>
      <c r="I95" s="443">
        <v>158.83372</v>
      </c>
      <c r="J95" s="444">
        <v>15.333719999998999</v>
      </c>
      <c r="K95" s="447">
        <v>0.64566552845500003</v>
      </c>
    </row>
    <row r="96" spans="1:11" ht="14.4" customHeight="1" thickBot="1" x14ac:dyDescent="0.35">
      <c r="A96" s="464" t="s">
        <v>338</v>
      </c>
      <c r="B96" s="448">
        <v>168.000015166955</v>
      </c>
      <c r="C96" s="448">
        <v>194.23477</v>
      </c>
      <c r="D96" s="449">
        <v>26.234754833044999</v>
      </c>
      <c r="E96" s="455">
        <v>1.1561592408600001</v>
      </c>
      <c r="F96" s="448">
        <v>246</v>
      </c>
      <c r="G96" s="449">
        <v>143.5</v>
      </c>
      <c r="H96" s="451">
        <v>32.488689999999998</v>
      </c>
      <c r="I96" s="448">
        <v>158.83372</v>
      </c>
      <c r="J96" s="449">
        <v>15.333719999998999</v>
      </c>
      <c r="K96" s="456">
        <v>0.64566552845500003</v>
      </c>
    </row>
    <row r="97" spans="1:11" ht="14.4" customHeight="1" thickBot="1" x14ac:dyDescent="0.35">
      <c r="A97" s="465" t="s">
        <v>339</v>
      </c>
      <c r="B97" s="443">
        <v>168.000015166955</v>
      </c>
      <c r="C97" s="443">
        <v>194.23477</v>
      </c>
      <c r="D97" s="444">
        <v>26.234754833044999</v>
      </c>
      <c r="E97" s="445">
        <v>1.1561592408600001</v>
      </c>
      <c r="F97" s="443">
        <v>246</v>
      </c>
      <c r="G97" s="444">
        <v>143.5</v>
      </c>
      <c r="H97" s="446">
        <v>32.488689999999998</v>
      </c>
      <c r="I97" s="443">
        <v>158.83372</v>
      </c>
      <c r="J97" s="444">
        <v>15.333719999998999</v>
      </c>
      <c r="K97" s="447">
        <v>0.64566552845500003</v>
      </c>
    </row>
    <row r="98" spans="1:11" ht="14.4" customHeight="1" thickBot="1" x14ac:dyDescent="0.35">
      <c r="A98" s="462" t="s">
        <v>340</v>
      </c>
      <c r="B98" s="443">
        <v>0</v>
      </c>
      <c r="C98" s="443">
        <v>2.5000000000000001E-2</v>
      </c>
      <c r="D98" s="444">
        <v>2.5000000000000001E-2</v>
      </c>
      <c r="E98" s="453" t="s">
        <v>275</v>
      </c>
      <c r="F98" s="443">
        <v>0</v>
      </c>
      <c r="G98" s="444">
        <v>0</v>
      </c>
      <c r="H98" s="446">
        <v>0</v>
      </c>
      <c r="I98" s="443">
        <v>0</v>
      </c>
      <c r="J98" s="444">
        <v>0</v>
      </c>
      <c r="K98" s="447">
        <v>0</v>
      </c>
    </row>
    <row r="99" spans="1:11" ht="14.4" customHeight="1" thickBot="1" x14ac:dyDescent="0.35">
      <c r="A99" s="463" t="s">
        <v>341</v>
      </c>
      <c r="B99" s="443">
        <v>0</v>
      </c>
      <c r="C99" s="443">
        <v>2.5000000000000001E-2</v>
      </c>
      <c r="D99" s="444">
        <v>2.5000000000000001E-2</v>
      </c>
      <c r="E99" s="453" t="s">
        <v>275</v>
      </c>
      <c r="F99" s="443">
        <v>0</v>
      </c>
      <c r="G99" s="444">
        <v>0</v>
      </c>
      <c r="H99" s="446">
        <v>0</v>
      </c>
      <c r="I99" s="443">
        <v>0</v>
      </c>
      <c r="J99" s="444">
        <v>0</v>
      </c>
      <c r="K99" s="447">
        <v>0</v>
      </c>
    </row>
    <row r="100" spans="1:11" ht="14.4" customHeight="1" thickBot="1" x14ac:dyDescent="0.35">
      <c r="A100" s="464" t="s">
        <v>342</v>
      </c>
      <c r="B100" s="448">
        <v>0</v>
      </c>
      <c r="C100" s="448">
        <v>2.5000000000000001E-2</v>
      </c>
      <c r="D100" s="449">
        <v>2.5000000000000001E-2</v>
      </c>
      <c r="E100" s="450" t="s">
        <v>275</v>
      </c>
      <c r="F100" s="448">
        <v>0</v>
      </c>
      <c r="G100" s="449">
        <v>0</v>
      </c>
      <c r="H100" s="451">
        <v>0</v>
      </c>
      <c r="I100" s="448">
        <v>0</v>
      </c>
      <c r="J100" s="449">
        <v>0</v>
      </c>
      <c r="K100" s="456">
        <v>0</v>
      </c>
    </row>
    <row r="101" spans="1:11" ht="14.4" customHeight="1" thickBot="1" x14ac:dyDescent="0.35">
      <c r="A101" s="465" t="s">
        <v>343</v>
      </c>
      <c r="B101" s="443">
        <v>0</v>
      </c>
      <c r="C101" s="443">
        <v>2.5000000000000001E-2</v>
      </c>
      <c r="D101" s="444">
        <v>2.5000000000000001E-2</v>
      </c>
      <c r="E101" s="453" t="s">
        <v>275</v>
      </c>
      <c r="F101" s="443">
        <v>0</v>
      </c>
      <c r="G101" s="444">
        <v>0</v>
      </c>
      <c r="H101" s="446">
        <v>0</v>
      </c>
      <c r="I101" s="443">
        <v>0</v>
      </c>
      <c r="J101" s="444">
        <v>0</v>
      </c>
      <c r="K101" s="447">
        <v>0</v>
      </c>
    </row>
    <row r="102" spans="1:11" ht="14.4" customHeight="1" thickBot="1" x14ac:dyDescent="0.35">
      <c r="A102" s="462" t="s">
        <v>344</v>
      </c>
      <c r="B102" s="443">
        <v>26.088192961810002</v>
      </c>
      <c r="C102" s="443">
        <v>103.99415</v>
      </c>
      <c r="D102" s="444">
        <v>77.905957038189001</v>
      </c>
      <c r="E102" s="445">
        <v>3.9862534807309999</v>
      </c>
      <c r="F102" s="443">
        <v>23.222906097414</v>
      </c>
      <c r="G102" s="444">
        <v>13.546695223492</v>
      </c>
      <c r="H102" s="446">
        <v>0</v>
      </c>
      <c r="I102" s="443">
        <v>37.40016</v>
      </c>
      <c r="J102" s="444">
        <v>23.853464776508002</v>
      </c>
      <c r="K102" s="447">
        <v>1.6104857782699999</v>
      </c>
    </row>
    <row r="103" spans="1:11" ht="14.4" customHeight="1" thickBot="1" x14ac:dyDescent="0.35">
      <c r="A103" s="463" t="s">
        <v>345</v>
      </c>
      <c r="B103" s="443">
        <v>26.088192961810002</v>
      </c>
      <c r="C103" s="443">
        <v>103.99415</v>
      </c>
      <c r="D103" s="444">
        <v>77.905957038189001</v>
      </c>
      <c r="E103" s="445">
        <v>3.9862534807309999</v>
      </c>
      <c r="F103" s="443">
        <v>23.222906097414</v>
      </c>
      <c r="G103" s="444">
        <v>13.546695223492</v>
      </c>
      <c r="H103" s="446">
        <v>0</v>
      </c>
      <c r="I103" s="443">
        <v>37.40016</v>
      </c>
      <c r="J103" s="444">
        <v>23.853464776508002</v>
      </c>
      <c r="K103" s="447">
        <v>1.6104857782699999</v>
      </c>
    </row>
    <row r="104" spans="1:11" ht="14.4" customHeight="1" thickBot="1" x14ac:dyDescent="0.35">
      <c r="A104" s="464" t="s">
        <v>346</v>
      </c>
      <c r="B104" s="448">
        <v>0</v>
      </c>
      <c r="C104" s="448">
        <v>83.494150000000005</v>
      </c>
      <c r="D104" s="449">
        <v>83.494150000000005</v>
      </c>
      <c r="E104" s="450" t="s">
        <v>250</v>
      </c>
      <c r="F104" s="448">
        <v>0</v>
      </c>
      <c r="G104" s="449">
        <v>0</v>
      </c>
      <c r="H104" s="451">
        <v>0</v>
      </c>
      <c r="I104" s="448">
        <v>27.40016</v>
      </c>
      <c r="J104" s="449">
        <v>27.40016</v>
      </c>
      <c r="K104" s="452" t="s">
        <v>250</v>
      </c>
    </row>
    <row r="105" spans="1:11" ht="14.4" customHeight="1" thickBot="1" x14ac:dyDescent="0.35">
      <c r="A105" s="465" t="s">
        <v>347</v>
      </c>
      <c r="B105" s="443">
        <v>0</v>
      </c>
      <c r="C105" s="443">
        <v>3.03315</v>
      </c>
      <c r="D105" s="444">
        <v>3.03315</v>
      </c>
      <c r="E105" s="453" t="s">
        <v>250</v>
      </c>
      <c r="F105" s="443">
        <v>0</v>
      </c>
      <c r="G105" s="444">
        <v>0</v>
      </c>
      <c r="H105" s="446">
        <v>0</v>
      </c>
      <c r="I105" s="443">
        <v>0.46116000000000001</v>
      </c>
      <c r="J105" s="444">
        <v>0.46116000000000001</v>
      </c>
      <c r="K105" s="454" t="s">
        <v>250</v>
      </c>
    </row>
    <row r="106" spans="1:11" ht="14.4" customHeight="1" thickBot="1" x14ac:dyDescent="0.35">
      <c r="A106" s="465" t="s">
        <v>348</v>
      </c>
      <c r="B106" s="443">
        <v>0</v>
      </c>
      <c r="C106" s="443">
        <v>0</v>
      </c>
      <c r="D106" s="444">
        <v>0</v>
      </c>
      <c r="E106" s="453" t="s">
        <v>250</v>
      </c>
      <c r="F106" s="443">
        <v>0</v>
      </c>
      <c r="G106" s="444">
        <v>0</v>
      </c>
      <c r="H106" s="446">
        <v>0</v>
      </c>
      <c r="I106" s="443">
        <v>-2.65</v>
      </c>
      <c r="J106" s="444">
        <v>-2.65</v>
      </c>
      <c r="K106" s="454" t="s">
        <v>275</v>
      </c>
    </row>
    <row r="107" spans="1:11" ht="14.4" customHeight="1" thickBot="1" x14ac:dyDescent="0.35">
      <c r="A107" s="465" t="s">
        <v>349</v>
      </c>
      <c r="B107" s="443">
        <v>0</v>
      </c>
      <c r="C107" s="443">
        <v>76.128</v>
      </c>
      <c r="D107" s="444">
        <v>76.128</v>
      </c>
      <c r="E107" s="453" t="s">
        <v>250</v>
      </c>
      <c r="F107" s="443">
        <v>0</v>
      </c>
      <c r="G107" s="444">
        <v>0</v>
      </c>
      <c r="H107" s="446">
        <v>0</v>
      </c>
      <c r="I107" s="443">
        <v>29.588999999999999</v>
      </c>
      <c r="J107" s="444">
        <v>29.588999999999999</v>
      </c>
      <c r="K107" s="454" t="s">
        <v>250</v>
      </c>
    </row>
    <row r="108" spans="1:11" ht="14.4" customHeight="1" thickBot="1" x14ac:dyDescent="0.35">
      <c r="A108" s="465" t="s">
        <v>350</v>
      </c>
      <c r="B108" s="443">
        <v>0</v>
      </c>
      <c r="C108" s="443">
        <v>4.3330000000000002</v>
      </c>
      <c r="D108" s="444">
        <v>4.3330000000000002</v>
      </c>
      <c r="E108" s="453" t="s">
        <v>275</v>
      </c>
      <c r="F108" s="443">
        <v>0</v>
      </c>
      <c r="G108" s="444">
        <v>0</v>
      </c>
      <c r="H108" s="446">
        <v>0</v>
      </c>
      <c r="I108" s="443">
        <v>0</v>
      </c>
      <c r="J108" s="444">
        <v>0</v>
      </c>
      <c r="K108" s="454" t="s">
        <v>250</v>
      </c>
    </row>
    <row r="109" spans="1:11" ht="14.4" customHeight="1" thickBot="1" x14ac:dyDescent="0.35">
      <c r="A109" s="464" t="s">
        <v>351</v>
      </c>
      <c r="B109" s="448">
        <v>26.088192961810002</v>
      </c>
      <c r="C109" s="448">
        <v>20.5</v>
      </c>
      <c r="D109" s="449">
        <v>-5.5881929618099999</v>
      </c>
      <c r="E109" s="455">
        <v>0.78579608905800002</v>
      </c>
      <c r="F109" s="448">
        <v>23.222906097414</v>
      </c>
      <c r="G109" s="449">
        <v>13.546695223492</v>
      </c>
      <c r="H109" s="451">
        <v>0</v>
      </c>
      <c r="I109" s="448">
        <v>10</v>
      </c>
      <c r="J109" s="449">
        <v>-3.5466952234910001</v>
      </c>
      <c r="K109" s="456">
        <v>0.43060932848099998</v>
      </c>
    </row>
    <row r="110" spans="1:11" ht="14.4" customHeight="1" thickBot="1" x14ac:dyDescent="0.35">
      <c r="A110" s="465" t="s">
        <v>352</v>
      </c>
      <c r="B110" s="443">
        <v>26.088192961810002</v>
      </c>
      <c r="C110" s="443">
        <v>20.5</v>
      </c>
      <c r="D110" s="444">
        <v>-5.5881929618099999</v>
      </c>
      <c r="E110" s="445">
        <v>0.78579608905800002</v>
      </c>
      <c r="F110" s="443">
        <v>23.222906097414</v>
      </c>
      <c r="G110" s="444">
        <v>13.546695223492</v>
      </c>
      <c r="H110" s="446">
        <v>0</v>
      </c>
      <c r="I110" s="443">
        <v>10</v>
      </c>
      <c r="J110" s="444">
        <v>-3.5466952234910001</v>
      </c>
      <c r="K110" s="447">
        <v>0.43060932848099998</v>
      </c>
    </row>
    <row r="111" spans="1:11" ht="14.4" customHeight="1" thickBot="1" x14ac:dyDescent="0.35">
      <c r="A111" s="462" t="s">
        <v>353</v>
      </c>
      <c r="B111" s="443">
        <v>1145.0026441023001</v>
      </c>
      <c r="C111" s="443">
        <v>1259.0612000000001</v>
      </c>
      <c r="D111" s="444">
        <v>114.058555897697</v>
      </c>
      <c r="E111" s="445">
        <v>1.0996142292640001</v>
      </c>
      <c r="F111" s="443">
        <v>1508</v>
      </c>
      <c r="G111" s="444">
        <v>879.66666666666799</v>
      </c>
      <c r="H111" s="446">
        <v>93.367999999999995</v>
      </c>
      <c r="I111" s="443">
        <v>680.93618000000004</v>
      </c>
      <c r="J111" s="444">
        <v>-198.73048666666801</v>
      </c>
      <c r="K111" s="447">
        <v>0.45154919098099999</v>
      </c>
    </row>
    <row r="112" spans="1:11" ht="14.4" customHeight="1" thickBot="1" x14ac:dyDescent="0.35">
      <c r="A112" s="463" t="s">
        <v>354</v>
      </c>
      <c r="B112" s="443">
        <v>1145.0026441023001</v>
      </c>
      <c r="C112" s="443">
        <v>1152.32</v>
      </c>
      <c r="D112" s="444">
        <v>7.3173558976960003</v>
      </c>
      <c r="E112" s="445">
        <v>1.0063906890829999</v>
      </c>
      <c r="F112" s="443">
        <v>1508</v>
      </c>
      <c r="G112" s="444">
        <v>879.66666666666799</v>
      </c>
      <c r="H112" s="446">
        <v>93.367999999999995</v>
      </c>
      <c r="I112" s="443">
        <v>666.46699999999998</v>
      </c>
      <c r="J112" s="444">
        <v>-213.19966666666801</v>
      </c>
      <c r="K112" s="447">
        <v>0.44195424403099998</v>
      </c>
    </row>
    <row r="113" spans="1:11" ht="14.4" customHeight="1" thickBot="1" x14ac:dyDescent="0.35">
      <c r="A113" s="464" t="s">
        <v>355</v>
      </c>
      <c r="B113" s="448">
        <v>1145.0026441023001</v>
      </c>
      <c r="C113" s="448">
        <v>1152.32</v>
      </c>
      <c r="D113" s="449">
        <v>7.3173558976960003</v>
      </c>
      <c r="E113" s="455">
        <v>1.0063906890829999</v>
      </c>
      <c r="F113" s="448">
        <v>1508</v>
      </c>
      <c r="G113" s="449">
        <v>879.66666666666799</v>
      </c>
      <c r="H113" s="451">
        <v>93.367999999999995</v>
      </c>
      <c r="I113" s="448">
        <v>666.46699999999998</v>
      </c>
      <c r="J113" s="449">
        <v>-213.19966666666801</v>
      </c>
      <c r="K113" s="456">
        <v>0.44195424403099998</v>
      </c>
    </row>
    <row r="114" spans="1:11" ht="14.4" customHeight="1" thickBot="1" x14ac:dyDescent="0.35">
      <c r="A114" s="465" t="s">
        <v>356</v>
      </c>
      <c r="B114" s="443">
        <v>43.000099298164997</v>
      </c>
      <c r="C114" s="443">
        <v>43.055999999999997</v>
      </c>
      <c r="D114" s="444">
        <v>5.5900701833999998E-2</v>
      </c>
      <c r="E114" s="445">
        <v>1.001300013319</v>
      </c>
      <c r="F114" s="443">
        <v>43</v>
      </c>
      <c r="G114" s="444">
        <v>25.083333333333002</v>
      </c>
      <c r="H114" s="446">
        <v>3.5880000000000001</v>
      </c>
      <c r="I114" s="443">
        <v>25.116</v>
      </c>
      <c r="J114" s="444">
        <v>3.2666666666000002E-2</v>
      </c>
      <c r="K114" s="447">
        <v>0.58409302325500001</v>
      </c>
    </row>
    <row r="115" spans="1:11" ht="14.4" customHeight="1" thickBot="1" x14ac:dyDescent="0.35">
      <c r="A115" s="465" t="s">
        <v>357</v>
      </c>
      <c r="B115" s="443">
        <v>1005.00232080595</v>
      </c>
      <c r="C115" s="443">
        <v>1012.295</v>
      </c>
      <c r="D115" s="444">
        <v>7.2926791940479996</v>
      </c>
      <c r="E115" s="445">
        <v>1.007256380451</v>
      </c>
      <c r="F115" s="443">
        <v>1401</v>
      </c>
      <c r="G115" s="444">
        <v>817.25000000000102</v>
      </c>
      <c r="H115" s="446">
        <v>85.135999999999996</v>
      </c>
      <c r="I115" s="443">
        <v>600.45000000000005</v>
      </c>
      <c r="J115" s="444">
        <v>-216.80000000000101</v>
      </c>
      <c r="K115" s="447">
        <v>0.428586723768</v>
      </c>
    </row>
    <row r="116" spans="1:11" ht="14.4" customHeight="1" thickBot="1" x14ac:dyDescent="0.35">
      <c r="A116" s="465" t="s">
        <v>358</v>
      </c>
      <c r="B116" s="443">
        <v>48.000110844463002</v>
      </c>
      <c r="C116" s="443">
        <v>47.808</v>
      </c>
      <c r="D116" s="444">
        <v>-0.192110844463</v>
      </c>
      <c r="E116" s="445">
        <v>0.99599769998200005</v>
      </c>
      <c r="F116" s="443">
        <v>48</v>
      </c>
      <c r="G116" s="444">
        <v>28</v>
      </c>
      <c r="H116" s="446">
        <v>3.9830000000000001</v>
      </c>
      <c r="I116" s="443">
        <v>27.884</v>
      </c>
      <c r="J116" s="444">
        <v>-0.11600000000000001</v>
      </c>
      <c r="K116" s="447">
        <v>0.58091666666599995</v>
      </c>
    </row>
    <row r="117" spans="1:11" ht="14.4" customHeight="1" thickBot="1" x14ac:dyDescent="0.35">
      <c r="A117" s="465" t="s">
        <v>359</v>
      </c>
      <c r="B117" s="443">
        <v>8.0000184740770006</v>
      </c>
      <c r="C117" s="443">
        <v>7.9320000000000004</v>
      </c>
      <c r="D117" s="444">
        <v>-6.8018474076999999E-2</v>
      </c>
      <c r="E117" s="445">
        <v>0.99149771037400003</v>
      </c>
      <c r="F117" s="443">
        <v>8</v>
      </c>
      <c r="G117" s="444">
        <v>4.6666666666659999</v>
      </c>
      <c r="H117" s="446">
        <v>0.66100000000000003</v>
      </c>
      <c r="I117" s="443">
        <v>4.6269999999999998</v>
      </c>
      <c r="J117" s="444">
        <v>-3.9666666666000001E-2</v>
      </c>
      <c r="K117" s="447">
        <v>0.57837499999899999</v>
      </c>
    </row>
    <row r="118" spans="1:11" ht="14.4" customHeight="1" thickBot="1" x14ac:dyDescent="0.35">
      <c r="A118" s="465" t="s">
        <v>360</v>
      </c>
      <c r="B118" s="443">
        <v>41.000094679645002</v>
      </c>
      <c r="C118" s="443">
        <v>41.228999999999999</v>
      </c>
      <c r="D118" s="444">
        <v>0.22890532035399999</v>
      </c>
      <c r="E118" s="445">
        <v>1.005583043701</v>
      </c>
      <c r="F118" s="443">
        <v>8</v>
      </c>
      <c r="G118" s="444">
        <v>4.6666666666659999</v>
      </c>
      <c r="H118" s="446">
        <v>0</v>
      </c>
      <c r="I118" s="443">
        <v>8.39</v>
      </c>
      <c r="J118" s="444">
        <v>3.7233333333330001</v>
      </c>
      <c r="K118" s="447">
        <v>1.0487500000000001</v>
      </c>
    </row>
    <row r="119" spans="1:11" ht="14.4" customHeight="1" thickBot="1" x14ac:dyDescent="0.35">
      <c r="A119" s="463" t="s">
        <v>361</v>
      </c>
      <c r="B119" s="443">
        <v>0</v>
      </c>
      <c r="C119" s="443">
        <v>106.74120000000001</v>
      </c>
      <c r="D119" s="444">
        <v>106.74120000000001</v>
      </c>
      <c r="E119" s="453" t="s">
        <v>250</v>
      </c>
      <c r="F119" s="443">
        <v>0</v>
      </c>
      <c r="G119" s="444">
        <v>0</v>
      </c>
      <c r="H119" s="446">
        <v>0</v>
      </c>
      <c r="I119" s="443">
        <v>14.46918</v>
      </c>
      <c r="J119" s="444">
        <v>14.46918</v>
      </c>
      <c r="K119" s="454" t="s">
        <v>250</v>
      </c>
    </row>
    <row r="120" spans="1:11" ht="14.4" customHeight="1" thickBot="1" x14ac:dyDescent="0.35">
      <c r="A120" s="464" t="s">
        <v>362</v>
      </c>
      <c r="B120" s="448">
        <v>0</v>
      </c>
      <c r="C120" s="448">
        <v>66.776200000000003</v>
      </c>
      <c r="D120" s="449">
        <v>66.776200000000003</v>
      </c>
      <c r="E120" s="450" t="s">
        <v>250</v>
      </c>
      <c r="F120" s="448">
        <v>0</v>
      </c>
      <c r="G120" s="449">
        <v>0</v>
      </c>
      <c r="H120" s="451">
        <v>0</v>
      </c>
      <c r="I120" s="448">
        <v>0</v>
      </c>
      <c r="J120" s="449">
        <v>0</v>
      </c>
      <c r="K120" s="452" t="s">
        <v>250</v>
      </c>
    </row>
    <row r="121" spans="1:11" ht="14.4" customHeight="1" thickBot="1" x14ac:dyDescent="0.35">
      <c r="A121" s="465" t="s">
        <v>363</v>
      </c>
      <c r="B121" s="443">
        <v>0</v>
      </c>
      <c r="C121" s="443">
        <v>66.776200000000003</v>
      </c>
      <c r="D121" s="444">
        <v>66.776200000000003</v>
      </c>
      <c r="E121" s="453" t="s">
        <v>250</v>
      </c>
      <c r="F121" s="443">
        <v>0</v>
      </c>
      <c r="G121" s="444">
        <v>0</v>
      </c>
      <c r="H121" s="446">
        <v>0</v>
      </c>
      <c r="I121" s="443">
        <v>0</v>
      </c>
      <c r="J121" s="444">
        <v>0</v>
      </c>
      <c r="K121" s="454" t="s">
        <v>250</v>
      </c>
    </row>
    <row r="122" spans="1:11" ht="14.4" customHeight="1" thickBot="1" x14ac:dyDescent="0.35">
      <c r="A122" s="464" t="s">
        <v>364</v>
      </c>
      <c r="B122" s="448">
        <v>0</v>
      </c>
      <c r="C122" s="448">
        <v>3.06</v>
      </c>
      <c r="D122" s="449">
        <v>3.06</v>
      </c>
      <c r="E122" s="450" t="s">
        <v>275</v>
      </c>
      <c r="F122" s="448">
        <v>0</v>
      </c>
      <c r="G122" s="449">
        <v>0</v>
      </c>
      <c r="H122" s="451">
        <v>0</v>
      </c>
      <c r="I122" s="448">
        <v>14.46918</v>
      </c>
      <c r="J122" s="449">
        <v>14.46918</v>
      </c>
      <c r="K122" s="452" t="s">
        <v>250</v>
      </c>
    </row>
    <row r="123" spans="1:11" ht="14.4" customHeight="1" thickBot="1" x14ac:dyDescent="0.35">
      <c r="A123" s="465" t="s">
        <v>365</v>
      </c>
      <c r="B123" s="443">
        <v>0</v>
      </c>
      <c r="C123" s="443">
        <v>3.06</v>
      </c>
      <c r="D123" s="444">
        <v>3.06</v>
      </c>
      <c r="E123" s="453" t="s">
        <v>275</v>
      </c>
      <c r="F123" s="443">
        <v>0</v>
      </c>
      <c r="G123" s="444">
        <v>0</v>
      </c>
      <c r="H123" s="446">
        <v>0</v>
      </c>
      <c r="I123" s="443">
        <v>0</v>
      </c>
      <c r="J123" s="444">
        <v>0</v>
      </c>
      <c r="K123" s="454" t="s">
        <v>250</v>
      </c>
    </row>
    <row r="124" spans="1:11" ht="14.4" customHeight="1" thickBot="1" x14ac:dyDescent="0.35">
      <c r="A124" s="465" t="s">
        <v>366</v>
      </c>
      <c r="B124" s="443">
        <v>0</v>
      </c>
      <c r="C124" s="443">
        <v>0</v>
      </c>
      <c r="D124" s="444">
        <v>0</v>
      </c>
      <c r="E124" s="445">
        <v>1</v>
      </c>
      <c r="F124" s="443">
        <v>0</v>
      </c>
      <c r="G124" s="444">
        <v>0</v>
      </c>
      <c r="H124" s="446">
        <v>0</v>
      </c>
      <c r="I124" s="443">
        <v>14.46918</v>
      </c>
      <c r="J124" s="444">
        <v>14.46918</v>
      </c>
      <c r="K124" s="454" t="s">
        <v>275</v>
      </c>
    </row>
    <row r="125" spans="1:11" ht="14.4" customHeight="1" thickBot="1" x14ac:dyDescent="0.35">
      <c r="A125" s="464" t="s">
        <v>367</v>
      </c>
      <c r="B125" s="448">
        <v>0</v>
      </c>
      <c r="C125" s="448">
        <v>36.905000000000001</v>
      </c>
      <c r="D125" s="449">
        <v>36.905000000000001</v>
      </c>
      <c r="E125" s="450" t="s">
        <v>250</v>
      </c>
      <c r="F125" s="448">
        <v>0</v>
      </c>
      <c r="G125" s="449">
        <v>0</v>
      </c>
      <c r="H125" s="451">
        <v>0</v>
      </c>
      <c r="I125" s="448">
        <v>0</v>
      </c>
      <c r="J125" s="449">
        <v>0</v>
      </c>
      <c r="K125" s="452" t="s">
        <v>250</v>
      </c>
    </row>
    <row r="126" spans="1:11" ht="14.4" customHeight="1" thickBot="1" x14ac:dyDescent="0.35">
      <c r="A126" s="465" t="s">
        <v>368</v>
      </c>
      <c r="B126" s="443">
        <v>0</v>
      </c>
      <c r="C126" s="443">
        <v>36.905000000000001</v>
      </c>
      <c r="D126" s="444">
        <v>36.905000000000001</v>
      </c>
      <c r="E126" s="453" t="s">
        <v>250</v>
      </c>
      <c r="F126" s="443">
        <v>0</v>
      </c>
      <c r="G126" s="444">
        <v>0</v>
      </c>
      <c r="H126" s="446">
        <v>0</v>
      </c>
      <c r="I126" s="443">
        <v>0</v>
      </c>
      <c r="J126" s="444">
        <v>0</v>
      </c>
      <c r="K126" s="454" t="s">
        <v>250</v>
      </c>
    </row>
    <row r="127" spans="1:11" ht="14.4" customHeight="1" thickBot="1" x14ac:dyDescent="0.35">
      <c r="A127" s="462" t="s">
        <v>369</v>
      </c>
      <c r="B127" s="443">
        <v>0</v>
      </c>
      <c r="C127" s="443">
        <v>1.70892</v>
      </c>
      <c r="D127" s="444">
        <v>1.70892</v>
      </c>
      <c r="E127" s="453" t="s">
        <v>250</v>
      </c>
      <c r="F127" s="443">
        <v>0</v>
      </c>
      <c r="G127" s="444">
        <v>0</v>
      </c>
      <c r="H127" s="446">
        <v>0</v>
      </c>
      <c r="I127" s="443">
        <v>0.28538000000000002</v>
      </c>
      <c r="J127" s="444">
        <v>0.28538000000000002</v>
      </c>
      <c r="K127" s="454" t="s">
        <v>250</v>
      </c>
    </row>
    <row r="128" spans="1:11" ht="14.4" customHeight="1" thickBot="1" x14ac:dyDescent="0.35">
      <c r="A128" s="463" t="s">
        <v>370</v>
      </c>
      <c r="B128" s="443">
        <v>0</v>
      </c>
      <c r="C128" s="443">
        <v>1.70892</v>
      </c>
      <c r="D128" s="444">
        <v>1.70892</v>
      </c>
      <c r="E128" s="453" t="s">
        <v>250</v>
      </c>
      <c r="F128" s="443">
        <v>0</v>
      </c>
      <c r="G128" s="444">
        <v>0</v>
      </c>
      <c r="H128" s="446">
        <v>0</v>
      </c>
      <c r="I128" s="443">
        <v>0.28538000000000002</v>
      </c>
      <c r="J128" s="444">
        <v>0.28538000000000002</v>
      </c>
      <c r="K128" s="454" t="s">
        <v>250</v>
      </c>
    </row>
    <row r="129" spans="1:11" ht="14.4" customHeight="1" thickBot="1" x14ac:dyDescent="0.35">
      <c r="A129" s="464" t="s">
        <v>371</v>
      </c>
      <c r="B129" s="448">
        <v>0</v>
      </c>
      <c r="C129" s="448">
        <v>1.70892</v>
      </c>
      <c r="D129" s="449">
        <v>1.70892</v>
      </c>
      <c r="E129" s="450" t="s">
        <v>250</v>
      </c>
      <c r="F129" s="448">
        <v>0</v>
      </c>
      <c r="G129" s="449">
        <v>0</v>
      </c>
      <c r="H129" s="451">
        <v>0</v>
      </c>
      <c r="I129" s="448">
        <v>0.28538000000000002</v>
      </c>
      <c r="J129" s="449">
        <v>0.28538000000000002</v>
      </c>
      <c r="K129" s="452" t="s">
        <v>250</v>
      </c>
    </row>
    <row r="130" spans="1:11" ht="14.4" customHeight="1" thickBot="1" x14ac:dyDescent="0.35">
      <c r="A130" s="465" t="s">
        <v>372</v>
      </c>
      <c r="B130" s="443">
        <v>0</v>
      </c>
      <c r="C130" s="443">
        <v>1.70892</v>
      </c>
      <c r="D130" s="444">
        <v>1.70892</v>
      </c>
      <c r="E130" s="453" t="s">
        <v>250</v>
      </c>
      <c r="F130" s="443">
        <v>0</v>
      </c>
      <c r="G130" s="444">
        <v>0</v>
      </c>
      <c r="H130" s="446">
        <v>0</v>
      </c>
      <c r="I130" s="443">
        <v>0.28538000000000002</v>
      </c>
      <c r="J130" s="444">
        <v>0.28538000000000002</v>
      </c>
      <c r="K130" s="454" t="s">
        <v>250</v>
      </c>
    </row>
    <row r="131" spans="1:11" ht="14.4" customHeight="1" thickBot="1" x14ac:dyDescent="0.35">
      <c r="A131" s="461" t="s">
        <v>373</v>
      </c>
      <c r="B131" s="443">
        <v>77708.347692042298</v>
      </c>
      <c r="C131" s="443">
        <v>92504.622959999993</v>
      </c>
      <c r="D131" s="444">
        <v>14796.275267957701</v>
      </c>
      <c r="E131" s="445">
        <v>1.190407796683</v>
      </c>
      <c r="F131" s="443">
        <v>83107.609345193094</v>
      </c>
      <c r="G131" s="444">
        <v>48479.438784696002</v>
      </c>
      <c r="H131" s="446">
        <v>7522.1432699999996</v>
      </c>
      <c r="I131" s="443">
        <v>52419.099589999998</v>
      </c>
      <c r="J131" s="444">
        <v>3939.66080530404</v>
      </c>
      <c r="K131" s="447">
        <v>0.63073766653800001</v>
      </c>
    </row>
    <row r="132" spans="1:11" ht="14.4" customHeight="1" thickBot="1" x14ac:dyDescent="0.35">
      <c r="A132" s="462" t="s">
        <v>374</v>
      </c>
      <c r="B132" s="443">
        <v>77707.417412899202</v>
      </c>
      <c r="C132" s="443">
        <v>92494.199460000003</v>
      </c>
      <c r="D132" s="444">
        <v>14786.7820471008</v>
      </c>
      <c r="E132" s="445">
        <v>1.190287909949</v>
      </c>
      <c r="F132" s="443">
        <v>83098</v>
      </c>
      <c r="G132" s="444">
        <v>48473.833333333299</v>
      </c>
      <c r="H132" s="446">
        <v>7479.6306500000001</v>
      </c>
      <c r="I132" s="443">
        <v>52376.35871</v>
      </c>
      <c r="J132" s="444">
        <v>3902.5253766666801</v>
      </c>
      <c r="K132" s="447">
        <v>0.63029626116100002</v>
      </c>
    </row>
    <row r="133" spans="1:11" ht="14.4" customHeight="1" thickBot="1" x14ac:dyDescent="0.35">
      <c r="A133" s="463" t="s">
        <v>375</v>
      </c>
      <c r="B133" s="443">
        <v>77707.417412899202</v>
      </c>
      <c r="C133" s="443">
        <v>92494.199460000003</v>
      </c>
      <c r="D133" s="444">
        <v>14786.7820471008</v>
      </c>
      <c r="E133" s="445">
        <v>1.190287909949</v>
      </c>
      <c r="F133" s="443">
        <v>83098</v>
      </c>
      <c r="G133" s="444">
        <v>48473.833333333299</v>
      </c>
      <c r="H133" s="446">
        <v>7479.6306500000001</v>
      </c>
      <c r="I133" s="443">
        <v>52376.35871</v>
      </c>
      <c r="J133" s="444">
        <v>3902.5253766666801</v>
      </c>
      <c r="K133" s="447">
        <v>0.63029626116100002</v>
      </c>
    </row>
    <row r="134" spans="1:11" ht="14.4" customHeight="1" thickBot="1" x14ac:dyDescent="0.35">
      <c r="A134" s="464" t="s">
        <v>376</v>
      </c>
      <c r="B134" s="448">
        <v>2205.43066891846</v>
      </c>
      <c r="C134" s="448">
        <v>1709.4703999999999</v>
      </c>
      <c r="D134" s="449">
        <v>-495.96026891846401</v>
      </c>
      <c r="E134" s="455">
        <v>0.77511863061099995</v>
      </c>
      <c r="F134" s="448">
        <v>1711</v>
      </c>
      <c r="G134" s="449">
        <v>998.08333333333303</v>
      </c>
      <c r="H134" s="451">
        <v>121.2</v>
      </c>
      <c r="I134" s="448">
        <v>747.62063999999998</v>
      </c>
      <c r="J134" s="449">
        <v>-250.46269333333299</v>
      </c>
      <c r="K134" s="456">
        <v>0.43694952659199998</v>
      </c>
    </row>
    <row r="135" spans="1:11" ht="14.4" customHeight="1" thickBot="1" x14ac:dyDescent="0.35">
      <c r="A135" s="465" t="s">
        <v>377</v>
      </c>
      <c r="B135" s="443">
        <v>2186.4779199971199</v>
      </c>
      <c r="C135" s="443">
        <v>1688.6869999999999</v>
      </c>
      <c r="D135" s="444">
        <v>-497.79091999712301</v>
      </c>
      <c r="E135" s="445">
        <v>0.77233206178500002</v>
      </c>
      <c r="F135" s="443">
        <v>1690</v>
      </c>
      <c r="G135" s="444">
        <v>985.83333333333303</v>
      </c>
      <c r="H135" s="446">
        <v>121.2</v>
      </c>
      <c r="I135" s="443">
        <v>737.08299999999997</v>
      </c>
      <c r="J135" s="444">
        <v>-248.750333333333</v>
      </c>
      <c r="K135" s="447">
        <v>0.43614378698200001</v>
      </c>
    </row>
    <row r="136" spans="1:11" ht="14.4" customHeight="1" thickBot="1" x14ac:dyDescent="0.35">
      <c r="A136" s="465" t="s">
        <v>378</v>
      </c>
      <c r="B136" s="443">
        <v>17.162529369773001</v>
      </c>
      <c r="C136" s="443">
        <v>20.7834</v>
      </c>
      <c r="D136" s="444">
        <v>3.6208706302259999</v>
      </c>
      <c r="E136" s="445">
        <v>1.210975349391</v>
      </c>
      <c r="F136" s="443">
        <v>21</v>
      </c>
      <c r="G136" s="444">
        <v>12.25</v>
      </c>
      <c r="H136" s="446">
        <v>0</v>
      </c>
      <c r="I136" s="443">
        <v>10.53764</v>
      </c>
      <c r="J136" s="444">
        <v>-1.7123600000000001</v>
      </c>
      <c r="K136" s="447">
        <v>0.50179238095199996</v>
      </c>
    </row>
    <row r="137" spans="1:11" ht="14.4" customHeight="1" thickBot="1" x14ac:dyDescent="0.35">
      <c r="A137" s="465" t="s">
        <v>379</v>
      </c>
      <c r="B137" s="443">
        <v>1.7902195515670001</v>
      </c>
      <c r="C137" s="443">
        <v>0</v>
      </c>
      <c r="D137" s="444">
        <v>-1.7902195515670001</v>
      </c>
      <c r="E137" s="445">
        <v>0</v>
      </c>
      <c r="F137" s="443">
        <v>0</v>
      </c>
      <c r="G137" s="444">
        <v>0</v>
      </c>
      <c r="H137" s="446">
        <v>0</v>
      </c>
      <c r="I137" s="443">
        <v>0</v>
      </c>
      <c r="J137" s="444">
        <v>0</v>
      </c>
      <c r="K137" s="447">
        <v>7</v>
      </c>
    </row>
    <row r="138" spans="1:11" ht="14.4" customHeight="1" thickBot="1" x14ac:dyDescent="0.35">
      <c r="A138" s="464" t="s">
        <v>380</v>
      </c>
      <c r="B138" s="448">
        <v>43.000004311551997</v>
      </c>
      <c r="C138" s="448">
        <v>97.619010000000003</v>
      </c>
      <c r="D138" s="449">
        <v>54.619005688446997</v>
      </c>
      <c r="E138" s="455">
        <v>2.2702093072520002</v>
      </c>
      <c r="F138" s="448">
        <v>75</v>
      </c>
      <c r="G138" s="449">
        <v>43.75</v>
      </c>
      <c r="H138" s="451">
        <v>53.805259999999997</v>
      </c>
      <c r="I138" s="448">
        <v>151.00379000000001</v>
      </c>
      <c r="J138" s="449">
        <v>107.25379</v>
      </c>
      <c r="K138" s="456">
        <v>2.013383866666</v>
      </c>
    </row>
    <row r="139" spans="1:11" ht="14.4" customHeight="1" thickBot="1" x14ac:dyDescent="0.35">
      <c r="A139" s="465" t="s">
        <v>381</v>
      </c>
      <c r="B139" s="443">
        <v>43.000004311551997</v>
      </c>
      <c r="C139" s="443">
        <v>96.313310000000001</v>
      </c>
      <c r="D139" s="444">
        <v>53.313305688447002</v>
      </c>
      <c r="E139" s="445">
        <v>2.2398441940180001</v>
      </c>
      <c r="F139" s="443">
        <v>75</v>
      </c>
      <c r="G139" s="444">
        <v>43.75</v>
      </c>
      <c r="H139" s="446">
        <v>53.805259999999997</v>
      </c>
      <c r="I139" s="443">
        <v>145.07479000000001</v>
      </c>
      <c r="J139" s="444">
        <v>101.32478999999999</v>
      </c>
      <c r="K139" s="447">
        <v>1.9343305333330001</v>
      </c>
    </row>
    <row r="140" spans="1:11" ht="14.4" customHeight="1" thickBot="1" x14ac:dyDescent="0.35">
      <c r="A140" s="465" t="s">
        <v>382</v>
      </c>
      <c r="B140" s="443">
        <v>0</v>
      </c>
      <c r="C140" s="443">
        <v>1.3057000000000001</v>
      </c>
      <c r="D140" s="444">
        <v>1.3057000000000001</v>
      </c>
      <c r="E140" s="453" t="s">
        <v>250</v>
      </c>
      <c r="F140" s="443">
        <v>0</v>
      </c>
      <c r="G140" s="444">
        <v>0</v>
      </c>
      <c r="H140" s="446">
        <v>0</v>
      </c>
      <c r="I140" s="443">
        <v>5.9290000000000003</v>
      </c>
      <c r="J140" s="444">
        <v>5.9290000000000003</v>
      </c>
      <c r="K140" s="454" t="s">
        <v>250</v>
      </c>
    </row>
    <row r="141" spans="1:11" ht="14.4" customHeight="1" thickBot="1" x14ac:dyDescent="0.35">
      <c r="A141" s="464" t="s">
        <v>383</v>
      </c>
      <c r="B141" s="448">
        <v>78.979181417804</v>
      </c>
      <c r="C141" s="448">
        <v>62.216670000000001</v>
      </c>
      <c r="D141" s="449">
        <v>-16.762511417803999</v>
      </c>
      <c r="E141" s="455">
        <v>0.78776038043300001</v>
      </c>
      <c r="F141" s="448">
        <v>115</v>
      </c>
      <c r="G141" s="449">
        <v>67.083333333333002</v>
      </c>
      <c r="H141" s="451">
        <v>0</v>
      </c>
      <c r="I141" s="448">
        <v>31.9072</v>
      </c>
      <c r="J141" s="449">
        <v>-35.176133333332999</v>
      </c>
      <c r="K141" s="456">
        <v>0.27745391304299999</v>
      </c>
    </row>
    <row r="142" spans="1:11" ht="14.4" customHeight="1" thickBot="1" x14ac:dyDescent="0.35">
      <c r="A142" s="465" t="s">
        <v>384</v>
      </c>
      <c r="B142" s="443">
        <v>14.979175000610001</v>
      </c>
      <c r="C142" s="443">
        <v>4.9816099999999999</v>
      </c>
      <c r="D142" s="444">
        <v>-9.9975650006100008</v>
      </c>
      <c r="E142" s="445">
        <v>0.33256905001699999</v>
      </c>
      <c r="F142" s="443">
        <v>22</v>
      </c>
      <c r="G142" s="444">
        <v>12.833333333333</v>
      </c>
      <c r="H142" s="446">
        <v>0</v>
      </c>
      <c r="I142" s="443">
        <v>0</v>
      </c>
      <c r="J142" s="444">
        <v>-12.833333333333</v>
      </c>
      <c r="K142" s="447">
        <v>0</v>
      </c>
    </row>
    <row r="143" spans="1:11" ht="14.4" customHeight="1" thickBot="1" x14ac:dyDescent="0.35">
      <c r="A143" s="465" t="s">
        <v>385</v>
      </c>
      <c r="B143" s="443">
        <v>64.000006417194001</v>
      </c>
      <c r="C143" s="443">
        <v>57.235059999999997</v>
      </c>
      <c r="D143" s="444">
        <v>-6.7649464171940004</v>
      </c>
      <c r="E143" s="445">
        <v>0.894297722829</v>
      </c>
      <c r="F143" s="443">
        <v>93</v>
      </c>
      <c r="G143" s="444">
        <v>54.25</v>
      </c>
      <c r="H143" s="446">
        <v>0</v>
      </c>
      <c r="I143" s="443">
        <v>31.9072</v>
      </c>
      <c r="J143" s="444">
        <v>-22.3428</v>
      </c>
      <c r="K143" s="447">
        <v>0.34308817204300002</v>
      </c>
    </row>
    <row r="144" spans="1:11" ht="14.4" customHeight="1" thickBot="1" x14ac:dyDescent="0.35">
      <c r="A144" s="464" t="s">
        <v>386</v>
      </c>
      <c r="B144" s="448">
        <v>75380.007558251396</v>
      </c>
      <c r="C144" s="448">
        <v>85456.095969999995</v>
      </c>
      <c r="D144" s="449">
        <v>10076.0884117486</v>
      </c>
      <c r="E144" s="455">
        <v>1.1336705678079999</v>
      </c>
      <c r="F144" s="448">
        <v>81197</v>
      </c>
      <c r="G144" s="449">
        <v>47364.916666666701</v>
      </c>
      <c r="H144" s="451">
        <v>7304.6253900000002</v>
      </c>
      <c r="I144" s="448">
        <v>49070.675779999998</v>
      </c>
      <c r="J144" s="449">
        <v>1705.7591133333599</v>
      </c>
      <c r="K144" s="456">
        <v>0.60434099510999995</v>
      </c>
    </row>
    <row r="145" spans="1:11" ht="14.4" customHeight="1" thickBot="1" x14ac:dyDescent="0.35">
      <c r="A145" s="465" t="s">
        <v>387</v>
      </c>
      <c r="B145" s="443">
        <v>28009.002808424801</v>
      </c>
      <c r="C145" s="443">
        <v>29700.436320000001</v>
      </c>
      <c r="D145" s="444">
        <v>1691.4335115751801</v>
      </c>
      <c r="E145" s="445">
        <v>1.060388922916</v>
      </c>
      <c r="F145" s="443">
        <v>29591</v>
      </c>
      <c r="G145" s="444">
        <v>17261.416666666701</v>
      </c>
      <c r="H145" s="446">
        <v>2701.6367700000001</v>
      </c>
      <c r="I145" s="443">
        <v>17666.450079999999</v>
      </c>
      <c r="J145" s="444">
        <v>405.03341333333799</v>
      </c>
      <c r="K145" s="447">
        <v>0.59702105640199998</v>
      </c>
    </row>
    <row r="146" spans="1:11" ht="14.4" customHeight="1" thickBot="1" x14ac:dyDescent="0.35">
      <c r="A146" s="465" t="s">
        <v>388</v>
      </c>
      <c r="B146" s="443">
        <v>47371.004749826599</v>
      </c>
      <c r="C146" s="443">
        <v>55755.659650000001</v>
      </c>
      <c r="D146" s="444">
        <v>8384.6549001734493</v>
      </c>
      <c r="E146" s="445">
        <v>1.1769997268250001</v>
      </c>
      <c r="F146" s="443">
        <v>51606</v>
      </c>
      <c r="G146" s="444">
        <v>30103.5</v>
      </c>
      <c r="H146" s="446">
        <v>4602.9886200000001</v>
      </c>
      <c r="I146" s="443">
        <v>31404.225699999999</v>
      </c>
      <c r="J146" s="444">
        <v>1300.72570000001</v>
      </c>
      <c r="K146" s="447">
        <v>0.60853826492999996</v>
      </c>
    </row>
    <row r="147" spans="1:11" ht="14.4" customHeight="1" thickBot="1" x14ac:dyDescent="0.35">
      <c r="A147" s="464" t="s">
        <v>389</v>
      </c>
      <c r="B147" s="448">
        <v>0</v>
      </c>
      <c r="C147" s="448">
        <v>5168.7974100000001</v>
      </c>
      <c r="D147" s="449">
        <v>5168.7974100000001</v>
      </c>
      <c r="E147" s="450" t="s">
        <v>250</v>
      </c>
      <c r="F147" s="448">
        <v>0</v>
      </c>
      <c r="G147" s="449">
        <v>0</v>
      </c>
      <c r="H147" s="451">
        <v>0</v>
      </c>
      <c r="I147" s="448">
        <v>2375.1513</v>
      </c>
      <c r="J147" s="449">
        <v>2375.1513</v>
      </c>
      <c r="K147" s="452" t="s">
        <v>250</v>
      </c>
    </row>
    <row r="148" spans="1:11" ht="14.4" customHeight="1" thickBot="1" x14ac:dyDescent="0.35">
      <c r="A148" s="465" t="s">
        <v>390</v>
      </c>
      <c r="B148" s="443">
        <v>0</v>
      </c>
      <c r="C148" s="443">
        <v>446.70663999999999</v>
      </c>
      <c r="D148" s="444">
        <v>446.70663999999999</v>
      </c>
      <c r="E148" s="453" t="s">
        <v>250</v>
      </c>
      <c r="F148" s="443">
        <v>0</v>
      </c>
      <c r="G148" s="444">
        <v>0</v>
      </c>
      <c r="H148" s="446">
        <v>0</v>
      </c>
      <c r="I148" s="443">
        <v>1661.2854199999999</v>
      </c>
      <c r="J148" s="444">
        <v>1661.2854199999999</v>
      </c>
      <c r="K148" s="454" t="s">
        <v>250</v>
      </c>
    </row>
    <row r="149" spans="1:11" ht="14.4" customHeight="1" thickBot="1" x14ac:dyDescent="0.35">
      <c r="A149" s="465" t="s">
        <v>391</v>
      </c>
      <c r="B149" s="443">
        <v>0</v>
      </c>
      <c r="C149" s="443">
        <v>4722.0907699999998</v>
      </c>
      <c r="D149" s="444">
        <v>4722.0907699999998</v>
      </c>
      <c r="E149" s="453" t="s">
        <v>250</v>
      </c>
      <c r="F149" s="443">
        <v>0</v>
      </c>
      <c r="G149" s="444">
        <v>0</v>
      </c>
      <c r="H149" s="446">
        <v>0</v>
      </c>
      <c r="I149" s="443">
        <v>713.86587999999995</v>
      </c>
      <c r="J149" s="444">
        <v>713.86587999999995</v>
      </c>
      <c r="K149" s="454" t="s">
        <v>250</v>
      </c>
    </row>
    <row r="150" spans="1:11" ht="14.4" customHeight="1" thickBot="1" x14ac:dyDescent="0.35">
      <c r="A150" s="462" t="s">
        <v>392</v>
      </c>
      <c r="B150" s="443">
        <v>0.93027914313399995</v>
      </c>
      <c r="C150" s="443">
        <v>10.423500000000001</v>
      </c>
      <c r="D150" s="444">
        <v>9.4932208568649994</v>
      </c>
      <c r="E150" s="445">
        <v>11.204701381225</v>
      </c>
      <c r="F150" s="443">
        <v>9.6093451931100002</v>
      </c>
      <c r="G150" s="444">
        <v>5.6054513626469999</v>
      </c>
      <c r="H150" s="446">
        <v>42.5</v>
      </c>
      <c r="I150" s="443">
        <v>42.5</v>
      </c>
      <c r="J150" s="444">
        <v>36.894548637352003</v>
      </c>
      <c r="K150" s="447">
        <v>4.4227779464579999</v>
      </c>
    </row>
    <row r="151" spans="1:11" ht="14.4" customHeight="1" thickBot="1" x14ac:dyDescent="0.35">
      <c r="A151" s="463" t="s">
        <v>393</v>
      </c>
      <c r="B151" s="443">
        <v>0</v>
      </c>
      <c r="C151" s="443">
        <v>0</v>
      </c>
      <c r="D151" s="444">
        <v>0</v>
      </c>
      <c r="E151" s="445">
        <v>1</v>
      </c>
      <c r="F151" s="443">
        <v>0</v>
      </c>
      <c r="G151" s="444">
        <v>0</v>
      </c>
      <c r="H151" s="446">
        <v>42.5</v>
      </c>
      <c r="I151" s="443">
        <v>42.5</v>
      </c>
      <c r="J151" s="444">
        <v>42.5</v>
      </c>
      <c r="K151" s="454" t="s">
        <v>275</v>
      </c>
    </row>
    <row r="152" spans="1:11" ht="14.4" customHeight="1" thickBot="1" x14ac:dyDescent="0.35">
      <c r="A152" s="464" t="s">
        <v>394</v>
      </c>
      <c r="B152" s="448">
        <v>0</v>
      </c>
      <c r="C152" s="448">
        <v>0</v>
      </c>
      <c r="D152" s="449">
        <v>0</v>
      </c>
      <c r="E152" s="455">
        <v>1</v>
      </c>
      <c r="F152" s="448">
        <v>0</v>
      </c>
      <c r="G152" s="449">
        <v>0</v>
      </c>
      <c r="H152" s="451">
        <v>42.5</v>
      </c>
      <c r="I152" s="448">
        <v>42.5</v>
      </c>
      <c r="J152" s="449">
        <v>42.5</v>
      </c>
      <c r="K152" s="452" t="s">
        <v>275</v>
      </c>
    </row>
    <row r="153" spans="1:11" ht="14.4" customHeight="1" thickBot="1" x14ac:dyDescent="0.35">
      <c r="A153" s="465" t="s">
        <v>395</v>
      </c>
      <c r="B153" s="443">
        <v>0</v>
      </c>
      <c r="C153" s="443">
        <v>0</v>
      </c>
      <c r="D153" s="444">
        <v>0</v>
      </c>
      <c r="E153" s="445">
        <v>1</v>
      </c>
      <c r="F153" s="443">
        <v>0</v>
      </c>
      <c r="G153" s="444">
        <v>0</v>
      </c>
      <c r="H153" s="446">
        <v>42.5</v>
      </c>
      <c r="I153" s="443">
        <v>42.5</v>
      </c>
      <c r="J153" s="444">
        <v>42.5</v>
      </c>
      <c r="K153" s="454" t="s">
        <v>275</v>
      </c>
    </row>
    <row r="154" spans="1:11" ht="14.4" customHeight="1" thickBot="1" x14ac:dyDescent="0.35">
      <c r="A154" s="468" t="s">
        <v>396</v>
      </c>
      <c r="B154" s="448">
        <v>0.93027914313399995</v>
      </c>
      <c r="C154" s="448">
        <v>10.423500000000001</v>
      </c>
      <c r="D154" s="449">
        <v>9.4932208568649994</v>
      </c>
      <c r="E154" s="455">
        <v>11.204701381225</v>
      </c>
      <c r="F154" s="448">
        <v>9.6093451931100002</v>
      </c>
      <c r="G154" s="449">
        <v>5.6054513626469999</v>
      </c>
      <c r="H154" s="451">
        <v>0</v>
      </c>
      <c r="I154" s="448">
        <v>0</v>
      </c>
      <c r="J154" s="449">
        <v>-5.6054513626469999</v>
      </c>
      <c r="K154" s="456">
        <v>0</v>
      </c>
    </row>
    <row r="155" spans="1:11" ht="14.4" customHeight="1" thickBot="1" x14ac:dyDescent="0.35">
      <c r="A155" s="464" t="s">
        <v>397</v>
      </c>
      <c r="B155" s="448">
        <v>0</v>
      </c>
      <c r="C155" s="448">
        <v>2.0000000000000002E-5</v>
      </c>
      <c r="D155" s="449">
        <v>2.0000000000000002E-5</v>
      </c>
      <c r="E155" s="450" t="s">
        <v>250</v>
      </c>
      <c r="F155" s="448">
        <v>0</v>
      </c>
      <c r="G155" s="449">
        <v>0</v>
      </c>
      <c r="H155" s="451">
        <v>0</v>
      </c>
      <c r="I155" s="448">
        <v>0</v>
      </c>
      <c r="J155" s="449">
        <v>0</v>
      </c>
      <c r="K155" s="452" t="s">
        <v>250</v>
      </c>
    </row>
    <row r="156" spans="1:11" ht="14.4" customHeight="1" thickBot="1" x14ac:dyDescent="0.35">
      <c r="A156" s="465" t="s">
        <v>398</v>
      </c>
      <c r="B156" s="443">
        <v>0</v>
      </c>
      <c r="C156" s="443">
        <v>2.0000000000000002E-5</v>
      </c>
      <c r="D156" s="444">
        <v>2.0000000000000002E-5</v>
      </c>
      <c r="E156" s="453" t="s">
        <v>250</v>
      </c>
      <c r="F156" s="443">
        <v>0</v>
      </c>
      <c r="G156" s="444">
        <v>0</v>
      </c>
      <c r="H156" s="446">
        <v>0</v>
      </c>
      <c r="I156" s="443">
        <v>0</v>
      </c>
      <c r="J156" s="444">
        <v>0</v>
      </c>
      <c r="K156" s="454" t="s">
        <v>250</v>
      </c>
    </row>
    <row r="157" spans="1:11" ht="14.4" customHeight="1" thickBot="1" x14ac:dyDescent="0.35">
      <c r="A157" s="464" t="s">
        <v>399</v>
      </c>
      <c r="B157" s="448">
        <v>0.93027914313399995</v>
      </c>
      <c r="C157" s="448">
        <v>10.42348</v>
      </c>
      <c r="D157" s="449">
        <v>9.4932008568650001</v>
      </c>
      <c r="E157" s="455">
        <v>11.204679882301001</v>
      </c>
      <c r="F157" s="448">
        <v>9.6093451931100002</v>
      </c>
      <c r="G157" s="449">
        <v>5.6054513626469999</v>
      </c>
      <c r="H157" s="451">
        <v>0</v>
      </c>
      <c r="I157" s="448">
        <v>0</v>
      </c>
      <c r="J157" s="449">
        <v>-5.6054513626469999</v>
      </c>
      <c r="K157" s="456">
        <v>0</v>
      </c>
    </row>
    <row r="158" spans="1:11" ht="14.4" customHeight="1" thickBot="1" x14ac:dyDescent="0.35">
      <c r="A158" s="465" t="s">
        <v>400</v>
      </c>
      <c r="B158" s="443">
        <v>0</v>
      </c>
      <c r="C158" s="443">
        <v>2E-3</v>
      </c>
      <c r="D158" s="444">
        <v>2E-3</v>
      </c>
      <c r="E158" s="453" t="s">
        <v>275</v>
      </c>
      <c r="F158" s="443">
        <v>0</v>
      </c>
      <c r="G158" s="444">
        <v>0</v>
      </c>
      <c r="H158" s="446">
        <v>0</v>
      </c>
      <c r="I158" s="443">
        <v>0</v>
      </c>
      <c r="J158" s="444">
        <v>0</v>
      </c>
      <c r="K158" s="454" t="s">
        <v>250</v>
      </c>
    </row>
    <row r="159" spans="1:11" ht="14.4" customHeight="1" thickBot="1" x14ac:dyDescent="0.35">
      <c r="A159" s="465" t="s">
        <v>401</v>
      </c>
      <c r="B159" s="443">
        <v>0.93027914313399995</v>
      </c>
      <c r="C159" s="443">
        <v>10.421480000000001</v>
      </c>
      <c r="D159" s="444">
        <v>9.4912008568649995</v>
      </c>
      <c r="E159" s="445">
        <v>11.202529989965001</v>
      </c>
      <c r="F159" s="443">
        <v>9.6093451931100002</v>
      </c>
      <c r="G159" s="444">
        <v>5.6054513626469999</v>
      </c>
      <c r="H159" s="446">
        <v>0</v>
      </c>
      <c r="I159" s="443">
        <v>0</v>
      </c>
      <c r="J159" s="444">
        <v>-5.6054513626469999</v>
      </c>
      <c r="K159" s="447">
        <v>0</v>
      </c>
    </row>
    <row r="160" spans="1:11" ht="14.4" customHeight="1" thickBot="1" x14ac:dyDescent="0.35">
      <c r="A160" s="462" t="s">
        <v>402</v>
      </c>
      <c r="B160" s="443">
        <v>0</v>
      </c>
      <c r="C160" s="443">
        <v>0</v>
      </c>
      <c r="D160" s="444">
        <v>0</v>
      </c>
      <c r="E160" s="445">
        <v>1</v>
      </c>
      <c r="F160" s="443">
        <v>0</v>
      </c>
      <c r="G160" s="444">
        <v>0</v>
      </c>
      <c r="H160" s="446">
        <v>1.2619999999999999E-2</v>
      </c>
      <c r="I160" s="443">
        <v>0.24088000000000001</v>
      </c>
      <c r="J160" s="444">
        <v>0.24088000000000001</v>
      </c>
      <c r="K160" s="454" t="s">
        <v>275</v>
      </c>
    </row>
    <row r="161" spans="1:11" ht="14.4" customHeight="1" thickBot="1" x14ac:dyDescent="0.35">
      <c r="A161" s="468" t="s">
        <v>403</v>
      </c>
      <c r="B161" s="448">
        <v>0</v>
      </c>
      <c r="C161" s="448">
        <v>0</v>
      </c>
      <c r="D161" s="449">
        <v>0</v>
      </c>
      <c r="E161" s="455">
        <v>1</v>
      </c>
      <c r="F161" s="448">
        <v>0</v>
      </c>
      <c r="G161" s="449">
        <v>0</v>
      </c>
      <c r="H161" s="451">
        <v>1.2619999999999999E-2</v>
      </c>
      <c r="I161" s="448">
        <v>0.24088000000000001</v>
      </c>
      <c r="J161" s="449">
        <v>0.24088000000000001</v>
      </c>
      <c r="K161" s="452" t="s">
        <v>275</v>
      </c>
    </row>
    <row r="162" spans="1:11" ht="14.4" customHeight="1" thickBot="1" x14ac:dyDescent="0.35">
      <c r="A162" s="464" t="s">
        <v>404</v>
      </c>
      <c r="B162" s="448">
        <v>0</v>
      </c>
      <c r="C162" s="448">
        <v>0</v>
      </c>
      <c r="D162" s="449">
        <v>0</v>
      </c>
      <c r="E162" s="455">
        <v>1</v>
      </c>
      <c r="F162" s="448">
        <v>0</v>
      </c>
      <c r="G162" s="449">
        <v>0</v>
      </c>
      <c r="H162" s="451">
        <v>1.2619999999999999E-2</v>
      </c>
      <c r="I162" s="448">
        <v>0.24088000000000001</v>
      </c>
      <c r="J162" s="449">
        <v>0.24088000000000001</v>
      </c>
      <c r="K162" s="452" t="s">
        <v>275</v>
      </c>
    </row>
    <row r="163" spans="1:11" ht="14.4" customHeight="1" thickBot="1" x14ac:dyDescent="0.35">
      <c r="A163" s="465" t="s">
        <v>405</v>
      </c>
      <c r="B163" s="443">
        <v>0</v>
      </c>
      <c r="C163" s="443">
        <v>0</v>
      </c>
      <c r="D163" s="444">
        <v>0</v>
      </c>
      <c r="E163" s="445">
        <v>1</v>
      </c>
      <c r="F163" s="443">
        <v>0</v>
      </c>
      <c r="G163" s="444">
        <v>0</v>
      </c>
      <c r="H163" s="446">
        <v>1.2619999999999999E-2</v>
      </c>
      <c r="I163" s="443">
        <v>0.24088000000000001</v>
      </c>
      <c r="J163" s="444">
        <v>0.24088000000000001</v>
      </c>
      <c r="K163" s="454" t="s">
        <v>275</v>
      </c>
    </row>
    <row r="164" spans="1:11" ht="14.4" customHeight="1" thickBot="1" x14ac:dyDescent="0.35">
      <c r="A164" s="461" t="s">
        <v>406</v>
      </c>
      <c r="B164" s="443">
        <v>2490.7453181260198</v>
      </c>
      <c r="C164" s="443">
        <v>2611.3225499999999</v>
      </c>
      <c r="D164" s="444">
        <v>120.57723187398101</v>
      </c>
      <c r="E164" s="445">
        <v>1.0484101007819999</v>
      </c>
      <c r="F164" s="443">
        <v>2988.6637805216701</v>
      </c>
      <c r="G164" s="444">
        <v>1743.3872053043001</v>
      </c>
      <c r="H164" s="446">
        <v>307.07733000000002</v>
      </c>
      <c r="I164" s="443">
        <v>1687.1446900000001</v>
      </c>
      <c r="J164" s="444">
        <v>-56.242515304304</v>
      </c>
      <c r="K164" s="447">
        <v>0.56451471757899996</v>
      </c>
    </row>
    <row r="165" spans="1:11" ht="14.4" customHeight="1" thickBot="1" x14ac:dyDescent="0.35">
      <c r="A165" s="466" t="s">
        <v>407</v>
      </c>
      <c r="B165" s="448">
        <v>2490.7453181260198</v>
      </c>
      <c r="C165" s="448">
        <v>2611.3225499999999</v>
      </c>
      <c r="D165" s="449">
        <v>120.57723187398101</v>
      </c>
      <c r="E165" s="455">
        <v>1.0484101007819999</v>
      </c>
      <c r="F165" s="448">
        <v>2988.6637805216701</v>
      </c>
      <c r="G165" s="449">
        <v>1743.3872053043001</v>
      </c>
      <c r="H165" s="451">
        <v>307.07733000000002</v>
      </c>
      <c r="I165" s="448">
        <v>1687.1446900000001</v>
      </c>
      <c r="J165" s="449">
        <v>-56.242515304304</v>
      </c>
      <c r="K165" s="456">
        <v>0.56451471757899996</v>
      </c>
    </row>
    <row r="166" spans="1:11" ht="14.4" customHeight="1" thickBot="1" x14ac:dyDescent="0.35">
      <c r="A166" s="468" t="s">
        <v>54</v>
      </c>
      <c r="B166" s="448">
        <v>2490.7453181260198</v>
      </c>
      <c r="C166" s="448">
        <v>2611.3225499999999</v>
      </c>
      <c r="D166" s="449">
        <v>120.57723187398101</v>
      </c>
      <c r="E166" s="455">
        <v>1.0484101007819999</v>
      </c>
      <c r="F166" s="448">
        <v>2988.6637805216701</v>
      </c>
      <c r="G166" s="449">
        <v>1743.3872053043001</v>
      </c>
      <c r="H166" s="451">
        <v>307.07733000000002</v>
      </c>
      <c r="I166" s="448">
        <v>1687.1446900000001</v>
      </c>
      <c r="J166" s="449">
        <v>-56.242515304304</v>
      </c>
      <c r="K166" s="456">
        <v>0.56451471757899996</v>
      </c>
    </row>
    <row r="167" spans="1:11" ht="14.4" customHeight="1" thickBot="1" x14ac:dyDescent="0.35">
      <c r="A167" s="467" t="s">
        <v>408</v>
      </c>
      <c r="B167" s="443">
        <v>0</v>
      </c>
      <c r="C167" s="443">
        <v>0</v>
      </c>
      <c r="D167" s="444">
        <v>0</v>
      </c>
      <c r="E167" s="445">
        <v>1</v>
      </c>
      <c r="F167" s="443">
        <v>0.36976594490100001</v>
      </c>
      <c r="G167" s="444">
        <v>0.21569680119199999</v>
      </c>
      <c r="H167" s="446">
        <v>0</v>
      </c>
      <c r="I167" s="443">
        <v>0.14452999999999999</v>
      </c>
      <c r="J167" s="444">
        <v>-7.1166801192000001E-2</v>
      </c>
      <c r="K167" s="447">
        <v>0.39086887798300002</v>
      </c>
    </row>
    <row r="168" spans="1:11" ht="14.4" customHeight="1" thickBot="1" x14ac:dyDescent="0.35">
      <c r="A168" s="465" t="s">
        <v>409</v>
      </c>
      <c r="B168" s="443">
        <v>0</v>
      </c>
      <c r="C168" s="443">
        <v>0</v>
      </c>
      <c r="D168" s="444">
        <v>0</v>
      </c>
      <c r="E168" s="445">
        <v>1</v>
      </c>
      <c r="F168" s="443">
        <v>0.36976594490100001</v>
      </c>
      <c r="G168" s="444">
        <v>0.21569680119199999</v>
      </c>
      <c r="H168" s="446">
        <v>0</v>
      </c>
      <c r="I168" s="443">
        <v>0.14452999999999999</v>
      </c>
      <c r="J168" s="444">
        <v>-7.1166801192000001E-2</v>
      </c>
      <c r="K168" s="447">
        <v>0.39086887798300002</v>
      </c>
    </row>
    <row r="169" spans="1:11" ht="14.4" customHeight="1" thickBot="1" x14ac:dyDescent="0.35">
      <c r="A169" s="464" t="s">
        <v>410</v>
      </c>
      <c r="B169" s="448">
        <v>13.558828340583</v>
      </c>
      <c r="C169" s="448">
        <v>12.4</v>
      </c>
      <c r="D169" s="449">
        <v>-1.1588283405819999</v>
      </c>
      <c r="E169" s="455">
        <v>0.91453329804899997</v>
      </c>
      <c r="F169" s="448">
        <v>13.394968341806999</v>
      </c>
      <c r="G169" s="449">
        <v>7.8137315327200003</v>
      </c>
      <c r="H169" s="451">
        <v>1.0249999999999999</v>
      </c>
      <c r="I169" s="448">
        <v>7.1749999999999998</v>
      </c>
      <c r="J169" s="449">
        <v>-0.63873153272000005</v>
      </c>
      <c r="K169" s="456">
        <v>0.535648895683</v>
      </c>
    </row>
    <row r="170" spans="1:11" ht="14.4" customHeight="1" thickBot="1" x14ac:dyDescent="0.35">
      <c r="A170" s="465" t="s">
        <v>411</v>
      </c>
      <c r="B170" s="443">
        <v>13.558828340583</v>
      </c>
      <c r="C170" s="443">
        <v>12.4</v>
      </c>
      <c r="D170" s="444">
        <v>-1.1588283405819999</v>
      </c>
      <c r="E170" s="445">
        <v>0.91453329804899997</v>
      </c>
      <c r="F170" s="443">
        <v>13.394968341806999</v>
      </c>
      <c r="G170" s="444">
        <v>7.8137315327200003</v>
      </c>
      <c r="H170" s="446">
        <v>1.0249999999999999</v>
      </c>
      <c r="I170" s="443">
        <v>7.1749999999999998</v>
      </c>
      <c r="J170" s="444">
        <v>-0.63873153272000005</v>
      </c>
      <c r="K170" s="447">
        <v>0.535648895683</v>
      </c>
    </row>
    <row r="171" spans="1:11" ht="14.4" customHeight="1" thickBot="1" x14ac:dyDescent="0.35">
      <c r="A171" s="464" t="s">
        <v>412</v>
      </c>
      <c r="B171" s="448">
        <v>28.086615158152998</v>
      </c>
      <c r="C171" s="448">
        <v>48.448599999999999</v>
      </c>
      <c r="D171" s="449">
        <v>20.361984841845999</v>
      </c>
      <c r="E171" s="455">
        <v>1.724971119773</v>
      </c>
      <c r="F171" s="448">
        <v>79.395368709506002</v>
      </c>
      <c r="G171" s="449">
        <v>46.313965080545003</v>
      </c>
      <c r="H171" s="451">
        <v>2.3066</v>
      </c>
      <c r="I171" s="448">
        <v>24.546800000000001</v>
      </c>
      <c r="J171" s="449">
        <v>-21.767165080544999</v>
      </c>
      <c r="K171" s="456">
        <v>0.30917168594299999</v>
      </c>
    </row>
    <row r="172" spans="1:11" ht="14.4" customHeight="1" thickBot="1" x14ac:dyDescent="0.35">
      <c r="A172" s="465" t="s">
        <v>413</v>
      </c>
      <c r="B172" s="443">
        <v>0</v>
      </c>
      <c r="C172" s="443">
        <v>0</v>
      </c>
      <c r="D172" s="444">
        <v>0</v>
      </c>
      <c r="E172" s="445">
        <v>1</v>
      </c>
      <c r="F172" s="443">
        <v>0</v>
      </c>
      <c r="G172" s="444">
        <v>0</v>
      </c>
      <c r="H172" s="446">
        <v>0</v>
      </c>
      <c r="I172" s="443">
        <v>0.70399999999999996</v>
      </c>
      <c r="J172" s="444">
        <v>0.70399999999999996</v>
      </c>
      <c r="K172" s="454" t="s">
        <v>275</v>
      </c>
    </row>
    <row r="173" spans="1:11" ht="14.4" customHeight="1" thickBot="1" x14ac:dyDescent="0.35">
      <c r="A173" s="465" t="s">
        <v>414</v>
      </c>
      <c r="B173" s="443">
        <v>13.475026689409001</v>
      </c>
      <c r="C173" s="443">
        <v>35.494199999999999</v>
      </c>
      <c r="D173" s="444">
        <v>22.019173310589998</v>
      </c>
      <c r="E173" s="445">
        <v>2.6340727048720001</v>
      </c>
      <c r="F173" s="443">
        <v>65.526029375055998</v>
      </c>
      <c r="G173" s="444">
        <v>38.223517135449001</v>
      </c>
      <c r="H173" s="446">
        <v>1.4032</v>
      </c>
      <c r="I173" s="443">
        <v>18.3339</v>
      </c>
      <c r="J173" s="444">
        <v>-19.889617135449001</v>
      </c>
      <c r="K173" s="447">
        <v>0.27979568081299999</v>
      </c>
    </row>
    <row r="174" spans="1:11" ht="14.4" customHeight="1" thickBot="1" x14ac:dyDescent="0.35">
      <c r="A174" s="465" t="s">
        <v>415</v>
      </c>
      <c r="B174" s="443">
        <v>14.611588468742999</v>
      </c>
      <c r="C174" s="443">
        <v>12.9544</v>
      </c>
      <c r="D174" s="444">
        <v>-1.6571884687430001</v>
      </c>
      <c r="E174" s="445">
        <v>0.88658396229199998</v>
      </c>
      <c r="F174" s="443">
        <v>13.86933933445</v>
      </c>
      <c r="G174" s="444">
        <v>8.0904479450950006</v>
      </c>
      <c r="H174" s="446">
        <v>0.90339999999999998</v>
      </c>
      <c r="I174" s="443">
        <v>5.5088999999999997</v>
      </c>
      <c r="J174" s="444">
        <v>-2.5815479450950001</v>
      </c>
      <c r="K174" s="447">
        <v>0.39719988581600002</v>
      </c>
    </row>
    <row r="175" spans="1:11" ht="14.4" customHeight="1" thickBot="1" x14ac:dyDescent="0.35">
      <c r="A175" s="464" t="s">
        <v>416</v>
      </c>
      <c r="B175" s="448">
        <v>51.225304571599999</v>
      </c>
      <c r="C175" s="448">
        <v>54.809060000000002</v>
      </c>
      <c r="D175" s="449">
        <v>3.5837554283999999</v>
      </c>
      <c r="E175" s="455">
        <v>1.0699606465660001</v>
      </c>
      <c r="F175" s="448">
        <v>53.631934656045999</v>
      </c>
      <c r="G175" s="449">
        <v>31.285295216026999</v>
      </c>
      <c r="H175" s="451">
        <v>3.7402000000000002</v>
      </c>
      <c r="I175" s="448">
        <v>32.844520000000003</v>
      </c>
      <c r="J175" s="449">
        <v>1.5592247839719999</v>
      </c>
      <c r="K175" s="456">
        <v>0.61240602656999998</v>
      </c>
    </row>
    <row r="176" spans="1:11" ht="14.4" customHeight="1" thickBot="1" x14ac:dyDescent="0.35">
      <c r="A176" s="465" t="s">
        <v>417</v>
      </c>
      <c r="B176" s="443">
        <v>51.225304571599999</v>
      </c>
      <c r="C176" s="443">
        <v>54.809060000000002</v>
      </c>
      <c r="D176" s="444">
        <v>3.5837554283999999</v>
      </c>
      <c r="E176" s="445">
        <v>1.0699606465660001</v>
      </c>
      <c r="F176" s="443">
        <v>53.631934656045999</v>
      </c>
      <c r="G176" s="444">
        <v>31.285295216026999</v>
      </c>
      <c r="H176" s="446">
        <v>3.7402000000000002</v>
      </c>
      <c r="I176" s="443">
        <v>32.844520000000003</v>
      </c>
      <c r="J176" s="444">
        <v>1.5592247839719999</v>
      </c>
      <c r="K176" s="447">
        <v>0.61240602656999998</v>
      </c>
    </row>
    <row r="177" spans="1:11" ht="14.4" customHeight="1" thickBot="1" x14ac:dyDescent="0.35">
      <c r="A177" s="464" t="s">
        <v>418</v>
      </c>
      <c r="B177" s="448">
        <v>719.97121144236496</v>
      </c>
      <c r="C177" s="448">
        <v>688.85969999999998</v>
      </c>
      <c r="D177" s="449">
        <v>-31.111511442364002</v>
      </c>
      <c r="E177" s="455">
        <v>0.956787839641</v>
      </c>
      <c r="F177" s="448">
        <v>1117.19758540414</v>
      </c>
      <c r="G177" s="449">
        <v>651.69859148574506</v>
      </c>
      <c r="H177" s="451">
        <v>74.192459999999997</v>
      </c>
      <c r="I177" s="448">
        <v>524.19399999999996</v>
      </c>
      <c r="J177" s="449">
        <v>-127.504591485745</v>
      </c>
      <c r="K177" s="456">
        <v>0.46920437964400002</v>
      </c>
    </row>
    <row r="178" spans="1:11" ht="14.4" customHeight="1" thickBot="1" x14ac:dyDescent="0.35">
      <c r="A178" s="465" t="s">
        <v>419</v>
      </c>
      <c r="B178" s="443">
        <v>719.97121144236496</v>
      </c>
      <c r="C178" s="443">
        <v>688.85969999999998</v>
      </c>
      <c r="D178" s="444">
        <v>-31.111511442364002</v>
      </c>
      <c r="E178" s="445">
        <v>0.956787839641</v>
      </c>
      <c r="F178" s="443">
        <v>1117.19758540414</v>
      </c>
      <c r="G178" s="444">
        <v>651.69859148574506</v>
      </c>
      <c r="H178" s="446">
        <v>74.192459999999997</v>
      </c>
      <c r="I178" s="443">
        <v>524.19399999999996</v>
      </c>
      <c r="J178" s="444">
        <v>-127.504591485745</v>
      </c>
      <c r="K178" s="447">
        <v>0.46920437964400002</v>
      </c>
    </row>
    <row r="179" spans="1:11" ht="14.4" customHeight="1" thickBot="1" x14ac:dyDescent="0.35">
      <c r="A179" s="464" t="s">
        <v>420</v>
      </c>
      <c r="B179" s="448">
        <v>0</v>
      </c>
      <c r="C179" s="448">
        <v>2.3140000000000001E-2</v>
      </c>
      <c r="D179" s="449">
        <v>2.3140000000000001E-2</v>
      </c>
      <c r="E179" s="450" t="s">
        <v>275</v>
      </c>
      <c r="F179" s="448">
        <v>0</v>
      </c>
      <c r="G179" s="449">
        <v>0</v>
      </c>
      <c r="H179" s="451">
        <v>0</v>
      </c>
      <c r="I179" s="448">
        <v>0</v>
      </c>
      <c r="J179" s="449">
        <v>0</v>
      </c>
      <c r="K179" s="456">
        <v>7</v>
      </c>
    </row>
    <row r="180" spans="1:11" ht="14.4" customHeight="1" thickBot="1" x14ac:dyDescent="0.35">
      <c r="A180" s="465" t="s">
        <v>421</v>
      </c>
      <c r="B180" s="443">
        <v>0</v>
      </c>
      <c r="C180" s="443">
        <v>2.3140000000000001E-2</v>
      </c>
      <c r="D180" s="444">
        <v>2.3140000000000001E-2</v>
      </c>
      <c r="E180" s="453" t="s">
        <v>275</v>
      </c>
      <c r="F180" s="443">
        <v>0</v>
      </c>
      <c r="G180" s="444">
        <v>0</v>
      </c>
      <c r="H180" s="446">
        <v>0</v>
      </c>
      <c r="I180" s="443">
        <v>0</v>
      </c>
      <c r="J180" s="444">
        <v>0</v>
      </c>
      <c r="K180" s="447">
        <v>7</v>
      </c>
    </row>
    <row r="181" spans="1:11" ht="14.4" customHeight="1" thickBot="1" x14ac:dyDescent="0.35">
      <c r="A181" s="464" t="s">
        <v>422</v>
      </c>
      <c r="B181" s="448">
        <v>1677.9033586133201</v>
      </c>
      <c r="C181" s="448">
        <v>1806.78205</v>
      </c>
      <c r="D181" s="449">
        <v>128.87869138668199</v>
      </c>
      <c r="E181" s="455">
        <v>1.0768093649279999</v>
      </c>
      <c r="F181" s="448">
        <v>1724.6741574652699</v>
      </c>
      <c r="G181" s="449">
        <v>1006.05992518807</v>
      </c>
      <c r="H181" s="451">
        <v>225.81307000000001</v>
      </c>
      <c r="I181" s="448">
        <v>1098.23984</v>
      </c>
      <c r="J181" s="449">
        <v>92.179914811925997</v>
      </c>
      <c r="K181" s="456">
        <v>0.63678106107499999</v>
      </c>
    </row>
    <row r="182" spans="1:11" ht="14.4" customHeight="1" thickBot="1" x14ac:dyDescent="0.35">
      <c r="A182" s="465" t="s">
        <v>423</v>
      </c>
      <c r="B182" s="443">
        <v>1677.9033586133201</v>
      </c>
      <c r="C182" s="443">
        <v>1806.78205</v>
      </c>
      <c r="D182" s="444">
        <v>128.87869138668199</v>
      </c>
      <c r="E182" s="445">
        <v>1.0768093649279999</v>
      </c>
      <c r="F182" s="443">
        <v>1724.6741574652699</v>
      </c>
      <c r="G182" s="444">
        <v>1006.05992518807</v>
      </c>
      <c r="H182" s="446">
        <v>225.81307000000001</v>
      </c>
      <c r="I182" s="443">
        <v>1098.23984</v>
      </c>
      <c r="J182" s="444">
        <v>92.179914811925997</v>
      </c>
      <c r="K182" s="447">
        <v>0.63678106107499999</v>
      </c>
    </row>
    <row r="183" spans="1:11" ht="14.4" customHeight="1" thickBot="1" x14ac:dyDescent="0.35">
      <c r="A183" s="461" t="s">
        <v>424</v>
      </c>
      <c r="B183" s="443">
        <v>0</v>
      </c>
      <c r="C183" s="443">
        <v>1.23895</v>
      </c>
      <c r="D183" s="444">
        <v>1.23895</v>
      </c>
      <c r="E183" s="453" t="s">
        <v>275</v>
      </c>
      <c r="F183" s="443">
        <v>0</v>
      </c>
      <c r="G183" s="444">
        <v>0</v>
      </c>
      <c r="H183" s="446">
        <v>0</v>
      </c>
      <c r="I183" s="443">
        <v>0.18603</v>
      </c>
      <c r="J183" s="444">
        <v>0.18603</v>
      </c>
      <c r="K183" s="454" t="s">
        <v>275</v>
      </c>
    </row>
    <row r="184" spans="1:11" ht="14.4" customHeight="1" thickBot="1" x14ac:dyDescent="0.35">
      <c r="A184" s="466" t="s">
        <v>425</v>
      </c>
      <c r="B184" s="448">
        <v>0</v>
      </c>
      <c r="C184" s="448">
        <v>1.23895</v>
      </c>
      <c r="D184" s="449">
        <v>1.23895</v>
      </c>
      <c r="E184" s="450" t="s">
        <v>275</v>
      </c>
      <c r="F184" s="448">
        <v>0</v>
      </c>
      <c r="G184" s="449">
        <v>0</v>
      </c>
      <c r="H184" s="451">
        <v>0</v>
      </c>
      <c r="I184" s="448">
        <v>0.18603</v>
      </c>
      <c r="J184" s="449">
        <v>0.18603</v>
      </c>
      <c r="K184" s="452" t="s">
        <v>275</v>
      </c>
    </row>
    <row r="185" spans="1:11" ht="14.4" customHeight="1" thickBot="1" x14ac:dyDescent="0.35">
      <c r="A185" s="468" t="s">
        <v>426</v>
      </c>
      <c r="B185" s="448">
        <v>0</v>
      </c>
      <c r="C185" s="448">
        <v>1.23895</v>
      </c>
      <c r="D185" s="449">
        <v>1.23895</v>
      </c>
      <c r="E185" s="450" t="s">
        <v>275</v>
      </c>
      <c r="F185" s="448">
        <v>0</v>
      </c>
      <c r="G185" s="449">
        <v>0</v>
      </c>
      <c r="H185" s="451">
        <v>0</v>
      </c>
      <c r="I185" s="448">
        <v>0.18603</v>
      </c>
      <c r="J185" s="449">
        <v>0.18603</v>
      </c>
      <c r="K185" s="452" t="s">
        <v>275</v>
      </c>
    </row>
    <row r="186" spans="1:11" ht="14.4" customHeight="1" thickBot="1" x14ac:dyDescent="0.35">
      <c r="A186" s="464" t="s">
        <v>427</v>
      </c>
      <c r="B186" s="448">
        <v>0</v>
      </c>
      <c r="C186" s="448">
        <v>1.23895</v>
      </c>
      <c r="D186" s="449">
        <v>1.23895</v>
      </c>
      <c r="E186" s="450" t="s">
        <v>275</v>
      </c>
      <c r="F186" s="448">
        <v>0</v>
      </c>
      <c r="G186" s="449">
        <v>0</v>
      </c>
      <c r="H186" s="451">
        <v>0</v>
      </c>
      <c r="I186" s="448">
        <v>0.18603</v>
      </c>
      <c r="J186" s="449">
        <v>0.18603</v>
      </c>
      <c r="K186" s="452" t="s">
        <v>275</v>
      </c>
    </row>
    <row r="187" spans="1:11" ht="14.4" customHeight="1" thickBot="1" x14ac:dyDescent="0.35">
      <c r="A187" s="465" t="s">
        <v>428</v>
      </c>
      <c r="B187" s="443">
        <v>0</v>
      </c>
      <c r="C187" s="443">
        <v>1.23895</v>
      </c>
      <c r="D187" s="444">
        <v>1.23895</v>
      </c>
      <c r="E187" s="453" t="s">
        <v>275</v>
      </c>
      <c r="F187" s="443">
        <v>0</v>
      </c>
      <c r="G187" s="444">
        <v>0</v>
      </c>
      <c r="H187" s="446">
        <v>0</v>
      </c>
      <c r="I187" s="443">
        <v>0.18603</v>
      </c>
      <c r="J187" s="444">
        <v>0.18603</v>
      </c>
      <c r="K187" s="454" t="s">
        <v>275</v>
      </c>
    </row>
    <row r="188" spans="1:11" ht="14.4" customHeight="1" thickBot="1" x14ac:dyDescent="0.35">
      <c r="A188" s="469"/>
      <c r="B188" s="443">
        <v>32288.786913122</v>
      </c>
      <c r="C188" s="443">
        <v>43850.049200000001</v>
      </c>
      <c r="D188" s="444">
        <v>11561.2622868781</v>
      </c>
      <c r="E188" s="445">
        <v>1.3580581183789999</v>
      </c>
      <c r="F188" s="443">
        <v>33339.634988934202</v>
      </c>
      <c r="G188" s="444">
        <v>19448.120410211599</v>
      </c>
      <c r="H188" s="446">
        <v>2854.3145100000002</v>
      </c>
      <c r="I188" s="443">
        <v>23529.339469999999</v>
      </c>
      <c r="J188" s="444">
        <v>4081.21905978835</v>
      </c>
      <c r="K188" s="447">
        <v>0.70574676290799998</v>
      </c>
    </row>
    <row r="189" spans="1:11" ht="14.4" customHeight="1" thickBot="1" x14ac:dyDescent="0.35">
      <c r="A189" s="470" t="s">
        <v>66</v>
      </c>
      <c r="B189" s="457">
        <v>32288.786913122</v>
      </c>
      <c r="C189" s="457">
        <v>43850.049200000001</v>
      </c>
      <c r="D189" s="458">
        <v>11561.262286878</v>
      </c>
      <c r="E189" s="459" t="s">
        <v>275</v>
      </c>
      <c r="F189" s="457">
        <v>33339.634988934202</v>
      </c>
      <c r="G189" s="458">
        <v>19448.120410211599</v>
      </c>
      <c r="H189" s="457">
        <v>2854.3145100000002</v>
      </c>
      <c r="I189" s="457">
        <v>23529.339469999999</v>
      </c>
      <c r="J189" s="458">
        <v>4081.21905978835</v>
      </c>
      <c r="K189" s="460">
        <v>0.70574676290799998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89" t="s">
        <v>131</v>
      </c>
      <c r="B1" s="390"/>
      <c r="C1" s="390"/>
      <c r="D1" s="390"/>
      <c r="E1" s="390"/>
      <c r="F1" s="390"/>
      <c r="G1" s="360"/>
      <c r="H1" s="391"/>
      <c r="I1" s="391"/>
    </row>
    <row r="2" spans="1:10" ht="14.4" customHeight="1" thickBot="1" x14ac:dyDescent="0.35">
      <c r="A2" s="224" t="s">
        <v>249</v>
      </c>
      <c r="B2" s="195"/>
      <c r="C2" s="195"/>
      <c r="D2" s="195"/>
      <c r="E2" s="195"/>
      <c r="F2" s="195"/>
    </row>
    <row r="3" spans="1:10" ht="14.4" customHeight="1" thickBot="1" x14ac:dyDescent="0.35">
      <c r="A3" s="224"/>
      <c r="B3" s="326"/>
      <c r="C3" s="325">
        <v>2015</v>
      </c>
      <c r="D3" s="290">
        <v>2016</v>
      </c>
      <c r="E3" s="7"/>
      <c r="F3" s="368">
        <v>2017</v>
      </c>
      <c r="G3" s="386"/>
      <c r="H3" s="386"/>
      <c r="I3" s="369"/>
    </row>
    <row r="4" spans="1:10" ht="14.4" customHeight="1" thickBot="1" x14ac:dyDescent="0.35">
      <c r="A4" s="294" t="s">
        <v>0</v>
      </c>
      <c r="B4" s="295" t="s">
        <v>196</v>
      </c>
      <c r="C4" s="387" t="s">
        <v>73</v>
      </c>
      <c r="D4" s="388"/>
      <c r="E4" s="296"/>
      <c r="F4" s="291" t="s">
        <v>73</v>
      </c>
      <c r="G4" s="292" t="s">
        <v>74</v>
      </c>
      <c r="H4" s="292" t="s">
        <v>68</v>
      </c>
      <c r="I4" s="293" t="s">
        <v>75</v>
      </c>
    </row>
    <row r="5" spans="1:10" ht="14.4" customHeight="1" x14ac:dyDescent="0.3">
      <c r="A5" s="471" t="s">
        <v>429</v>
      </c>
      <c r="B5" s="472" t="s">
        <v>430</v>
      </c>
      <c r="C5" s="473" t="s">
        <v>431</v>
      </c>
      <c r="D5" s="473" t="s">
        <v>431</v>
      </c>
      <c r="E5" s="473"/>
      <c r="F5" s="473" t="s">
        <v>431</v>
      </c>
      <c r="G5" s="473" t="s">
        <v>431</v>
      </c>
      <c r="H5" s="473" t="s">
        <v>431</v>
      </c>
      <c r="I5" s="474" t="s">
        <v>431</v>
      </c>
      <c r="J5" s="475" t="s">
        <v>69</v>
      </c>
    </row>
    <row r="6" spans="1:10" ht="14.4" customHeight="1" x14ac:dyDescent="0.3">
      <c r="A6" s="471" t="s">
        <v>429</v>
      </c>
      <c r="B6" s="472" t="s">
        <v>432</v>
      </c>
      <c r="C6" s="473">
        <v>7.8230999999999993</v>
      </c>
      <c r="D6" s="473">
        <v>6.0028899999999998</v>
      </c>
      <c r="E6" s="473"/>
      <c r="F6" s="473">
        <v>10.89555</v>
      </c>
      <c r="G6" s="473">
        <v>9.9166660156249993</v>
      </c>
      <c r="H6" s="473">
        <v>0.97888398437500079</v>
      </c>
      <c r="I6" s="474">
        <v>1.0987109965015098</v>
      </c>
      <c r="J6" s="475" t="s">
        <v>1</v>
      </c>
    </row>
    <row r="7" spans="1:10" ht="14.4" customHeight="1" x14ac:dyDescent="0.3">
      <c r="A7" s="471" t="s">
        <v>429</v>
      </c>
      <c r="B7" s="472" t="s">
        <v>433</v>
      </c>
      <c r="C7" s="473">
        <v>0</v>
      </c>
      <c r="D7" s="473">
        <v>0.57598000000000005</v>
      </c>
      <c r="E7" s="473"/>
      <c r="F7" s="473">
        <v>1.9233199999999999</v>
      </c>
      <c r="G7" s="473">
        <v>1.75</v>
      </c>
      <c r="H7" s="473">
        <v>0.17331999999999992</v>
      </c>
      <c r="I7" s="474">
        <v>1.09904</v>
      </c>
      <c r="J7" s="475" t="s">
        <v>1</v>
      </c>
    </row>
    <row r="8" spans="1:10" ht="14.4" customHeight="1" x14ac:dyDescent="0.3">
      <c r="A8" s="471" t="s">
        <v>429</v>
      </c>
      <c r="B8" s="472" t="s">
        <v>434</v>
      </c>
      <c r="C8" s="473">
        <v>0.41399999999999998</v>
      </c>
      <c r="D8" s="473">
        <v>0</v>
      </c>
      <c r="E8" s="473"/>
      <c r="F8" s="473">
        <v>0</v>
      </c>
      <c r="G8" s="473">
        <v>0</v>
      </c>
      <c r="H8" s="473">
        <v>0</v>
      </c>
      <c r="I8" s="474" t="s">
        <v>431</v>
      </c>
      <c r="J8" s="475" t="s">
        <v>1</v>
      </c>
    </row>
    <row r="9" spans="1:10" ht="14.4" customHeight="1" x14ac:dyDescent="0.3">
      <c r="A9" s="471" t="s">
        <v>429</v>
      </c>
      <c r="B9" s="472" t="s">
        <v>435</v>
      </c>
      <c r="C9" s="473">
        <v>8.2370999999999999</v>
      </c>
      <c r="D9" s="473">
        <v>6.5788700000000002</v>
      </c>
      <c r="E9" s="473"/>
      <c r="F9" s="473">
        <v>12.81887</v>
      </c>
      <c r="G9" s="473">
        <v>11.666666015624999</v>
      </c>
      <c r="H9" s="473">
        <v>1.1522039843750012</v>
      </c>
      <c r="I9" s="474">
        <v>1.0987603470290372</v>
      </c>
      <c r="J9" s="475" t="s">
        <v>436</v>
      </c>
    </row>
    <row r="11" spans="1:10" ht="14.4" customHeight="1" x14ac:dyDescent="0.3">
      <c r="A11" s="471" t="s">
        <v>429</v>
      </c>
      <c r="B11" s="472" t="s">
        <v>430</v>
      </c>
      <c r="C11" s="473" t="s">
        <v>431</v>
      </c>
      <c r="D11" s="473" t="s">
        <v>431</v>
      </c>
      <c r="E11" s="473"/>
      <c r="F11" s="473" t="s">
        <v>431</v>
      </c>
      <c r="G11" s="473" t="s">
        <v>431</v>
      </c>
      <c r="H11" s="473" t="s">
        <v>431</v>
      </c>
      <c r="I11" s="474" t="s">
        <v>431</v>
      </c>
      <c r="J11" s="475" t="s">
        <v>69</v>
      </c>
    </row>
    <row r="12" spans="1:10" ht="14.4" customHeight="1" x14ac:dyDescent="0.3">
      <c r="A12" s="471" t="s">
        <v>437</v>
      </c>
      <c r="B12" s="472" t="s">
        <v>438</v>
      </c>
      <c r="C12" s="473" t="s">
        <v>431</v>
      </c>
      <c r="D12" s="473" t="s">
        <v>431</v>
      </c>
      <c r="E12" s="473"/>
      <c r="F12" s="473" t="s">
        <v>431</v>
      </c>
      <c r="G12" s="473" t="s">
        <v>431</v>
      </c>
      <c r="H12" s="473" t="s">
        <v>431</v>
      </c>
      <c r="I12" s="474" t="s">
        <v>431</v>
      </c>
      <c r="J12" s="475" t="s">
        <v>0</v>
      </c>
    </row>
    <row r="13" spans="1:10" ht="14.4" customHeight="1" x14ac:dyDescent="0.3">
      <c r="A13" s="471" t="s">
        <v>437</v>
      </c>
      <c r="B13" s="472" t="s">
        <v>432</v>
      </c>
      <c r="C13" s="473">
        <v>7.8230999999999993</v>
      </c>
      <c r="D13" s="473">
        <v>6.0028899999999998</v>
      </c>
      <c r="E13" s="473"/>
      <c r="F13" s="473">
        <v>10.89555</v>
      </c>
      <c r="G13" s="473">
        <v>10</v>
      </c>
      <c r="H13" s="473">
        <v>0.89555000000000007</v>
      </c>
      <c r="I13" s="474">
        <v>1.0895550000000001</v>
      </c>
      <c r="J13" s="475" t="s">
        <v>1</v>
      </c>
    </row>
    <row r="14" spans="1:10" ht="14.4" customHeight="1" x14ac:dyDescent="0.3">
      <c r="A14" s="471" t="s">
        <v>437</v>
      </c>
      <c r="B14" s="472" t="s">
        <v>433</v>
      </c>
      <c r="C14" s="473">
        <v>0</v>
      </c>
      <c r="D14" s="473">
        <v>0.57598000000000005</v>
      </c>
      <c r="E14" s="473"/>
      <c r="F14" s="473">
        <v>1.9233199999999999</v>
      </c>
      <c r="G14" s="473">
        <v>2</v>
      </c>
      <c r="H14" s="473">
        <v>-7.6680000000000081E-2</v>
      </c>
      <c r="I14" s="474">
        <v>0.96165999999999996</v>
      </c>
      <c r="J14" s="475" t="s">
        <v>1</v>
      </c>
    </row>
    <row r="15" spans="1:10" ht="14.4" customHeight="1" x14ac:dyDescent="0.3">
      <c r="A15" s="471" t="s">
        <v>437</v>
      </c>
      <c r="B15" s="472" t="s">
        <v>434</v>
      </c>
      <c r="C15" s="473">
        <v>0.41399999999999998</v>
      </c>
      <c r="D15" s="473">
        <v>0</v>
      </c>
      <c r="E15" s="473"/>
      <c r="F15" s="473">
        <v>0</v>
      </c>
      <c r="G15" s="473">
        <v>0</v>
      </c>
      <c r="H15" s="473">
        <v>0</v>
      </c>
      <c r="I15" s="474" t="s">
        <v>431</v>
      </c>
      <c r="J15" s="475" t="s">
        <v>1</v>
      </c>
    </row>
    <row r="16" spans="1:10" ht="14.4" customHeight="1" x14ac:dyDescent="0.3">
      <c r="A16" s="471" t="s">
        <v>437</v>
      </c>
      <c r="B16" s="472" t="s">
        <v>439</v>
      </c>
      <c r="C16" s="473">
        <v>8.2370999999999999</v>
      </c>
      <c r="D16" s="473">
        <v>6.5788700000000002</v>
      </c>
      <c r="E16" s="473"/>
      <c r="F16" s="473">
        <v>12.81887</v>
      </c>
      <c r="G16" s="473">
        <v>12</v>
      </c>
      <c r="H16" s="473">
        <v>0.81887000000000043</v>
      </c>
      <c r="I16" s="474">
        <v>1.0682391666666666</v>
      </c>
      <c r="J16" s="475" t="s">
        <v>440</v>
      </c>
    </row>
    <row r="17" spans="1:10" ht="14.4" customHeight="1" x14ac:dyDescent="0.3">
      <c r="A17" s="471" t="s">
        <v>431</v>
      </c>
      <c r="B17" s="472" t="s">
        <v>431</v>
      </c>
      <c r="C17" s="473" t="s">
        <v>431</v>
      </c>
      <c r="D17" s="473" t="s">
        <v>431</v>
      </c>
      <c r="E17" s="473"/>
      <c r="F17" s="473" t="s">
        <v>431</v>
      </c>
      <c r="G17" s="473" t="s">
        <v>431</v>
      </c>
      <c r="H17" s="473" t="s">
        <v>431</v>
      </c>
      <c r="I17" s="474" t="s">
        <v>431</v>
      </c>
      <c r="J17" s="475" t="s">
        <v>441</v>
      </c>
    </row>
    <row r="18" spans="1:10" ht="14.4" customHeight="1" x14ac:dyDescent="0.3">
      <c r="A18" s="471" t="s">
        <v>429</v>
      </c>
      <c r="B18" s="472" t="s">
        <v>435</v>
      </c>
      <c r="C18" s="473">
        <v>8.2370999999999999</v>
      </c>
      <c r="D18" s="473">
        <v>6.5788700000000002</v>
      </c>
      <c r="E18" s="473"/>
      <c r="F18" s="473">
        <v>12.81887</v>
      </c>
      <c r="G18" s="473">
        <v>12</v>
      </c>
      <c r="H18" s="473">
        <v>0.81887000000000043</v>
      </c>
      <c r="I18" s="474">
        <v>1.0682391666666666</v>
      </c>
      <c r="J18" s="475" t="s">
        <v>436</v>
      </c>
    </row>
  </sheetData>
  <mergeCells count="3">
    <mergeCell ref="F3:I3"/>
    <mergeCell ref="C4:D4"/>
    <mergeCell ref="A1:I1"/>
  </mergeCells>
  <conditionalFormatting sqref="F10 F19:F65537">
    <cfRule type="cellIs" dxfId="57" priority="18" stopIfTrue="1" operator="greaterThan">
      <formula>1</formula>
    </cfRule>
  </conditionalFormatting>
  <conditionalFormatting sqref="H5:H9">
    <cfRule type="expression" dxfId="56" priority="14">
      <formula>$H5&gt;0</formula>
    </cfRule>
  </conditionalFormatting>
  <conditionalFormatting sqref="I5:I9">
    <cfRule type="expression" dxfId="55" priority="15">
      <formula>$I5&gt;1</formula>
    </cfRule>
  </conditionalFormatting>
  <conditionalFormatting sqref="B5:B9">
    <cfRule type="expression" dxfId="54" priority="11">
      <formula>OR($J5="NS",$J5="SumaNS",$J5="Účet")</formula>
    </cfRule>
  </conditionalFormatting>
  <conditionalFormatting sqref="B5:D9 F5:I9">
    <cfRule type="expression" dxfId="53" priority="17">
      <formula>AND($J5&lt;&gt;"",$J5&lt;&gt;"mezeraKL")</formula>
    </cfRule>
  </conditionalFormatting>
  <conditionalFormatting sqref="B5:D9 F5:I9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1" priority="13">
      <formula>OR($J5="SumaNS",$J5="NS")</formula>
    </cfRule>
  </conditionalFormatting>
  <conditionalFormatting sqref="A5:A9">
    <cfRule type="expression" dxfId="50" priority="9">
      <formula>AND($J5&lt;&gt;"mezeraKL",$J5&lt;&gt;"")</formula>
    </cfRule>
  </conditionalFormatting>
  <conditionalFormatting sqref="A5:A9">
    <cfRule type="expression" dxfId="49" priority="10">
      <formula>AND($J5&lt;&gt;"",$J5&lt;&gt;"mezeraKL")</formula>
    </cfRule>
  </conditionalFormatting>
  <conditionalFormatting sqref="H11:H18">
    <cfRule type="expression" dxfId="48" priority="5">
      <formula>$H11&gt;0</formula>
    </cfRule>
  </conditionalFormatting>
  <conditionalFormatting sqref="A11:A18">
    <cfRule type="expression" dxfId="47" priority="2">
      <formula>AND($J11&lt;&gt;"mezeraKL",$J11&lt;&gt;"")</formula>
    </cfRule>
  </conditionalFormatting>
  <conditionalFormatting sqref="I11:I18">
    <cfRule type="expression" dxfId="46" priority="6">
      <formula>$I11&gt;1</formula>
    </cfRule>
  </conditionalFormatting>
  <conditionalFormatting sqref="B11:B18">
    <cfRule type="expression" dxfId="45" priority="1">
      <formula>OR($J11="NS",$J11="SumaNS",$J11="Účet")</formula>
    </cfRule>
  </conditionalFormatting>
  <conditionalFormatting sqref="A11:D18 F11:I18">
    <cfRule type="expression" dxfId="44" priority="8">
      <formula>AND($J11&lt;&gt;"",$J11&lt;&gt;"mezeraKL")</formula>
    </cfRule>
  </conditionalFormatting>
  <conditionalFormatting sqref="B11:D18 F11:I18">
    <cfRule type="expression" dxfId="4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350" bestFit="1" customWidth="1"/>
    <col min="6" max="6" width="18.77734375" style="202" customWidth="1"/>
    <col min="7" max="7" width="5" style="198" customWidth="1"/>
    <col min="8" max="8" width="12.44140625" style="198" hidden="1" customWidth="1" outlineLevel="1"/>
    <col min="9" max="9" width="8.5546875" style="198" hidden="1" customWidth="1" outlineLevel="1"/>
    <col min="10" max="10" width="25.77734375" style="198" customWidth="1" collapsed="1"/>
    <col min="11" max="11" width="8.77734375" style="198" customWidth="1"/>
    <col min="12" max="13" width="7.77734375" style="196" customWidth="1"/>
    <col min="14" max="14" width="12.6640625" style="196" customWidth="1"/>
    <col min="15" max="16384" width="8.88671875" style="118"/>
  </cols>
  <sheetData>
    <row r="1" spans="1:14" ht="18.600000000000001" customHeight="1" thickBot="1" x14ac:dyDescent="0.4">
      <c r="A1" s="396" t="s">
        <v>152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ht="14.4" customHeight="1" thickBot="1" x14ac:dyDescent="0.35">
      <c r="A2" s="224" t="s">
        <v>249</v>
      </c>
      <c r="B2" s="57"/>
      <c r="C2" s="200"/>
      <c r="D2" s="200"/>
      <c r="E2" s="349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" customHeight="1" thickBot="1" x14ac:dyDescent="0.35">
      <c r="A3" s="57"/>
      <c r="B3" s="57"/>
      <c r="C3" s="392"/>
      <c r="D3" s="393"/>
      <c r="E3" s="393"/>
      <c r="F3" s="393"/>
      <c r="G3" s="393"/>
      <c r="H3" s="393"/>
      <c r="I3" s="393"/>
      <c r="J3" s="394" t="s">
        <v>128</v>
      </c>
      <c r="K3" s="395"/>
      <c r="L3" s="88">
        <f>IF(M3&lt;&gt;0,N3/M3,0)</f>
        <v>41.182435343303339</v>
      </c>
      <c r="M3" s="88">
        <f>SUBTOTAL(9,M5:M1048576)</f>
        <v>178</v>
      </c>
      <c r="N3" s="89">
        <f>SUBTOTAL(9,N5:N1048576)</f>
        <v>7330.4734911079941</v>
      </c>
    </row>
    <row r="4" spans="1:14" s="197" customFormat="1" ht="14.4" customHeight="1" thickBot="1" x14ac:dyDescent="0.35">
      <c r="A4" s="476" t="s">
        <v>4</v>
      </c>
      <c r="B4" s="477" t="s">
        <v>5</v>
      </c>
      <c r="C4" s="477" t="s">
        <v>0</v>
      </c>
      <c r="D4" s="477" t="s">
        <v>6</v>
      </c>
      <c r="E4" s="478" t="s">
        <v>7</v>
      </c>
      <c r="F4" s="477" t="s">
        <v>1</v>
      </c>
      <c r="G4" s="477" t="s">
        <v>8</v>
      </c>
      <c r="H4" s="477" t="s">
        <v>9</v>
      </c>
      <c r="I4" s="477" t="s">
        <v>10</v>
      </c>
      <c r="J4" s="479" t="s">
        <v>11</v>
      </c>
      <c r="K4" s="479" t="s">
        <v>12</v>
      </c>
      <c r="L4" s="480" t="s">
        <v>136</v>
      </c>
      <c r="M4" s="480" t="s">
        <v>13</v>
      </c>
      <c r="N4" s="481" t="s">
        <v>148</v>
      </c>
    </row>
    <row r="5" spans="1:14" ht="14.4" customHeight="1" x14ac:dyDescent="0.3">
      <c r="A5" s="482" t="s">
        <v>429</v>
      </c>
      <c r="B5" s="483" t="s">
        <v>430</v>
      </c>
      <c r="C5" s="484" t="s">
        <v>437</v>
      </c>
      <c r="D5" s="485" t="s">
        <v>438</v>
      </c>
      <c r="E5" s="486">
        <v>50113001</v>
      </c>
      <c r="F5" s="485" t="s">
        <v>442</v>
      </c>
      <c r="G5" s="484" t="s">
        <v>443</v>
      </c>
      <c r="H5" s="484">
        <v>990474</v>
      </c>
      <c r="I5" s="484">
        <v>0</v>
      </c>
      <c r="J5" s="484" t="s">
        <v>444</v>
      </c>
      <c r="K5" s="484" t="s">
        <v>431</v>
      </c>
      <c r="L5" s="487">
        <v>0</v>
      </c>
      <c r="M5" s="487">
        <v>0</v>
      </c>
      <c r="N5" s="488">
        <v>0</v>
      </c>
    </row>
    <row r="6" spans="1:14" ht="14.4" customHeight="1" x14ac:dyDescent="0.3">
      <c r="A6" s="489" t="s">
        <v>429</v>
      </c>
      <c r="B6" s="490" t="s">
        <v>430</v>
      </c>
      <c r="C6" s="491" t="s">
        <v>437</v>
      </c>
      <c r="D6" s="492" t="s">
        <v>438</v>
      </c>
      <c r="E6" s="493">
        <v>50113001</v>
      </c>
      <c r="F6" s="492" t="s">
        <v>442</v>
      </c>
      <c r="G6" s="491" t="s">
        <v>443</v>
      </c>
      <c r="H6" s="491">
        <v>397412</v>
      </c>
      <c r="I6" s="491">
        <v>0</v>
      </c>
      <c r="J6" s="491" t="s">
        <v>445</v>
      </c>
      <c r="K6" s="491" t="s">
        <v>446</v>
      </c>
      <c r="L6" s="494">
        <v>206.99</v>
      </c>
      <c r="M6" s="494">
        <v>5</v>
      </c>
      <c r="N6" s="495">
        <v>1034.95</v>
      </c>
    </row>
    <row r="7" spans="1:14" ht="14.4" customHeight="1" x14ac:dyDescent="0.3">
      <c r="A7" s="489" t="s">
        <v>429</v>
      </c>
      <c r="B7" s="490" t="s">
        <v>430</v>
      </c>
      <c r="C7" s="491" t="s">
        <v>437</v>
      </c>
      <c r="D7" s="492" t="s">
        <v>438</v>
      </c>
      <c r="E7" s="493">
        <v>50113001</v>
      </c>
      <c r="F7" s="492" t="s">
        <v>442</v>
      </c>
      <c r="G7" s="491" t="s">
        <v>443</v>
      </c>
      <c r="H7" s="491">
        <v>394712</v>
      </c>
      <c r="I7" s="491">
        <v>0</v>
      </c>
      <c r="J7" s="491" t="s">
        <v>447</v>
      </c>
      <c r="K7" s="491" t="s">
        <v>448</v>
      </c>
      <c r="L7" s="494">
        <v>23.700341983159813</v>
      </c>
      <c r="M7" s="494">
        <v>156</v>
      </c>
      <c r="N7" s="495">
        <v>3697.2533493729306</v>
      </c>
    </row>
    <row r="8" spans="1:14" ht="14.4" customHeight="1" x14ac:dyDescent="0.3">
      <c r="A8" s="489" t="s">
        <v>429</v>
      </c>
      <c r="B8" s="490" t="s">
        <v>430</v>
      </c>
      <c r="C8" s="491" t="s">
        <v>437</v>
      </c>
      <c r="D8" s="492" t="s">
        <v>438</v>
      </c>
      <c r="E8" s="493">
        <v>50113001</v>
      </c>
      <c r="F8" s="492" t="s">
        <v>442</v>
      </c>
      <c r="G8" s="491" t="s">
        <v>443</v>
      </c>
      <c r="H8" s="491">
        <v>901176</v>
      </c>
      <c r="I8" s="491">
        <v>1000</v>
      </c>
      <c r="J8" s="491" t="s">
        <v>449</v>
      </c>
      <c r="K8" s="491" t="s">
        <v>450</v>
      </c>
      <c r="L8" s="494">
        <v>63.380282753773216</v>
      </c>
      <c r="M8" s="494">
        <v>2</v>
      </c>
      <c r="N8" s="495">
        <v>126.76056550754643</v>
      </c>
    </row>
    <row r="9" spans="1:14" ht="14.4" customHeight="1" x14ac:dyDescent="0.3">
      <c r="A9" s="489" t="s">
        <v>429</v>
      </c>
      <c r="B9" s="490" t="s">
        <v>430</v>
      </c>
      <c r="C9" s="491" t="s">
        <v>437</v>
      </c>
      <c r="D9" s="492" t="s">
        <v>438</v>
      </c>
      <c r="E9" s="493">
        <v>50113001</v>
      </c>
      <c r="F9" s="492" t="s">
        <v>442</v>
      </c>
      <c r="G9" s="491" t="s">
        <v>443</v>
      </c>
      <c r="H9" s="491">
        <v>930589</v>
      </c>
      <c r="I9" s="491">
        <v>0</v>
      </c>
      <c r="J9" s="491" t="s">
        <v>451</v>
      </c>
      <c r="K9" s="491" t="s">
        <v>431</v>
      </c>
      <c r="L9" s="494">
        <v>75.020096730873135</v>
      </c>
      <c r="M9" s="494">
        <v>1</v>
      </c>
      <c r="N9" s="495">
        <v>75.020096730873135</v>
      </c>
    </row>
    <row r="10" spans="1:14" ht="14.4" customHeight="1" x14ac:dyDescent="0.3">
      <c r="A10" s="489" t="s">
        <v>429</v>
      </c>
      <c r="B10" s="490" t="s">
        <v>430</v>
      </c>
      <c r="C10" s="491" t="s">
        <v>437</v>
      </c>
      <c r="D10" s="492" t="s">
        <v>438</v>
      </c>
      <c r="E10" s="493">
        <v>50113001</v>
      </c>
      <c r="F10" s="492" t="s">
        <v>442</v>
      </c>
      <c r="G10" s="491" t="s">
        <v>443</v>
      </c>
      <c r="H10" s="491">
        <v>921176</v>
      </c>
      <c r="I10" s="491">
        <v>0</v>
      </c>
      <c r="J10" s="491" t="s">
        <v>452</v>
      </c>
      <c r="K10" s="491" t="s">
        <v>431</v>
      </c>
      <c r="L10" s="494">
        <v>133.10010763164348</v>
      </c>
      <c r="M10" s="494">
        <v>3</v>
      </c>
      <c r="N10" s="495">
        <v>399.30032289493045</v>
      </c>
    </row>
    <row r="11" spans="1:14" ht="14.4" customHeight="1" x14ac:dyDescent="0.3">
      <c r="A11" s="489" t="s">
        <v>429</v>
      </c>
      <c r="B11" s="490" t="s">
        <v>430</v>
      </c>
      <c r="C11" s="491" t="s">
        <v>437</v>
      </c>
      <c r="D11" s="492" t="s">
        <v>438</v>
      </c>
      <c r="E11" s="493">
        <v>50113001</v>
      </c>
      <c r="F11" s="492" t="s">
        <v>442</v>
      </c>
      <c r="G11" s="491" t="s">
        <v>443</v>
      </c>
      <c r="H11" s="491">
        <v>900321</v>
      </c>
      <c r="I11" s="491">
        <v>0</v>
      </c>
      <c r="J11" s="491" t="s">
        <v>453</v>
      </c>
      <c r="K11" s="491" t="s">
        <v>431</v>
      </c>
      <c r="L11" s="494">
        <v>36.529156601714234</v>
      </c>
      <c r="M11" s="494">
        <v>1</v>
      </c>
      <c r="N11" s="495">
        <v>36.529156601714234</v>
      </c>
    </row>
    <row r="12" spans="1:14" ht="14.4" customHeight="1" x14ac:dyDescent="0.3">
      <c r="A12" s="489" t="s">
        <v>429</v>
      </c>
      <c r="B12" s="490" t="s">
        <v>430</v>
      </c>
      <c r="C12" s="491" t="s">
        <v>437</v>
      </c>
      <c r="D12" s="492" t="s">
        <v>438</v>
      </c>
      <c r="E12" s="493">
        <v>50113001</v>
      </c>
      <c r="F12" s="492" t="s">
        <v>442</v>
      </c>
      <c r="G12" s="491" t="s">
        <v>443</v>
      </c>
      <c r="H12" s="491">
        <v>848950</v>
      </c>
      <c r="I12" s="491">
        <v>155148</v>
      </c>
      <c r="J12" s="491" t="s">
        <v>454</v>
      </c>
      <c r="K12" s="491" t="s">
        <v>455</v>
      </c>
      <c r="L12" s="494">
        <v>18.670000000000005</v>
      </c>
      <c r="M12" s="494">
        <v>2</v>
      </c>
      <c r="N12" s="495">
        <v>37.340000000000011</v>
      </c>
    </row>
    <row r="13" spans="1:14" ht="14.4" customHeight="1" x14ac:dyDescent="0.3">
      <c r="A13" s="489" t="s">
        <v>429</v>
      </c>
      <c r="B13" s="490" t="s">
        <v>430</v>
      </c>
      <c r="C13" s="491" t="s">
        <v>437</v>
      </c>
      <c r="D13" s="492" t="s">
        <v>438</v>
      </c>
      <c r="E13" s="493">
        <v>50113009</v>
      </c>
      <c r="F13" s="492" t="s">
        <v>456</v>
      </c>
      <c r="G13" s="491" t="s">
        <v>443</v>
      </c>
      <c r="H13" s="491">
        <v>132932</v>
      </c>
      <c r="I13" s="491">
        <v>32932</v>
      </c>
      <c r="J13" s="491" t="s">
        <v>457</v>
      </c>
      <c r="K13" s="491" t="s">
        <v>458</v>
      </c>
      <c r="L13" s="494">
        <v>290.52</v>
      </c>
      <c r="M13" s="494">
        <v>4</v>
      </c>
      <c r="N13" s="495">
        <v>1162.08</v>
      </c>
    </row>
    <row r="14" spans="1:14" ht="14.4" customHeight="1" thickBot="1" x14ac:dyDescent="0.35">
      <c r="A14" s="496" t="s">
        <v>429</v>
      </c>
      <c r="B14" s="497" t="s">
        <v>430</v>
      </c>
      <c r="C14" s="498" t="s">
        <v>437</v>
      </c>
      <c r="D14" s="499" t="s">
        <v>438</v>
      </c>
      <c r="E14" s="500">
        <v>50113009</v>
      </c>
      <c r="F14" s="499" t="s">
        <v>456</v>
      </c>
      <c r="G14" s="498" t="s">
        <v>443</v>
      </c>
      <c r="H14" s="498">
        <v>159496</v>
      </c>
      <c r="I14" s="498">
        <v>59496</v>
      </c>
      <c r="J14" s="498" t="s">
        <v>459</v>
      </c>
      <c r="K14" s="498" t="s">
        <v>460</v>
      </c>
      <c r="L14" s="501">
        <v>190.31</v>
      </c>
      <c r="M14" s="501">
        <v>4</v>
      </c>
      <c r="N14" s="502">
        <v>761.24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9" customWidth="1"/>
    <col min="2" max="2" width="5.44140625" style="196" bestFit="1" customWidth="1"/>
    <col min="3" max="3" width="6.109375" style="196" bestFit="1" customWidth="1"/>
    <col min="4" max="4" width="7.44140625" style="196" bestFit="1" customWidth="1"/>
    <col min="5" max="5" width="6.21875" style="196" bestFit="1" customWidth="1"/>
    <col min="6" max="6" width="6.33203125" style="199" bestFit="1" customWidth="1"/>
    <col min="7" max="7" width="6.109375" style="199" bestFit="1" customWidth="1"/>
    <col min="8" max="8" width="7.44140625" style="199" bestFit="1" customWidth="1"/>
    <col min="9" max="9" width="6.21875" style="199" bestFit="1" customWidth="1"/>
    <col min="10" max="10" width="5.44140625" style="196" bestFit="1" customWidth="1"/>
    <col min="11" max="11" width="6.109375" style="196" bestFit="1" customWidth="1"/>
    <col min="12" max="12" width="7.44140625" style="196" bestFit="1" customWidth="1"/>
    <col min="13" max="13" width="6.21875" style="196" bestFit="1" customWidth="1"/>
    <col min="14" max="14" width="5.33203125" style="199" bestFit="1" customWidth="1"/>
    <col min="15" max="15" width="6.109375" style="199" bestFit="1" customWidth="1"/>
    <col min="16" max="16" width="7.44140625" style="199" bestFit="1" customWidth="1"/>
    <col min="17" max="17" width="6.21875" style="199" bestFit="1" customWidth="1"/>
    <col min="18" max="16384" width="8.88671875" style="118"/>
  </cols>
  <sheetData>
    <row r="1" spans="1:17" ht="18.600000000000001" customHeight="1" thickBot="1" x14ac:dyDescent="0.4">
      <c r="A1" s="397" t="s">
        <v>197</v>
      </c>
      <c r="B1" s="397"/>
      <c r="C1" s="397"/>
      <c r="D1" s="397"/>
      <c r="E1" s="397"/>
      <c r="F1" s="360"/>
      <c r="G1" s="360"/>
      <c r="H1" s="360"/>
      <c r="I1" s="360"/>
      <c r="J1" s="391"/>
      <c r="K1" s="391"/>
      <c r="L1" s="391"/>
      <c r="M1" s="391"/>
      <c r="N1" s="391"/>
      <c r="O1" s="391"/>
      <c r="P1" s="391"/>
      <c r="Q1" s="391"/>
    </row>
    <row r="2" spans="1:17" ht="14.4" customHeight="1" thickBot="1" x14ac:dyDescent="0.35">
      <c r="A2" s="224" t="s">
        <v>249</v>
      </c>
      <c r="B2" s="203"/>
      <c r="C2" s="203"/>
      <c r="D2" s="203"/>
      <c r="E2" s="203"/>
    </row>
    <row r="3" spans="1:17" ht="14.4" customHeight="1" thickBot="1" x14ac:dyDescent="0.35">
      <c r="A3" s="298" t="s">
        <v>3</v>
      </c>
      <c r="B3" s="302">
        <f>SUM(B6:B1048576)</f>
        <v>72</v>
      </c>
      <c r="C3" s="303">
        <f>SUM(C6:C1048576)</f>
        <v>0</v>
      </c>
      <c r="D3" s="303">
        <f>SUM(D6:D1048576)</f>
        <v>0</v>
      </c>
      <c r="E3" s="304">
        <f>SUM(E6:E1048576)</f>
        <v>0</v>
      </c>
      <c r="F3" s="301">
        <f>IF(SUM($B3:$E3)=0,"",B3/SUM($B3:$E3))</f>
        <v>1</v>
      </c>
      <c r="G3" s="299">
        <f t="shared" ref="G3:I3" si="0">IF(SUM($B3:$E3)=0,"",C3/SUM($B3:$E3))</f>
        <v>0</v>
      </c>
      <c r="H3" s="299">
        <f t="shared" si="0"/>
        <v>0</v>
      </c>
      <c r="I3" s="300">
        <f t="shared" si="0"/>
        <v>0</v>
      </c>
      <c r="J3" s="303">
        <f>SUM(J6:J1048576)</f>
        <v>40</v>
      </c>
      <c r="K3" s="303">
        <f>SUM(K6:K1048576)</f>
        <v>0</v>
      </c>
      <c r="L3" s="303">
        <f>SUM(L6:L1048576)</f>
        <v>0</v>
      </c>
      <c r="M3" s="304">
        <f>SUM(M6:M1048576)</f>
        <v>0</v>
      </c>
      <c r="N3" s="301">
        <f>IF(SUM($J3:$M3)=0,"",J3/SUM($J3:$M3))</f>
        <v>1</v>
      </c>
      <c r="O3" s="299">
        <f t="shared" ref="O3:Q3" si="1">IF(SUM($J3:$M3)=0,"",K3/SUM($J3:$M3))</f>
        <v>0</v>
      </c>
      <c r="P3" s="299">
        <f t="shared" si="1"/>
        <v>0</v>
      </c>
      <c r="Q3" s="300">
        <f t="shared" si="1"/>
        <v>0</v>
      </c>
    </row>
    <row r="4" spans="1:17" ht="14.4" customHeight="1" thickBot="1" x14ac:dyDescent="0.35">
      <c r="A4" s="297"/>
      <c r="B4" s="401" t="s">
        <v>199</v>
      </c>
      <c r="C4" s="402"/>
      <c r="D4" s="402"/>
      <c r="E4" s="403"/>
      <c r="F4" s="398" t="s">
        <v>204</v>
      </c>
      <c r="G4" s="399"/>
      <c r="H4" s="399"/>
      <c r="I4" s="400"/>
      <c r="J4" s="401" t="s">
        <v>205</v>
      </c>
      <c r="K4" s="402"/>
      <c r="L4" s="402"/>
      <c r="M4" s="403"/>
      <c r="N4" s="398" t="s">
        <v>206</v>
      </c>
      <c r="O4" s="399"/>
      <c r="P4" s="399"/>
      <c r="Q4" s="400"/>
    </row>
    <row r="5" spans="1:17" ht="14.4" customHeight="1" thickBot="1" x14ac:dyDescent="0.35">
      <c r="A5" s="503" t="s">
        <v>198</v>
      </c>
      <c r="B5" s="504" t="s">
        <v>200</v>
      </c>
      <c r="C5" s="504" t="s">
        <v>201</v>
      </c>
      <c r="D5" s="504" t="s">
        <v>202</v>
      </c>
      <c r="E5" s="505" t="s">
        <v>203</v>
      </c>
      <c r="F5" s="506" t="s">
        <v>200</v>
      </c>
      <c r="G5" s="507" t="s">
        <v>201</v>
      </c>
      <c r="H5" s="507" t="s">
        <v>202</v>
      </c>
      <c r="I5" s="508" t="s">
        <v>203</v>
      </c>
      <c r="J5" s="504" t="s">
        <v>200</v>
      </c>
      <c r="K5" s="504" t="s">
        <v>201</v>
      </c>
      <c r="L5" s="504" t="s">
        <v>202</v>
      </c>
      <c r="M5" s="505" t="s">
        <v>203</v>
      </c>
      <c r="N5" s="506" t="s">
        <v>200</v>
      </c>
      <c r="O5" s="507" t="s">
        <v>201</v>
      </c>
      <c r="P5" s="507" t="s">
        <v>202</v>
      </c>
      <c r="Q5" s="508" t="s">
        <v>203</v>
      </c>
    </row>
    <row r="6" spans="1:17" ht="14.4" customHeight="1" x14ac:dyDescent="0.3">
      <c r="A6" s="513" t="s">
        <v>461</v>
      </c>
      <c r="B6" s="517"/>
      <c r="C6" s="487"/>
      <c r="D6" s="487"/>
      <c r="E6" s="488"/>
      <c r="F6" s="515"/>
      <c r="G6" s="509"/>
      <c r="H6" s="509"/>
      <c r="I6" s="519"/>
      <c r="J6" s="517"/>
      <c r="K6" s="487"/>
      <c r="L6" s="487"/>
      <c r="M6" s="488"/>
      <c r="N6" s="515"/>
      <c r="O6" s="509"/>
      <c r="P6" s="509"/>
      <c r="Q6" s="510"/>
    </row>
    <row r="7" spans="1:17" ht="14.4" customHeight="1" thickBot="1" x14ac:dyDescent="0.35">
      <c r="A7" s="514" t="s">
        <v>462</v>
      </c>
      <c r="B7" s="518">
        <v>72</v>
      </c>
      <c r="C7" s="501"/>
      <c r="D7" s="501"/>
      <c r="E7" s="502"/>
      <c r="F7" s="516">
        <v>1</v>
      </c>
      <c r="G7" s="511">
        <v>0</v>
      </c>
      <c r="H7" s="511">
        <v>0</v>
      </c>
      <c r="I7" s="520">
        <v>0</v>
      </c>
      <c r="J7" s="518">
        <v>40</v>
      </c>
      <c r="K7" s="501"/>
      <c r="L7" s="501"/>
      <c r="M7" s="502"/>
      <c r="N7" s="516">
        <v>1</v>
      </c>
      <c r="O7" s="511">
        <v>0</v>
      </c>
      <c r="P7" s="511">
        <v>0</v>
      </c>
      <c r="Q7" s="51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2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2017-09-07T10:27:33Z</dcterms:modified>
</cp:coreProperties>
</file>